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VIGENTES" sheetId="1" state="visible" r:id="rId2"/>
    <sheet name="ENCERRADOS" sheetId="2" state="visible" r:id="rId3"/>
  </sheets>
  <definedNames>
    <definedName function="false" hidden="true" localSheetId="0" name="_xlnm._FilterDatabase" vbProcedure="false">VIGENTES!$A$5:$W$65</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I5" authorId="0">
      <text>
        <r>
          <rPr>
            <sz val="11"/>
            <color rgb="FF000000"/>
            <rFont val="Calibri"/>
            <family val="0"/>
            <charset val="1"/>
          </rPr>
          <t xml:space="preserve">NÚMERO DO EMPENHO DA CONTRATAÇÃO. EX. 2021NE000040. INSERIR UMA LINHA PARA CADA EMPENHO. </t>
        </r>
      </text>
    </comment>
    <comment ref="J5" authorId="0">
      <text>
        <r>
          <rPr>
            <sz val="11"/>
            <color rgb="FF000000"/>
            <rFont val="Calibri"/>
            <family val="0"/>
            <charset val="1"/>
          </rPr>
          <t xml:space="preserve">MODALIDADES DE LICITAÇÃO: CONCORRÊNCIA, TOMADA DE PREÇO, CONVITE, PREGÃO ELETRÔNICO, PREGÃO PRESENCIAL, ETC. 
PROCEDIMENTO DE COMPRA DIRETA: DISPENSA OU INEXIGIBILIDADE.</t>
        </r>
      </text>
    </comment>
    <comment ref="K5" authorId="0">
      <text>
        <r>
          <rPr>
            <sz val="11"/>
            <color rgb="FF000000"/>
            <rFont val="Calibri"/>
            <family val="0"/>
            <charset val="1"/>
          </rPr>
          <t xml:space="preserve">NÚMERO DO CONTRATO. EX. 008, 043, 162, ETC.</t>
        </r>
      </text>
    </comment>
    <comment ref="L5" authorId="0">
      <text>
        <r>
          <rPr>
            <sz val="11"/>
            <color rgb="FF000000"/>
            <rFont val="Calibri"/>
            <family val="0"/>
            <charset val="1"/>
          </rPr>
          <t xml:space="preserve">ANO DE CELEBRAÇÃO DO CONTRATO. EX. 2019, 2020, 2021, ETC.</t>
        </r>
      </text>
    </comment>
    <comment ref="M5" authorId="0">
      <text>
        <r>
          <rPr>
            <sz val="11"/>
            <color rgb="FF000000"/>
            <rFont val="Calibri"/>
            <family val="0"/>
            <charset val="1"/>
          </rPr>
          <t xml:space="preserve">DATA DO INÍCIO DA VIGÊNCIA DO CONTRATO. 
FORMATO: DD/MM/AAAA.</t>
        </r>
      </text>
    </comment>
    <comment ref="N5" authorId="0">
      <text>
        <r>
          <rPr>
            <sz val="11"/>
            <color rgb="FF000000"/>
            <rFont val="Calibri"/>
            <family val="0"/>
            <charset val="1"/>
          </rPr>
          <t xml:space="preserve">NÚMERO DE ORDEM DO TERMO ADITIVO DE PRAZO. EX. 1º, 2º, ETC.</t>
        </r>
      </text>
    </comment>
    <comment ref="O5" authorId="0">
      <text>
        <r>
          <rPr>
            <sz val="11"/>
            <color rgb="FF000000"/>
            <rFont val="Calibri"/>
            <family val="0"/>
            <charset val="1"/>
          </rPr>
          <t xml:space="preserve">FIM DO PERÍODO DE VIGÊNCIA DO CONTRATO  (SEMPRE QUE HOUVER UM ADITIVO DE PRAZO, ESSA DATA DEVERÁ SER ALTERADA). 
FORMATO: DD/MM/AAAA. </t>
        </r>
      </text>
    </comment>
    <comment ref="P5" authorId="0">
      <text>
        <r>
          <rPr>
            <sz val="11"/>
            <color rgb="FF000000"/>
            <rFont val="Calibri"/>
            <family val="0"/>
            <charset val="1"/>
          </rPr>
          <t xml:space="preserve">NÚMERO DE ORDEM DO APOSTILAMENTO. EX. 1º, 2º, 3º, ETC.</t>
        </r>
      </text>
    </comment>
    <comment ref="Q5" authorId="0">
      <text>
        <r>
          <rPr>
            <sz val="11"/>
            <color rgb="FF000000"/>
            <rFont val="Calibri"/>
            <family val="0"/>
            <charset val="1"/>
          </rPr>
          <t xml:space="preserve">NÚMERO DE ORDEM DO TERMO ADITIVO DE VALOR. EX. 1º, 2º, ETC.</t>
        </r>
      </text>
    </comment>
    <comment ref="R5" authorId="0">
      <text>
        <r>
          <rPr>
            <sz val="11"/>
            <color rgb="FF000000"/>
            <rFont val="Calibri"/>
            <family val="0"/>
            <charset val="1"/>
          </rPr>
          <t xml:space="preserve">VALOR DAS PARCELAS MENSAIS DO CONTRATO, EM REAIS (R$). SEMPRE QUE HOUVER UM ADITIVO DE VALOR OU RESTABELECIMENTO DO EQUILÍBRIO ECONÔMICO-FINANCEIRO VIA APOSTILAMENTO, O AJUSTE DEVERÁ SER REALIZADO.</t>
        </r>
      </text>
    </comment>
    <comment ref="S5" authorId="0">
      <text>
        <r>
          <rPr>
            <sz val="11"/>
            <color rgb="FF000000"/>
            <rFont val="Calibri"/>
            <family val="0"/>
            <charset val="1"/>
          </rPr>
          <t xml:space="preserve">VALOR GLOBAL DO CONTRATO, EM REAIS (R$). SEMPRE QUE HOUVER UM ADITIVO DE VALOR OU RESTABELECIMENTO DO EQUILÍBRIO ECONÔMICO-FINANCEIRO VIA APOSTILAMENTO, O AJUSTE DEVERÁ SER REALIZADO.</t>
        </r>
      </text>
    </comment>
  </commentList>
</comments>
</file>

<file path=xl/sharedStrings.xml><?xml version="1.0" encoding="utf-8"?>
<sst xmlns="http://schemas.openxmlformats.org/spreadsheetml/2006/main" count="4069" uniqueCount="1473">
  <si>
    <t xml:space="preserve">GOVERNO DO ESTADO DE PERNAMBUCO </t>
  </si>
  <si>
    <t xml:space="preserve">AGÊNCIA DE EMPREENDEDORISMO DE PERNAMBUCO - AGE</t>
  </si>
  <si>
    <t xml:space="preserve">ANEXO IX - MAPA DE CONTRATOS (ITEM 12.1 DO ANEXO I, DA PORTARIA SCGE No 27/2022)</t>
  </si>
  <si>
    <t xml:space="preserve">ATUALIZADO EM 28/02/2025</t>
  </si>
  <si>
    <t xml:space="preserve">Nº DE ORDEM [3]</t>
  </si>
  <si>
    <t xml:space="preserve">CONTRATADA [4]</t>
  </si>
  <si>
    <t xml:space="preserve">CNPJ DA CONTRATADA [5]</t>
  </si>
  <si>
    <t xml:space="preserve">OBJETO [6]</t>
  </si>
  <si>
    <t xml:space="preserve">INÍCIO DA VIGÊNCIA</t>
  </si>
  <si>
    <t xml:space="preserve">TÉRMINO DA VIGÊNCIA</t>
  </si>
  <si>
    <t xml:space="preserve">VALOR</t>
  </si>
  <si>
    <t xml:space="preserve">Nº PROCESSO LICITATÓRIO [7]</t>
  </si>
  <si>
    <t xml:space="preserve">Nº NOTA DE EMPENHO [8] </t>
  </si>
  <si>
    <t xml:space="preserve">MODALIDADE DE LICITAÇÃO / PROCEDIMENTO DE COMPRA DIRETA [9]</t>
  </si>
  <si>
    <t xml:space="preserve">Nº DO CONTRATO [10]</t>
  </si>
  <si>
    <t xml:space="preserve">ANO DO CONTRATO [11]</t>
  </si>
  <si>
    <t xml:space="preserve">INÍCIO DA VIGÊNCIA [12]</t>
  </si>
  <si>
    <t xml:space="preserve">ADITIVO DE PRAZO [13]</t>
  </si>
  <si>
    <t xml:space="preserve">FIM DA VIGÊNCIA [14]</t>
  </si>
  <si>
    <t xml:space="preserve">Nº DO APOSTILAMENTO [15]</t>
  </si>
  <si>
    <t xml:space="preserve">ADITIVO DE VALOR [16]</t>
  </si>
  <si>
    <t xml:space="preserve">VALOR MENSAL [15]</t>
  </si>
  <si>
    <t xml:space="preserve">VALOR TOTAL DO CONTRATO [16]</t>
  </si>
  <si>
    <t xml:space="preserve">VALOR EXECUTADO 2024 [17]</t>
  </si>
  <si>
    <t xml:space="preserve">NOME DO NOVO GESTOR DO CONTRATO [18]</t>
  </si>
  <si>
    <t xml:space="preserve">NOME DO NOVO FISCAL DO CONTRATO [19]</t>
  </si>
  <si>
    <t xml:space="preserve">SITUAÇÃO [20]</t>
  </si>
  <si>
    <t xml:space="preserve">ABF LOCADORA DE VEICULOS LTDA</t>
  </si>
  <si>
    <t xml:space="preserve">16.528.677/0001-37</t>
  </si>
  <si>
    <t xml:space="preserve">Contratação de empresa para locação anual de veículos de serviço, com sistema de rastreamento e monitoramento incluso, sem motorista, visando atender às necessidades da AGE.</t>
  </si>
  <si>
    <t xml:space="preserve">003/2024</t>
  </si>
  <si>
    <t xml:space="preserve">N/A</t>
  </si>
  <si>
    <t xml:space="preserve">LICITAÇÃO ELETRÔNICA Nº 003/2024</t>
  </si>
  <si>
    <t xml:space="preserve">013/2024 </t>
  </si>
  <si>
    <t xml:space="preserve">- </t>
  </si>
  <si>
    <t xml:space="preserve">CHRISTIANE CAVALCANTI VICENTE DA SILVA</t>
  </si>
  <si>
    <t xml:space="preserve">ROSA MARIA SERRANO BARBOSA DE SOUZA </t>
  </si>
  <si>
    <t xml:space="preserve">VIGENTE</t>
  </si>
  <si>
    <t xml:space="preserve">AJAX INVESTIMENTOS E PARTICIPAÇÕES LTDA</t>
  </si>
  <si>
    <t xml:space="preserve">04.807.390/0001-67</t>
  </si>
  <si>
    <t xml:space="preserve">Locação de parte do imóvel localizado na Rua do Apolo, nº 81, bairro do Recife, CEP: 50030220, Recife/PE, inscrição imobiliária nº 1.1455.145.02.0369.0000-0 de propriedade da AJAX INVESTIMENTOS E PARTICIPAÇÕES LTDA, com área construída de 1.038,14 m².CONCESSÃO DO REAJUSTE CONTRATUAL, com fundamento no § 7º do art. 81 da Lei Federal nº 13.303/2016, na Cláusula Quinta do Contrato Nº 010/2023, no §7º do art. 109 do Regulamento Interno de Licitações, Contratos e Convênios da AGE.</t>
  </si>
  <si>
    <t xml:space="preserve">011/2023</t>
  </si>
  <si>
    <t xml:space="preserve">DISPENSA Nº 010/2023</t>
  </si>
  <si>
    <t xml:space="preserve">010/2023</t>
  </si>
  <si>
    <t xml:space="preserve">1° TA 010/2023</t>
  </si>
  <si>
    <t xml:space="preserve">1° TA 010/2023 </t>
  </si>
  <si>
    <t xml:space="preserve">JAMILLE DE AMORIM ARRAIS PINTO </t>
  </si>
  <si>
    <t xml:space="preserve">A M MACEDO DA SILVA - ME</t>
  </si>
  <si>
    <t xml:space="preserve">49.950.971/0001-91</t>
  </si>
  <si>
    <t xml:space="preserve">Contratação de empresa para a prestação de serviços de Confecção de Fardamentos – Camisas Social, Polo e de Gola Careca e Coletes, sob demanda, visando atender às necessidades da Agência de Fomento do Estado de Pernambuco S/A.</t>
  </si>
  <si>
    <t xml:space="preserve">036/2024</t>
  </si>
  <si>
    <t xml:space="preserve">LICITAÇÃO ELETRÔNICA Nº 004/2024 - SRP</t>
  </si>
  <si>
    <t xml:space="preserve">027/2024 </t>
  </si>
  <si>
    <t xml:space="preserve">Por demanda </t>
  </si>
  <si>
    <t xml:space="preserve">ALEXSANDRO CAVALCANTI DE ANDRADE</t>
  </si>
  <si>
    <t xml:space="preserve">JOSUEL JOSÉ LEMOS DE BARROS</t>
  </si>
  <si>
    <t xml:space="preserve">ARMAZÉM 21 SERVIÇOS E PRODUÇÕES LTDA</t>
  </si>
  <si>
    <t xml:space="preserve">11.078.681/0001-27</t>
  </si>
  <si>
    <t xml:space="preserve">PRESTAÇÃO DE SERVIÇOS DE BUFFET PARA EVENTOS DA AGÊNCIA DE EMPREENDEDORISMO DE PERNAMBUCO - AGE</t>
  </si>
  <si>
    <t xml:space="preserve">-</t>
  </si>
  <si>
    <t xml:space="preserve">ADESÃO À ARPC Nº 045/2023</t>
  </si>
  <si>
    <t xml:space="preserve">024/2024 </t>
  </si>
  <si>
    <t xml:space="preserve">600 -COFFEE BREAK - valor unitário R$ 30,00 </t>
  </si>
  <si>
    <t xml:space="preserve">PRESTAÇÃO DE SERVIÇOS DE BUFFET PARA EVENTOS DA AGÊNCIA DE EMPREENDEDORISMO DE PERNAMBUCO - ITEM 06 (COQUETEL)</t>
  </si>
  <si>
    <t xml:space="preserve">030/2024</t>
  </si>
  <si>
    <t xml:space="preserve">200 - COQUETEL - valor unitário R$ 50,00 </t>
  </si>
  <si>
    <t xml:space="preserve">AOVS SISTEMAS DE INFORMÁTICA S.A</t>
  </si>
  <si>
    <t xml:space="preserve">05.555.382/0001-33</t>
  </si>
  <si>
    <t xml:space="preserve">Contratação da AOVS SISTEMAS DE INFORMÁTICA S.A, para realização de capacitação dos servidores da Superintendência de Tecnologia da Informação da Agência de Empreendedorismo do Estado de Pernambuco - AGE/PE, através da plataforma ALURA, em conformidade com as especificações, quantidades estimadas, modelos e condições constantes no Termo de Referência</t>
  </si>
  <si>
    <t xml:space="preserve">002/2024</t>
  </si>
  <si>
    <t xml:space="preserve">INEXIGIBILIDADE Nº 002/2024</t>
  </si>
  <si>
    <t xml:space="preserve">017/2024</t>
  </si>
  <si>
    <t xml:space="preserve">RENAN DA SILVA NERE</t>
  </si>
  <si>
    <t xml:space="preserve">AILTON JOSÉ DA SILVA</t>
  </si>
  <si>
    <t xml:space="preserve">ARYEROM SERVICOS DE COMUNICACAO LTDA</t>
  </si>
  <si>
    <t xml:space="preserve">18.358.621/0001-27</t>
  </si>
  <si>
    <t xml:space="preserve">Prestação de serviços técnicos especializados em atendimento digital e relacionamento através de uma plataforma Web com serviços de comunicação digital, contendo plataforma de envio de mensagens e mídias, por meio da rede social WhatsApp para atender às necessidades da Agência de Fomento do Estado de Pernambuco S/A.</t>
  </si>
  <si>
    <t xml:space="preserve">029/2022</t>
  </si>
  <si>
    <t xml:space="preserve">DISPENSA N° 021/2022</t>
  </si>
  <si>
    <t xml:space="preserve">016/2022</t>
  </si>
  <si>
    <t xml:space="preserve">2° TA 016/2022</t>
  </si>
  <si>
    <t xml:space="preserve">ASA RENT A CAR LOCAÇÃO DE VEÍCULOS LTDA</t>
  </si>
  <si>
    <t xml:space="preserve">07.005.206/0001-53</t>
  </si>
  <si>
    <t xml:space="preserve">Serviços de locação de veículo administrativo, classificação VS-1, do tipo caminhonete cabine 4x4</t>
  </si>
  <si>
    <t xml:space="preserve">026/2023</t>
  </si>
  <si>
    <t xml:space="preserve">Adesão nº 002/2023 ao Pregão Eletrônico nº 0108.2022, Processo Licitatório nº 0160.2022.PREG-IX.PE.0108.SAD</t>
  </si>
  <si>
    <t xml:space="preserve">016/2023</t>
  </si>
  <si>
    <t xml:space="preserve">ÁTOMOS COMERCIAL LTDA</t>
  </si>
  <si>
    <t xml:space="preserve">11.234.871/0001-96</t>
  </si>
  <si>
    <t xml:space="preserve">Contratação de Serviços de Confecção de material gráfico, sob demanda, visando atender às necessidades da Agência de Fomento do Estado de Pernambuco S/A, sob demanda, visando atender às necessidades da de Fomento do Estado de Pernambuco S/A</t>
  </si>
  <si>
    <t xml:space="preserve">013/2024</t>
  </si>
  <si>
    <t xml:space="preserve">LICITAÇÃO ELETRÔNICA Nº 005/2024 - SRP</t>
  </si>
  <si>
    <t xml:space="preserve">ARP N.º 003/2024</t>
  </si>
  <si>
    <t xml:space="preserve">JOFFRE BANDEIRA DE MELO</t>
  </si>
  <si>
    <t xml:space="preserve">AUDIMEC AUDITORES INDEPENDENTES S/S - EPP</t>
  </si>
  <si>
    <t xml:space="preserve">11.254.307/0001-35</t>
  </si>
  <si>
    <t xml:space="preserve">Serviços de Auditoria Independente</t>
  </si>
  <si>
    <t xml:space="preserve">34/2023</t>
  </si>
  <si>
    <t xml:space="preserve">PROCEDIMENTO DE LICITAÇÃO ELETRÔNICA Nº 001/2024</t>
  </si>
  <si>
    <t xml:space="preserve">008/2024</t>
  </si>
  <si>
    <t xml:space="preserve">RAYANA VANESSA BEZERRA NEVES SILVA</t>
  </si>
  <si>
    <t xml:space="preserve">TEOTIMO SOARES DE ALMEIDA</t>
  </si>
  <si>
    <t xml:space="preserve">BCB TELECOM INTERNET BANDA LARGA LTDA</t>
  </si>
  <si>
    <t xml:space="preserve">45.955.776/0001-01</t>
  </si>
  <si>
    <t xml:space="preserve">CONTRATAÇÃO DE PROVEDOR DE INTERNET PARA DISPONIBILIZAÇÃO DE LINK DEDICADO DE INTERNET FULL DUPLEX DE 100MB, para atendimento a conexão de dados da AGÊNCIA DE FOMENTO DO ESTADO DE PERNAMBUCO S. A</t>
  </si>
  <si>
    <t xml:space="preserve">0025/2024</t>
  </si>
  <si>
    <t xml:space="preserve">DISPENSA Nº 017/2024</t>
  </si>
  <si>
    <t xml:space="preserve">0021/2024 </t>
  </si>
  <si>
    <t xml:space="preserve">B S DE SANTANA GRÁFICA E PRODUÇÕES LTDA</t>
  </si>
  <si>
    <t xml:space="preserve">49.036.925/0001-81</t>
  </si>
  <si>
    <t xml:space="preserve">ARP N.º 004/2024</t>
  </si>
  <si>
    <t xml:space="preserve">BANCO DO BRASIL S.A.</t>
  </si>
  <si>
    <t xml:space="preserve">00.000.000/0001-91</t>
  </si>
  <si>
    <t xml:space="preserve">Sistema eletrônico de licitações disponibilizado pelo BANCO, denominado Licitações-e, que possibilita realizar, por intermédio da Internet, processos licitatórios eletrônicos para a aquisição de bens e serviços comuns.</t>
  </si>
  <si>
    <t xml:space="preserve">R$ 222,51 por processo licitatório - R$ 11,77 por lote final</t>
  </si>
  <si>
    <t xml:space="preserve">031/2023</t>
  </si>
  <si>
    <t xml:space="preserve">DISPENSA DE LICITAÇÃO</t>
  </si>
  <si>
    <t xml:space="preserve">015/2023</t>
  </si>
  <si>
    <t xml:space="preserve">015/20231º TA</t>
  </si>
  <si>
    <t xml:space="preserve">R$ 222,51 (duzentos e vinte e dois reais e cinquenta e um centavos) por processo licitatório aberto no
Licitações-e, acrescido de R$ 11,77 (onze reais e setenta e sete centavos) por lote que tenha alcançado
sua situação final</t>
  </si>
  <si>
    <t xml:space="preserve">FATIMA VAZ</t>
  </si>
  <si>
    <t xml:space="preserve">DEVISON RAMOS DE BRITO MARQUES</t>
  </si>
  <si>
    <t xml:space="preserve">Contratação de serviço de custódia qualificada, processamento e marcação a mercado de títulos públicos federais e privados registrados no SELIC e CETIP, para atender a Agência de Fomento do Estado de Pernambuco S.A – AGE.</t>
  </si>
  <si>
    <t xml:space="preserve">021/2024</t>
  </si>
  <si>
    <t xml:space="preserve">DISPENSA Nº 015/2024</t>
  </si>
  <si>
    <t xml:space="preserve">14/2024</t>
  </si>
  <si>
    <t xml:space="preserve">ADILSON GOMES BARBOSA</t>
  </si>
  <si>
    <t xml:space="preserve">B D L COMERCIO DE ALIMENTOS LTDA</t>
  </si>
  <si>
    <t xml:space="preserve">35.361.251/0001-86</t>
  </si>
  <si>
    <t xml:space="preserve">Aquisição de equipamentos de informática, visando atenderàs necessidades da Agência de Fomento do Estado de Pernambuco.</t>
  </si>
  <si>
    <t xml:space="preserve">24/2024</t>
  </si>
  <si>
    <t xml:space="preserve">LICITAÇÃO ELETRÔNICA Nº 007/2024, PROCESSO LICITATÓRIO Nº 024/2024</t>
  </si>
  <si>
    <t xml:space="preserve">BRASLUSO TURISMO LTDA</t>
  </si>
  <si>
    <t xml:space="preserve">08.204.365/0001-40</t>
  </si>
  <si>
    <t xml:space="preserve">Serviços de reserva, emissão e entrega de bilhetes aéreos</t>
  </si>
  <si>
    <t xml:space="preserve">PROCESSO LICITATÓRIO Nº 0471.2023.AC-60.PE.0405.SAD</t>
  </si>
  <si>
    <t xml:space="preserve">ARPC-PE.0405.2023-SAD</t>
  </si>
  <si>
    <t xml:space="preserve">10/2024</t>
  </si>
  <si>
    <t xml:space="preserve">C &amp; C COMERCIO E SERVICOS DE MATERIAIS CONTRA INCÊNDIO - EIRELI</t>
  </si>
  <si>
    <t xml:space="preserve">19.264.511/0001-49</t>
  </si>
  <si>
    <t xml:space="preserve">Contratação de empresa para a prestação dos serviços de manutenção e aquisição de extintores de incêndio, na Sede AGE</t>
  </si>
  <si>
    <t xml:space="preserve">DISPENSA N° 01/2024</t>
  </si>
  <si>
    <t xml:space="preserve">004/2024</t>
  </si>
  <si>
    <t xml:space="preserve">CDL RECIFE SERVICOS AOS ASSOCIADOS</t>
  </si>
  <si>
    <t xml:space="preserve">22.317.405/0001-91</t>
  </si>
  <si>
    <t xml:space="preserve">Serviços de informação que forneça dados e ofereça soluções para análise e decisão de crédito, verificação de dados cadastrais, consultas </t>
  </si>
  <si>
    <t xml:space="preserve">016/2021</t>
  </si>
  <si>
    <t xml:space="preserve">PREGÃO ELETRÔNICO N° 006/2021</t>
  </si>
  <si>
    <t xml:space="preserve">018/2020</t>
  </si>
  <si>
    <t xml:space="preserve">4° TA 018/2021</t>
  </si>
  <si>
    <t xml:space="preserve">SANDRA ARANTE </t>
  </si>
  <si>
    <t xml:space="preserve">CENTRO DE INTEGRACAO EMPRESA ESCOLA DE PERNAMBUCO</t>
  </si>
  <si>
    <t xml:space="preserve">10.998.292/0001-57</t>
  </si>
  <si>
    <t xml:space="preserve">Serviços de operacionalização do programa bolsa-estágio </t>
  </si>
  <si>
    <t xml:space="preserve">001/2024</t>
  </si>
  <si>
    <t xml:space="preserve">ADESÃO À ARPC. 0023.00.2023.GOV.SAD.PE</t>
  </si>
  <si>
    <t xml:space="preserve">CLARIANA VERISSIMO</t>
  </si>
  <si>
    <t xml:space="preserve">JAIRO DOS SANTOS PEDROSA </t>
  </si>
  <si>
    <t xml:space="preserve">Contratação de entidade sem fins lucrativos para implantação do Programa Jovem Aprendiz para atender às necessidades da Agência de Fomento do Estado de Pernambuco S/A - 02 jovens, sob demanda.</t>
  </si>
  <si>
    <t xml:space="preserve">013/2021</t>
  </si>
  <si>
    <t xml:space="preserve">DISPENSA N° 007/2021</t>
  </si>
  <si>
    <t xml:space="preserve"> 008/2021</t>
  </si>
  <si>
    <t xml:space="preserve">2° TA 008/2021</t>
  </si>
  <si>
    <t xml:space="preserve">CIA DO NOBREAK LTDA</t>
  </si>
  <si>
    <t xml:space="preserve">15.031.407/0001-53</t>
  </si>
  <si>
    <t xml:space="preserve">Aquisição de 01(um) Nobreak de 10 KVA, para atendimento as necessidades da Agência de Empreendedorismo de Pernambuco, AGE-PE</t>
  </si>
  <si>
    <t xml:space="preserve">007/2024</t>
  </si>
  <si>
    <t xml:space="preserve">DISPENSA Nº 004/2024</t>
  </si>
  <si>
    <t xml:space="preserve">019/2024</t>
  </si>
  <si>
    <t xml:space="preserve">CIRURGICA FAMED DISTRIBUIDORA DE PRODUTOS HOSPITALARES LTDA</t>
  </si>
  <si>
    <t xml:space="preserve">10.978.106/0001-18</t>
  </si>
  <si>
    <t xml:space="preserve">aquisição de 1.800 (mil e oitocentos) pacotes de papel toalha contendo 1.000 (mil) folhas cada, para suprir a demanda de materiais de higiene pessoal da Agência de Fomento do Estado de Pernambuco S.A.</t>
  </si>
  <si>
    <t xml:space="preserve">001/2023</t>
  </si>
  <si>
    <t xml:space="preserve">DISPENSA Nº 001/2023</t>
  </si>
  <si>
    <t xml:space="preserve">003/2023</t>
  </si>
  <si>
    <t xml:space="preserve">COMPANHIA EDITORA DE PERNAMBUCO</t>
  </si>
  <si>
    <t xml:space="preserve">10.921.252/0002-98</t>
  </si>
  <si>
    <t xml:space="preserve">Publicação no Diário Oficial do Estado</t>
  </si>
  <si>
    <t xml:space="preserve">002/2021</t>
  </si>
  <si>
    <t xml:space="preserve">DISPENSA N° 002/2021</t>
  </si>
  <si>
    <t xml:space="preserve">3º T.A. 002/2021</t>
  </si>
  <si>
    <t xml:space="preserve">PAULO MARCELO SERPA</t>
  </si>
  <si>
    <t xml:space="preserve">ANDRÉ LUIZ DE MOURA MELO</t>
  </si>
  <si>
    <t xml:space="preserve">Serviços de gestão e guarda de documentos, envolvendo armazenamento, frete, inventário, manipulação e acondicionamento, por demanda.</t>
  </si>
  <si>
    <t xml:space="preserve">004/2021</t>
  </si>
  <si>
    <t xml:space="preserve">INEXIGIBILIDADE N° 001/2021</t>
  </si>
  <si>
    <t xml:space="preserve">003/2021</t>
  </si>
  <si>
    <t xml:space="preserve">1º TA 003/2021</t>
  </si>
  <si>
    <t xml:space="preserve">JESSYCA RENATA DA SILVA              RAYANNA VANESSA BEZERRA NEVES SILVA</t>
  </si>
  <si>
    <t xml:space="preserve">CONSULTEN – CONSULTORIA DE ENGENHARIA LTDA</t>
  </si>
  <si>
    <t xml:space="preserve">00.269.914/0001-52</t>
  </si>
  <si>
    <t xml:space="preserve">Contratação de empresa especializada na prestação eventual de serviços de elaboração de laudos de avaliação de bens imóveis urbanos, visando atender às necessidades da Agência de Fomento do Estado de Pernambuco - AGE/PE</t>
  </si>
  <si>
    <t xml:space="preserve">PROCESSO LICITATÓRIO Nº 0441.2024.AC-22.PE.0170.SAD</t>
  </si>
  <si>
    <t xml:space="preserve">ADESÃO À ATA DE REGISTRO DE PREÇO Nº ARPC N° 13/2024</t>
  </si>
  <si>
    <t xml:space="preserve">025/2024</t>
  </si>
  <si>
    <t xml:space="preserve">ANTONIO JACOMÉ DE ARAUJO NETO</t>
  </si>
  <si>
    <t xml:space="preserve">Juliana Martins de Albuquerque</t>
  </si>
  <si>
    <t xml:space="preserve">CONTRAKTOR - TECNOLOGIA S/A</t>
  </si>
  <si>
    <t xml:space="preserve">25.124.220/0001-58</t>
  </si>
  <si>
    <t xml:space="preserve">Serviços de assinatura eletrônica</t>
  </si>
  <si>
    <t xml:space="preserve">029/2021</t>
  </si>
  <si>
    <t xml:space="preserve">DISPENSA N° 018/2021</t>
  </si>
  <si>
    <t xml:space="preserve">3° TA 016/2021</t>
  </si>
  <si>
    <t xml:space="preserve">COSTA AZUL INDÚSTRIA E COMÉRCIO DE ÁGUAS LTDA</t>
  </si>
  <si>
    <t xml:space="preserve">15.597.988/0001-95</t>
  </si>
  <si>
    <t xml:space="preserve">Fornecimento de ÁGUA MINERAL</t>
  </si>
  <si>
    <t xml:space="preserve">PROCESSO LICITATÓRIO Nº 0519.2024.AC-16.PE.0224.SAD</t>
  </si>
  <si>
    <t xml:space="preserve">ADESÃO À ARPC N° 0015/2024 </t>
  </si>
  <si>
    <t xml:space="preserve">028/2024</t>
  </si>
  <si>
    <t xml:space="preserve">185+366,30+326,60</t>
  </si>
  <si>
    <t xml:space="preserve">CPTEC SOLUCOES EM TECNOLOGIA DA INFORMACAO LTDA</t>
  </si>
  <si>
    <t xml:space="preserve">10.362.933/0001-82</t>
  </si>
  <si>
    <t xml:space="preserve">Fornecimento de solução integrada e gerenciada de software de proteção antivírus e antispyware (antimalware)</t>
  </si>
  <si>
    <t xml:space="preserve">004/2023</t>
  </si>
  <si>
    <t xml:space="preserve">DISPENSA 004/2023</t>
  </si>
  <si>
    <t xml:space="preserve">005/2023</t>
  </si>
  <si>
    <t xml:space="preserve">JOSÉ NILO OTAVIANO DA SILVA FILHO </t>
  </si>
  <si>
    <t xml:space="preserve">ELIN DUXUS CONSULTORIA LTDA</t>
  </si>
  <si>
    <t xml:space="preserve">05.166.815/0001-69</t>
  </si>
  <si>
    <t xml:space="preserve">Serviço de informação licença de uso de sistema eletrônico de avaliação sobre o risco socioambiental e climático de pessoas físicas e jurídicas durante o processo de pré-concessão (aprovação) ou pós-concessão (acompanhamento) de crédito.</t>
  </si>
  <si>
    <t xml:space="preserve">002/2023</t>
  </si>
  <si>
    <t xml:space="preserve">EQUIMAQUI - COMERCIO E SERVICOS LTDA</t>
  </si>
  <si>
    <t xml:space="preserve">16.956.920/0001-18</t>
  </si>
  <si>
    <t xml:space="preserve">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</si>
  <si>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 xml:space="preserve">014/2023</t>
  </si>
  <si>
    <t xml:space="preserve">DISPENSA N° 011/2023</t>
  </si>
  <si>
    <t xml:space="preserve">006/2023</t>
  </si>
  <si>
    <t xml:space="preserve">1º TA 006/2023</t>
  </si>
  <si>
    <t xml:space="preserve">GCINET SERVICOS DE INFORMATICA LTDA</t>
  </si>
  <si>
    <t xml:space="preserve">05.633.849/0001-16</t>
  </si>
  <si>
    <t xml:space="preserve">Contratação de empresa especializada na prestação de serviços de informática
para aquisição de licença de uso de solução tecnológica para geração e administração
da folha de pagamento da Agência de Fomento do Estado de Pernambuco S.A – AGE</t>
  </si>
  <si>
    <t xml:space="preserve">028 / 2022</t>
  </si>
  <si>
    <t xml:space="preserve">DISPENSA Nº 020/2022</t>
  </si>
  <si>
    <t xml:space="preserve">021/2022</t>
  </si>
  <si>
    <t xml:space="preserve">GESTÃO DE TERCEIRIZAÇÃO EM SERVIÇOS SELEÇÃO E AGENCIAMENTO DE MAO DE OBRA EIRELI</t>
  </si>
  <si>
    <t xml:space="preserve">11.457.039/0001-59</t>
  </si>
  <si>
    <t xml:space="preserve">Contratação de empresa para a prestação de serviços de mão de obra terceirizada de Agentes de Microcrédito, sob demanda, para apoiar a Agência de Fomento do Estado de Pernambuco S/A.</t>
  </si>
  <si>
    <t xml:space="preserve">LICITAÇÃO ELETRÔNICA Nº 028/2023</t>
  </si>
  <si>
    <t xml:space="preserve">1° TA 003/2024</t>
  </si>
  <si>
    <t xml:space="preserve">GLOBAL INDÚSTRIAS, DISTRIBUIÇÃO E EXPORTAÇÃO E IMPORTAÇÃO LTDA</t>
  </si>
  <si>
    <t xml:space="preserve">41.180.809/0001-20</t>
  </si>
  <si>
    <t xml:space="preserve">00/2024</t>
  </si>
  <si>
    <t xml:space="preserve">IDPROMO COMERCIAL LTDA</t>
  </si>
  <si>
    <t xml:space="preserve">17.791.755/0001-54</t>
  </si>
  <si>
    <t xml:space="preserve">JULLYANA PATRICIA LOPES RAMOS</t>
  </si>
  <si>
    <t xml:space="preserve">54.256.798/0001-66</t>
  </si>
  <si>
    <t xml:space="preserve">Contratação de empresa para a prestação do serviço de locação de 05 (cinco) vagas de estacionamento para veículos oficiais da Agência de Fomento do Estado de Pernambuco - AGE</t>
  </si>
  <si>
    <t xml:space="preserve">005/2024</t>
  </si>
  <si>
    <t xml:space="preserve">DISPENSA Nº 003/2024</t>
  </si>
  <si>
    <t xml:space="preserve">009/2024</t>
  </si>
  <si>
    <t xml:space="preserve">LIRA, OLIVEIRA, BANDEIRA CAMPELO ADVOGADOS</t>
  </si>
  <si>
    <t xml:space="preserve">13.252.450/0001-13</t>
  </si>
  <si>
    <t xml:space="preserve">Prestação de serviços jurídicos na área de Direito Tributária</t>
  </si>
  <si>
    <t xml:space="preserve">013/2020</t>
  </si>
  <si>
    <t xml:space="preserve">DISPENSA Nº 008/2020</t>
  </si>
  <si>
    <t xml:space="preserve">008/2020</t>
  </si>
  <si>
    <t xml:space="preserve">2° TA 008/2020</t>
  </si>
  <si>
    <t xml:space="preserve">GUILHERME PAES DE ANDRADE ARCOVERDE</t>
  </si>
  <si>
    <t xml:space="preserve">LOCARALPI ALUGUEL DE VEICULOS LTDA </t>
  </si>
  <si>
    <t xml:space="preserve">06.997.469/0001-23 </t>
  </si>
  <si>
    <t xml:space="preserve">LOCAÇÃO DE VEÍCULOS DE REPRESENTAÇÃO, CLASSIFICAÇÃO VR-2 E VR-03, visando atender as necessidades da AGÊNCIA DE FOMENTO DO ESTADO DE PERNAMBUCO S/A </t>
  </si>
  <si>
    <t xml:space="preserve">PROCESSO Nº 0541.2024.AC-07.PE.0239.SAD </t>
  </si>
  <si>
    <t xml:space="preserve">ADESÃO ATA DE PREGÃO ELETRÔNICO Nº 0239/2024 PROCESSO Nº 0541.2024.AC-07.PE.0239.SAD</t>
  </si>
  <si>
    <t xml:space="preserve">001/2025 </t>
  </si>
  <si>
    <t xml:space="preserve">LUCIANO RESENDE RODRIGUES</t>
  </si>
  <si>
    <t xml:space="preserve">495.855.174-34</t>
  </si>
  <si>
    <t xml:space="preserve">Serviços de Leiloeiro</t>
  </si>
  <si>
    <t xml:space="preserve">R$ -</t>
  </si>
  <si>
    <t xml:space="preserve">009/2022</t>
  </si>
  <si>
    <t xml:space="preserve">DISPENSA N° 006/2022</t>
  </si>
  <si>
    <t xml:space="preserve">018/2022</t>
  </si>
  <si>
    <t xml:space="preserve">5% (cinco por cento) do valor de arremate e taxas de igual percentual a ser pago pelo arrematante
0061108490.000001/2022-53</t>
  </si>
  <si>
    <t xml:space="preserve">MAPDATA - TECNOLOGIA, INFORMÁTICA E COMÉRCIO LTDA</t>
  </si>
  <si>
    <t xml:space="preserve">66.582.784/0001-11</t>
  </si>
  <si>
    <t xml:space="preserve">Aquisição de licença de software na modalidade “creative cloud” da marca Adobe, pelo período de 12 meses, para publicação e edição de imagens, edição de figuras vetoriais, edição de arquivos tipo PDF, edição de animações e recursos de interatividade para publicações digitais em PDF ou HTML</t>
  </si>
  <si>
    <t xml:space="preserve">DISPENSA DE LICITAÇÃO N° 006/2024</t>
  </si>
  <si>
    <t xml:space="preserve">012/2024</t>
  </si>
  <si>
    <t xml:space="preserve">RAFAEL ARAÚJO</t>
  </si>
  <si>
    <t xml:space="preserve">MARCOS E D ROCHA MORENA TROPICAL</t>
  </si>
  <si>
    <t xml:space="preserve">33.145.119/0001-01</t>
  </si>
  <si>
    <t xml:space="preserve">026/2024</t>
  </si>
  <si>
    <t xml:space="preserve">MARFAP COMERCIAL LTDA</t>
  </si>
  <si>
    <t xml:space="preserve">49.978.985/0001-13</t>
  </si>
  <si>
    <t xml:space="preserve">Contratação de empresa para aquisição de equipamentos de informátrica, visando atender à necessidades da Agência de Fomento do Estado de Pernambuco</t>
  </si>
  <si>
    <t xml:space="preserve">LICITAÇÃO ELETRÔNICA Nº 007/2024, PROCESSO LICITATÓRIO Nº 024/2024 - AGE</t>
  </si>
  <si>
    <t xml:space="preserve">MAXIFROTA SERVICOS DE MANUTENCAO DE FROTA LTDA</t>
  </si>
  <si>
    <t xml:space="preserve">27.284.516/0001-61</t>
  </si>
  <si>
    <t xml:space="preserve">Prestação do serviço de gerenciamento do abastecimento de 6.810 (seis mil, oitocentos e dez) veículos/equipamentos do Governo do Estado de Pernambuco</t>
  </si>
  <si>
    <t xml:space="preserve">020/2020</t>
  </si>
  <si>
    <t xml:space="preserve">ADESÃO AO CONTRATO MATER N° 003/2020</t>
  </si>
  <si>
    <t xml:space="preserve">3° TA 016/2020</t>
  </si>
  <si>
    <t xml:space="preserve">1º APOSTILAMENTO 001/2024</t>
  </si>
  <si>
    <t xml:space="preserve">META MEDICINA ESPECIALIZADA DO TRABALHO LTDA</t>
  </si>
  <si>
    <t xml:space="preserve">08.204.365/0001-40 </t>
  </si>
  <si>
    <t xml:space="preserve">Contratação de empresa especializada em prestação de serviços de Segurança e Medicina do Trabalho, para atender às necessidades da Agência de Fomento do Estado de Pernambuco S/A – AGE, na busca pela promoção da saúde e proteção à integridade do trabalhador no local de trabalho, bem como, a adequação às normas vigentes do Ministério do Trabalho </t>
  </si>
  <si>
    <t xml:space="preserve">DISPENSA Nº 005/2024</t>
  </si>
  <si>
    <t xml:space="preserve">006/2024</t>
  </si>
  <si>
    <t xml:space="preserve">MP SERVIÇOS GRÁFICOS E PUBLICITÁRIOS E LOCAÇÃO DE EQUIPAMENTOS</t>
  </si>
  <si>
    <t xml:space="preserve">32.994.636/0001-92</t>
  </si>
  <si>
    <t xml:space="preserve">ARP N.º 003/2024 </t>
  </si>
  <si>
    <t xml:space="preserve">MXM GRÁFICA E EMBALAGENS LTDA</t>
  </si>
  <si>
    <t xml:space="preserve">00.758.606/0001-90</t>
  </si>
  <si>
    <t xml:space="preserve">OI S.A. - EM RECUPERACAO JUDICIAL</t>
  </si>
  <si>
    <t xml:space="preserve">76.535.764/0001-43</t>
  </si>
  <si>
    <t xml:space="preserve">Serviço de ponto de roteamento
Acesso dedicado convergente – ADC
Serviço de ponto de voz fixo – PVF ou PV</t>
  </si>
  <si>
    <t xml:space="preserve">14-A/2020</t>
  </si>
  <si>
    <t xml:space="preserve">ADESÃO AO CONTRATO MATER N° 002/2020</t>
  </si>
  <si>
    <t xml:space="preserve">3° TA 009/2020</t>
  </si>
  <si>
    <t xml:space="preserve">prestação de serviços técnicos especializados de implantação, operacionalização e manutenção de uma solução de telemática, com operação técnica integrada especializada para o Governo do Estado de Pernambuco e de outros Poderes, formando a REDE PE–CONECTADO II,</t>
  </si>
  <si>
    <t xml:space="preserve">Termo de Adesão 002.2019.AGEFEPE.001 AO CONTRATO MATER 002/SAD/SEADM/2019</t>
  </si>
  <si>
    <t xml:space="preserve">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t>
  </si>
  <si>
    <t xml:space="preserve">TERMO DE ADESÃO 002.2019.AGEFEPE.001 AO CONTRATO MATER Nº 002/SAD/SEADM/2019</t>
  </si>
  <si>
    <t xml:space="preserve">PD CASE INFORMATICA LTDA</t>
  </si>
  <si>
    <t xml:space="preserve">38.519.484/0001-52</t>
  </si>
  <si>
    <t xml:space="preserve">Sistema Corporativo</t>
  </si>
  <si>
    <t xml:space="preserve">019/2021</t>
  </si>
  <si>
    <t xml:space="preserve">PREGÃO ELETRÔNICO Nº 003/2021</t>
  </si>
  <si>
    <t xml:space="preserve">017/2021</t>
  </si>
  <si>
    <t xml:space="preserve">ANTONIO JACOME DE ARAUJO NETO                                                                  RAYANA VANESSA BEZERRA NEVES SILVA</t>
  </si>
  <si>
    <t xml:space="preserve">PERNAMBUCO CONSERVADORA EIRELI</t>
  </si>
  <si>
    <t xml:space="preserve">02.633.574/0001-22</t>
  </si>
  <si>
    <t xml:space="preserve">prestação de serviços de motoristas, mediante a disponibilização de profissionais devidamente habilitados nas categorias “B”, “C” e “D”</t>
  </si>
  <si>
    <t xml:space="preserve">PROCESSO LICITATÓRIO Nº 0070.2023.PREG-XV.PE.0057.SAD</t>
  </si>
  <si>
    <t xml:space="preserve">ADESÃO À ARPC Nº 0022.00.2023.GOV.SAD.PE</t>
  </si>
  <si>
    <t xml:space="preserve">1° TA 002/2024</t>
  </si>
  <si>
    <t xml:space="preserve">022/2024</t>
  </si>
  <si>
    <t xml:space="preserve">PLUXEE BENEFICIOS BRASIL S.A</t>
  </si>
  <si>
    <t xml:space="preserve">69.034.668/0001-56</t>
  </si>
  <si>
    <t xml:space="preserve">Serviços de gerenciamento de alimentação, através do fornecimento de Cartão Auxílio Refeição e Cartão Auxílio Cesta Alimentação</t>
  </si>
  <si>
    <t xml:space="preserve">PROCEDIMENTO DE LICITAÇÃO ELETRÔNICA Nº 001/2020</t>
  </si>
  <si>
    <t xml:space="preserve"> 006/2020</t>
  </si>
  <si>
    <t xml:space="preserve">4° TA 006/2020</t>
  </si>
  <si>
    <t xml:space="preserve">POSITIVO TECNOLOGIA S/A</t>
  </si>
  <si>
    <t xml:space="preserve">81.243.735/0019-77</t>
  </si>
  <si>
    <t xml:space="preserve">Acréscimo de 25% (vinte e cinco por cento) ao Contrato n°15/2024, que trata da aquisição de equipamentos móveis (notebooks) de ALTO DESEMPENHO</t>
  </si>
  <si>
    <t xml:space="preserve">19/2024</t>
  </si>
  <si>
    <t xml:space="preserve">ADESÃO À ARPC N° 04/2024</t>
  </si>
  <si>
    <t xml:space="preserve">015/2024</t>
  </si>
  <si>
    <t xml:space="preserve">1° TA 015/2024</t>
  </si>
  <si>
    <t xml:space="preserve">RTM REDE DE TELECOMUNICAÇÕES PARA O MERCADO LTDA</t>
  </si>
  <si>
    <t xml:space="preserve">03.341.541/0001-71</t>
  </si>
  <si>
    <t xml:space="preserve">Contratação dos Serviços de Provimento de Acesso ao SISBACEN, via rede privada virtual (VPN) da Agência de Fomento do Estado de Pernambuco S. A.</t>
  </si>
  <si>
    <t xml:space="preserve">DISPENSA Nº 008/2024</t>
  </si>
  <si>
    <t xml:space="preserve">016/2024</t>
  </si>
  <si>
    <t xml:space="preserve">ILIANA EUVINA RESENDE DE OLIVEIRA PESSOA</t>
  </si>
  <si>
    <t xml:space="preserve">PATRICIA DOS SANTOS ALBUQUERQUE</t>
  </si>
  <si>
    <t xml:space="preserve">SERCOSERV SERVIÇOS TERCEIRIZADOS LTDA</t>
  </si>
  <si>
    <t xml:space="preserve">08.717.223/0001-87</t>
  </si>
  <si>
    <t xml:space="preserve">Serviços de copeiragem</t>
  </si>
  <si>
    <t xml:space="preserve">027/2024</t>
  </si>
  <si>
    <t xml:space="preserve">Adesão n° 003/2023 a ATA DE REGISTRO DE PREÇOS CORPORATIVA Nº 0003.00.2023.GOV.SAD.PE - PROCESSO Nº 0201.2022.PREG-V.PE.0134.SAD.</t>
  </si>
  <si>
    <t xml:space="preserve">18/2024</t>
  </si>
  <si>
    <t xml:space="preserve">1° TA 018/2024</t>
  </si>
  <si>
    <t xml:space="preserve">SMART TELECOMUNICAÇÕES E SERVIÇOS LTDA</t>
  </si>
  <si>
    <t xml:space="preserve">03.423.730/0001-93</t>
  </si>
  <si>
    <t xml:space="preserve">Constitui objeto do presente instrumento a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 que integram este Instrumento, como se transcritos fossem.</t>
  </si>
  <si>
    <t xml:space="preserve">TERMO DE ADESÃO 004.2019.AGEFEPE.001 AO CONTRATO MATER Nº 004/SAD/SEADM/2019</t>
  </si>
  <si>
    <t xml:space="preserve"> 004.2019</t>
  </si>
  <si>
    <t xml:space="preserve">3° TA AO CONTRATO MATER Nº 004/SAD/SEADM/2019</t>
  </si>
  <si>
    <t xml:space="preserve">STILUS CONSULTORIA &amp; SERVICOS LTDA</t>
  </si>
  <si>
    <t xml:space="preserve">09.348.969/0001-22</t>
  </si>
  <si>
    <t xml:space="preserve">Prestação de serviços comuns de natureza continuada de Auxiliar de Serviços Gerais, com a disponibilização de mão de obra, saneantes dos sanitários, materiais e equipamentos</t>
  </si>
  <si>
    <t xml:space="preserve">025/2021</t>
  </si>
  <si>
    <t xml:space="preserve">PREGÃO ELETRÔNICO Nº 004/2021</t>
  </si>
  <si>
    <t xml:space="preserve">020/2021</t>
  </si>
  <si>
    <t xml:space="preserve">3º TA 020/2021</t>
  </si>
  <si>
    <t xml:space="preserve">TIM S.A.</t>
  </si>
  <si>
    <t xml:space="preserve">02.421.421/0001-11</t>
  </si>
  <si>
    <t xml:space="preserve">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</si>
  <si>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 xml:space="preserve">006/2021</t>
  </si>
  <si>
    <t xml:space="preserve">ADESÃO À ARPC Nº 001/2021</t>
  </si>
  <si>
    <t xml:space="preserve">005/2021</t>
  </si>
  <si>
    <t xml:space="preserve">TRANS-SERVI TRANSPORTES E SERVIÇOS LTDA - ME</t>
  </si>
  <si>
    <t xml:space="preserve">00.126.621/0001-16</t>
  </si>
  <si>
    <t xml:space="preserve">contratação de empresa especializada na prestação de serviços de táxi,</t>
  </si>
  <si>
    <t xml:space="preserve">Adesão ATA DE REGISTRO DE PREÇOS CORPORATIVA Nº 0325.2023 </t>
  </si>
  <si>
    <t xml:space="preserve">Adesão ATA DE REGISTRO DE PREÇOS CORPORATIVA Nº 0325.2023</t>
  </si>
  <si>
    <t xml:space="preserve">23/2024</t>
  </si>
  <si>
    <t xml:space="preserve">STATUS</t>
  </si>
  <si>
    <t xml:space="preserve">N° PROCESSO AGE</t>
  </si>
  <si>
    <t xml:space="preserve">MODALIDADE N°</t>
  </si>
  <si>
    <t xml:space="preserve"> Nº DO CONTRATO</t>
  </si>
  <si>
    <t xml:space="preserve">CONTRATADO </t>
  </si>
  <si>
    <t xml:space="preserve">OBJETO</t>
  </si>
  <si>
    <t xml:space="preserve">CNPJMF</t>
  </si>
  <si>
    <t xml:space="preserve">Inscrição municipal</t>
  </si>
  <si>
    <t xml:space="preserve">OBJETO ADITADO</t>
  </si>
  <si>
    <t xml:space="preserve">DATA CELEBRAÇÃO</t>
  </si>
  <si>
    <t xml:space="preserve">VIGÊNCIA</t>
  </si>
  <si>
    <t xml:space="preserve">INÍCIO VIGÊNCIA</t>
  </si>
  <si>
    <t xml:space="preserve">TÉRMINO VIGÊNCIA</t>
  </si>
  <si>
    <t xml:space="preserve">DETALHAMENTO / OBSERVAÇÕES</t>
  </si>
  <si>
    <t xml:space="preserve">GESTOR</t>
  </si>
  <si>
    <t xml:space="preserve">FISCAL</t>
  </si>
  <si>
    <t xml:space="preserve">DATA DA PUBLICAÇÃO</t>
  </si>
  <si>
    <t xml:space="preserve">SEI</t>
  </si>
  <si>
    <t xml:space="preserve">CONTATOS</t>
  </si>
  <si>
    <t xml:space="preserve">SETOR RESPONSÁVEL</t>
  </si>
  <si>
    <t xml:space="preserve">ENCERRADO</t>
  </si>
  <si>
    <t xml:space="preserve">040 / 2016</t>
  </si>
  <si>
    <t xml:space="preserve">PREGÃO ELETRÔNICO N° 005/2016</t>
  </si>
  <si>
    <t xml:space="preserve">020/2016</t>
  </si>
  <si>
    <t xml:space="preserve">P SERVICOS AUXILIARES A EMPRESAS LTDA</t>
  </si>
  <si>
    <t xml:space="preserve">Serviços de Limpeza e Conservação, Copeiragem e Controle, Operação e Fiscalização de Portaria</t>
  </si>
  <si>
    <t xml:space="preserve">EM FISICO</t>
  </si>
  <si>
    <t xml:space="preserve">PRAZO E REAJUSTE</t>
  </si>
  <si>
    <t xml:space="preserve">8/29/2016</t>
  </si>
  <si>
    <t xml:space="preserve">12 MESES</t>
  </si>
  <si>
    <t xml:space="preserve">R$ 10.292,10/mês</t>
  </si>
  <si>
    <t xml:space="preserve">Enesita-GERAD</t>
  </si>
  <si>
    <t xml:space="preserve">Carol-GERAD</t>
  </si>
  <si>
    <t xml:space="preserve">servaurh@gmail.com - servaucomercial@gmail.com
GIANCARLO / ERICA - 3462-3079 / 4102 - 0157 / 99750-9764</t>
  </si>
  <si>
    <t xml:space="preserve">GERAD</t>
  </si>
  <si>
    <t xml:space="preserve">068/2016</t>
  </si>
  <si>
    <t xml:space="preserve">INEXIGIBILIDADE Nº 005/2016</t>
  </si>
  <si>
    <t xml:space="preserve">003-A/2017</t>
  </si>
  <si>
    <t xml:space="preserve">FEDERACAO NACIONAL DAS EMPRESAS DE SEGUROS PRIVADOS, DE CAPITALIZACAO E DE PREVIDENCIA COMPLEMENTAR ABERTA - FENASEG</t>
  </si>
  <si>
    <t xml:space="preserve">Serviços de inserção e baixa de alienação fiduciária, reserva de domínio e arrendamento mercantil (GRAVAMES) sobre veículos automotores</t>
  </si>
  <si>
    <t xml:space="preserve">PRAZO</t>
  </si>
  <si>
    <t xml:space="preserve">2/24/2017</t>
  </si>
  <si>
    <t xml:space="preserve">R$ 63.270,00/VALOR GLOBAL</t>
  </si>
  <si>
    <t xml:space="preserve">David-GEANC
Bessa-GEANC</t>
  </si>
  <si>
    <t xml:space="preserve">mayara.santos@b3.com.br - contratacao@b3.com.br
MAYARA - 11 2565-4686</t>
  </si>
  <si>
    <t xml:space="preserve">GEANC</t>
  </si>
  <si>
    <t xml:space="preserve">012/2017</t>
  </si>
  <si>
    <t xml:space="preserve">ADESÃO À ARPC Nº 001/2017</t>
  </si>
  <si>
    <t xml:space="preserve">003/2017</t>
  </si>
  <si>
    <t xml:space="preserve">LOCARALPI ALUGUEL DE VEICULOS LTDA</t>
  </si>
  <si>
    <t xml:space="preserve">Locação anual de 01 veículo administrativo - ford Ka</t>
  </si>
  <si>
    <t xml:space="preserve">958.230-4
JABOATÃO</t>
  </si>
  <si>
    <t xml:space="preserve">PRAZO E ADEQUAÇÃO DE VALOR</t>
  </si>
  <si>
    <t xml:space="preserve">R$ 26.449,92/VALOR GLOBAL
ARPC N° 014/2016.SAD</t>
  </si>
  <si>
    <t xml:space="preserve">Flávia-GERAD</t>
  </si>
  <si>
    <t xml:space="preserve">andre@alpirentacar.com.br - comercial@alpirentacar.com.br
ANDRE/BRUNO - 3341-2505/ 9 9197-6177</t>
  </si>
  <si>
    <t xml:space="preserve">016/2017</t>
  </si>
  <si>
    <t xml:space="preserve">DISPENSA Nº 012/2017</t>
  </si>
  <si>
    <t xml:space="preserve">006/2017</t>
  </si>
  <si>
    <t xml:space="preserve">Roberta Cristina Rezende de Albuquerque</t>
  </si>
  <si>
    <t xml:space="preserve">415.709-5
RECIFE</t>
  </si>
  <si>
    <t xml:space="preserve">3/17/2017</t>
  </si>
  <si>
    <t xml:space="preserve">R$ - </t>
  </si>
  <si>
    <t xml:space="preserve">5% (cinco por cento) do valor de arremate e taxas de igual percentual a ser pago pelo arrematante</t>
  </si>
  <si>
    <t xml:space="preserve">Angélica-ASJUR</t>
  </si>
  <si>
    <t xml:space="preserve">0061108501.000015/2020-39</t>
  </si>
  <si>
    <t xml:space="preserve">roberta@lancecertoleiloes.com.br
ROBERTA - 99946-8223</t>
  </si>
  <si>
    <t xml:space="preserve">002/2017 </t>
  </si>
  <si>
    <t xml:space="preserve">DISPENSA Nº 002/2017</t>
  </si>
  <si>
    <t xml:space="preserve">009/2017</t>
  </si>
  <si>
    <t xml:space="preserve">BANCO DO BRASIL SA</t>
  </si>
  <si>
    <t xml:space="preserve">Prestação de serviços bancários de movimentações financeiras através de conta corrente</t>
  </si>
  <si>
    <t xml:space="preserve">NÃO ENCONTRADO NO SPD</t>
  </si>
  <si>
    <t xml:space="preserve">4/25/2017</t>
  </si>
  <si>
    <t xml:space="preserve">R$ 20.205,00/VALOR GLOBAL</t>
  </si>
  <si>
    <t xml:space="preserve">Alexandre-SUFIN</t>
  </si>
  <si>
    <t xml:space="preserve">marciovilarinho@bb.com.br - MARCI VILARINHO - 3425-7465</t>
  </si>
  <si>
    <t xml:space="preserve">SUFIN</t>
  </si>
  <si>
    <t xml:space="preserve">004/2017</t>
  </si>
  <si>
    <t xml:space="preserve">PREGÃO ELETRONICO Nº 2017 / CPL / 002</t>
  </si>
  <si>
    <t xml:space="preserve">008/2017</t>
  </si>
  <si>
    <t xml:space="preserve">SERASA S.A.</t>
  </si>
  <si>
    <t xml:space="preserve">Serviços de informação que forneça dados e ofereça soluções para gestão de negócios, incluindo o acompanhamento e a cobrança</t>
  </si>
  <si>
    <t xml:space="preserve">SÃO PAULO</t>
  </si>
  <si>
    <t xml:space="preserve">Por demanda</t>
  </si>
  <si>
    <t xml:space="preserve">Carlos-SUCRE</t>
  </si>
  <si>
    <t xml:space="preserve">David-GEANC</t>
  </si>
  <si>
    <t xml:space="preserve">Julia.Andrade@br.experian.com - JULIA - 98132-1928</t>
  </si>
  <si>
    <t xml:space="preserve">SUCRE</t>
  </si>
  <si>
    <t xml:space="preserve">027/2017</t>
  </si>
  <si>
    <t xml:space="preserve">DISPENSA Nº 017/2017</t>
  </si>
  <si>
    <t xml:space="preserve">010/2017</t>
  </si>
  <si>
    <t xml:space="preserve">F. I. INFORMATICA LTDA</t>
  </si>
  <si>
    <t xml:space="preserve">Serviços de sistema de informática de folha de pagamento e gerenciamento de recursos humanos</t>
  </si>
  <si>
    <t xml:space="preserve">398.808-2</t>
  </si>
  <si>
    <t xml:space="preserve">raphaelfarias@fortes-recife.com.br - RAPHAEL - (81) 3134-3921 / 9 9949-7960</t>
  </si>
  <si>
    <t xml:space="preserve">22/2017</t>
  </si>
  <si>
    <t xml:space="preserve">PREGÃO ELETRONICO Nº 004/2017</t>
  </si>
  <si>
    <t xml:space="preserve">Serviços de informação que forneça dados e ofereça soluções para análise e decisão de crédito, verificação de dados cadastrais, consultas</t>
  </si>
  <si>
    <t xml:space="preserve">5/22/2017</t>
  </si>
  <si>
    <t xml:space="preserve">Carlos-SUCRE
David-GEANC</t>
  </si>
  <si>
    <t xml:space="preserve">PREGÃO ELETRONICO Nº 003/2017</t>
  </si>
  <si>
    <t xml:space="preserve">013/2017</t>
  </si>
  <si>
    <t xml:space="preserve">CAIXA ECONOMICA FEDERAL</t>
  </si>
  <si>
    <t xml:space="preserve">A contratação de serviço de custódia qualificada, processamento e marcação a mercado de títulos públicos federais e privados registrados no SELIC e CETIP</t>
  </si>
  <si>
    <t xml:space="preserve">PAGTO
FEITO SEM CERTIDÃO
MUNICIPAL</t>
  </si>
  <si>
    <t xml:space="preserve">Prazo</t>
  </si>
  <si>
    <t xml:space="preserve">5/23/2017</t>
  </si>
  <si>
    <t xml:space="preserve">Alexandrfe-SUFIN</t>
  </si>
  <si>
    <t xml:space="preserve">gesen04@caixa.gov.br - danilo.justo@caixa.gov.br
Bruno Esteter / Danilo - (11) 3150-4956</t>
  </si>
  <si>
    <t xml:space="preserve">33/2017</t>
  </si>
  <si>
    <t xml:space="preserve">DISPENSA Nº 023/2017</t>
  </si>
  <si>
    <t xml:space="preserve">014-A/2017</t>
  </si>
  <si>
    <t xml:space="preserve">Serviços de informação que forneça dados e ofereça soluções para a atividade de cobrança, permitindo a negativação do cliente inadimplente em um birô de crédito</t>
  </si>
  <si>
    <t xml:space="preserve">539817-7</t>
  </si>
  <si>
    <t xml:space="preserve">Área Comercial/Operacional:
Gerente: rodrigo@cdlrecife.com.br – Rodrigo Vilar
Supervisora: dayanne@cdlrecife.com.br – Dayanne Dinoá
Área de Tecnologia/Suporte:
Responsável: cleber.cavalcanti@cdlrecife.com.br - Cleber Cavalcanti
Suporte: operacao@cdlrecife.com.br - Mickely Ferreira
Central de Recuperação de Crédito:
Supervisora: marcia.santos@cdlrecife.com.br – Marcia Santos
Financeiro/Faturamento:
Suporte Faturamento: financeiro3@cdlrec.com.br – Gilson Alves.
Suporte Tesouraria: tesouraria@cdlrecife.com.br – Flávio Juvêncio
3418-1117</t>
  </si>
  <si>
    <t xml:space="preserve">TERMO DE COOPERAÇÃO</t>
  </si>
  <si>
    <t xml:space="preserve">AGENCIA ESTADUAL DE TECNOLOGIA DA INFORMACAO - ATI</t>
  </si>
  <si>
    <t xml:space="preserve">Guarda, gerenciamento físico do data center da AGEFEPE instalado na ATI</t>
  </si>
  <si>
    <t xml:space="preserve">60676080001-10</t>
  </si>
  <si>
    <t xml:space="preserve">24 MESES</t>
  </si>
  <si>
    <t xml:space="preserve">Vinícius precisa renovar esse termo de cooperação junto a ATI, tentar colocar sem vencimento</t>
  </si>
  <si>
    <t xml:space="preserve">Vinícius - SUTIC</t>
  </si>
  <si>
    <t xml:space="preserve">Vinícius-SUTIC</t>
  </si>
  <si>
    <t xml:space="preserve">gisele.lima@ati.pe.gov.br - GISELE - 3181-8134</t>
  </si>
  <si>
    <t xml:space="preserve">SUTIC</t>
  </si>
  <si>
    <t xml:space="preserve">1° TA 002/2017</t>
  </si>
  <si>
    <t xml:space="preserve">1/16/2018</t>
  </si>
  <si>
    <t xml:space="preserve">047/2017</t>
  </si>
  <si>
    <t xml:space="preserve">PREGÃO ELETRÔNICO Nº 2017/CPL/006</t>
  </si>
  <si>
    <t xml:space="preserve">002/2018</t>
  </si>
  <si>
    <t xml:space="preserve">Serviços de condução de veículos oficiais</t>
  </si>
  <si>
    <t xml:space="preserve">Insc. Mercantil: 995.476-7
(Jaboatão)</t>
  </si>
  <si>
    <t xml:space="preserve">R$ 141.498,96/VALOR GLOBAL</t>
  </si>
  <si>
    <t xml:space="preserve">0061108501.000129/2021-60</t>
  </si>
  <si>
    <t xml:space="preserve">servaucomercial@gmail.com - Felipe - 982028659 Jadson - 986497783
faturamento@servau.net - Fernando - 998912339
Valdenice ADM - 994441750 - Cláudia ADM - 987063287
Victor dono Servau - 982540770</t>
  </si>
  <si>
    <t xml:space="preserve">004 - A/2018</t>
  </si>
  <si>
    <t xml:space="preserve">ADESÃO À ARPC N° 001/2018</t>
  </si>
  <si>
    <t xml:space="preserve">005/2018</t>
  </si>
  <si>
    <t xml:space="preserve">TRANS SERVI-TRANSPORTES E SERVICOS LTDA</t>
  </si>
  <si>
    <t xml:space="preserve">Serviços de táxi</t>
  </si>
  <si>
    <t xml:space="preserve">240.144-4</t>
  </si>
  <si>
    <t xml:space="preserve">2/16/2018</t>
  </si>
  <si>
    <t xml:space="preserve">R$ 6.000,00 (seis mil reais) / VALOR GLOBAL
ARPC Nº 017/2017.SAD</t>
  </si>
  <si>
    <t xml:space="preserve">Enesita-GERAD
Carol-GERAD</t>
  </si>
  <si>
    <t xml:space="preserve">0061108501.000003/2022-76</t>
  </si>
  <si>
    <t xml:space="preserve">contato@servitaxi.com.br - cristian@servitaxi.com.br
2122-0207 / 2122-0202</t>
  </si>
  <si>
    <t xml:space="preserve">004/2018</t>
  </si>
  <si>
    <t xml:space="preserve">DISPENSA Nº 003/2018</t>
  </si>
  <si>
    <t xml:space="preserve">UNIODONTO DE RECIFE-COOPERATIVA ODONTOLOGICA</t>
  </si>
  <si>
    <t xml:space="preserve">Assistência odontológica</t>
  </si>
  <si>
    <t xml:space="preserve">297.570-0</t>
  </si>
  <si>
    <t xml:space="preserve">PRAZO COM REAJUSTE PREVISTO</t>
  </si>
  <si>
    <t xml:space="preserve">2/28/2018</t>
  </si>
  <si>
    <t xml:space="preserve">R$ 7.893,60 VALOR GLOBAL</t>
  </si>
  <si>
    <t xml:space="preserve">0061108501.000012/2022-67</t>
  </si>
  <si>
    <t xml:space="preserve">consultor@uniodontorecife.com.br - ELIZETE - 81 - 99954-5935Andrea (Contabilidade) - 3366-1851</t>
  </si>
  <si>
    <t xml:space="preserve">015/2018</t>
  </si>
  <si>
    <t xml:space="preserve">DISPENSA Nº 013/2018</t>
  </si>
  <si>
    <t xml:space="preserve">008/2018</t>
  </si>
  <si>
    <t xml:space="preserve">CASS AUDITORES E CONSULTORES S/S - AUDITORES INDEPENDENTES</t>
  </si>
  <si>
    <t xml:space="preserve">NATAL
115.472-9</t>
  </si>
  <si>
    <t xml:space="preserve">6/20/2018</t>
  </si>
  <si>
    <t xml:space="preserve">Enesita-GERAD
Teótimo-GECON</t>
  </si>
  <si>
    <t xml:space="preserve">olegario@cassauditores.com.br - dione@cassauditores.com.br 
OLEGÁRIO / DIONE - 84 - 3222-3734 / 3729 / 98873-0377 / 99985-6162</t>
  </si>
  <si>
    <t xml:space="preserve">GECON</t>
  </si>
  <si>
    <t xml:space="preserve">01/2019</t>
  </si>
  <si>
    <t xml:space="preserve">DISPENSA Nº 001/2019</t>
  </si>
  <si>
    <t xml:space="preserve">001/2019</t>
  </si>
  <si>
    <t xml:space="preserve">109982920001-57</t>
  </si>
  <si>
    <t xml:space="preserve">108.429-1</t>
  </si>
  <si>
    <t xml:space="preserve">1/22/2019</t>
  </si>
  <si>
    <t xml:space="preserve">R$ 43.804,8 /valor global por demanda</t>
  </si>
  <si>
    <t xml:space="preserve">0061108501.000125/2021-81</t>
  </si>
  <si>
    <t xml:space="preserve">convenios@ciee-pe.org.br - FLÁVIA - 3131 6000 opção 02 / (81) 98116 6662</t>
  </si>
  <si>
    <t xml:space="preserve">006/2019</t>
  </si>
  <si>
    <t xml:space="preserve">ADESÃO À ARPC N° 001/2019</t>
  </si>
  <si>
    <t xml:space="preserve">003/2019</t>
  </si>
  <si>
    <t xml:space="preserve">129391-5</t>
  </si>
  <si>
    <t xml:space="preserve">Por demanda
ARPC N° 003.2019.SAD. </t>
  </si>
  <si>
    <t xml:space="preserve">Enesita-GERAD
Flávia-GERAD</t>
  </si>
  <si>
    <t xml:space="preserve">camila@braslusotur.com.br - CAMILA - 3086.3544 </t>
  </si>
  <si>
    <t xml:space="preserve">007/2019</t>
  </si>
  <si>
    <t xml:space="preserve">ADESÃO À ARPC Nº 002/2019</t>
  </si>
  <si>
    <t xml:space="preserve">004/2019</t>
  </si>
  <si>
    <t xml:space="preserve">Locação anual de veículo administrativo, classificação VR-2 e VR-3 - SPIN</t>
  </si>
  <si>
    <t xml:space="preserve">R$ 25.832,88 / GLOBAL
R$ 2.152,74 / MENSAL
ARPC nº 022/2018</t>
  </si>
  <si>
    <t xml:space="preserve">0061108501.000066/2021-41</t>
  </si>
  <si>
    <t xml:space="preserve">andre@alpirentacar.com.br - comercial@alpirentacar.com.br
admfinanceiro@alpirentacar.com.br - ANDRE - 3341-2505/ 9 9197-6177</t>
  </si>
  <si>
    <t xml:space="preserve">020/2019</t>
  </si>
  <si>
    <t xml:space="preserve">DISPENSA Nº 014/2019</t>
  </si>
  <si>
    <t xml:space="preserve">009/2019</t>
  </si>
  <si>
    <t xml:space="preserve">CARLOS ALBERTO DE SANTANA 05915016430</t>
  </si>
  <si>
    <t xml:space="preserve">Instalação e aluguel de sistemas CFTV</t>
  </si>
  <si>
    <t xml:space="preserve">512.551-0</t>
  </si>
  <si>
    <t xml:space="preserve">R$: 2.160,00/Global - R$ 180,00 mensal</t>
  </si>
  <si>
    <t xml:space="preserve">Carlos-seg11@hotmail.com - CARLOS - 98272-6117 / 988296686 / 9929-73958</t>
  </si>
  <si>
    <t xml:space="preserve">Termo de Cooperação</t>
  </si>
  <si>
    <t xml:space="preserve">1° TA</t>
  </si>
  <si>
    <t xml:space="preserve">Vinícius precisa renovar esse termo de cooperação junto a ATI, tentar colocar sem vencimento. Não há custo.</t>
  </si>
  <si>
    <t xml:space="preserve">036/2019</t>
  </si>
  <si>
    <t xml:space="preserve">ADESÃO AO CONTRATO MATER N° 002/2019</t>
  </si>
  <si>
    <t xml:space="preserve">013/2019</t>
  </si>
  <si>
    <t xml:space="preserve">SOLUTI - SOLUCOES EM NEGOCIOS INTELIGENTES S/A</t>
  </si>
  <si>
    <t xml:space="preserve">Certificados digitais e-CPF e e-CNPJ (ambos tipo A3 com fornecimento de mídia token), e de prestação de serviços de visitas presenciais para emissão dos respectivos certificados.</t>
  </si>
  <si>
    <t xml:space="preserve">10/24/2019</t>
  </si>
  <si>
    <t xml:space="preserve">R$ 1.153,75/VALOR GLOBAL
ARPC Nº 024.2019.ATI</t>
  </si>
  <si>
    <t xml:space="preserve">licitacoes@soluti.movidesk.com - licitacoes@soluti.com.br - para pedidos de certificados - francielle.silva@soluti.com.br - gabriel.parreira@soluti.com.br - Francielle / Gabriel - (62) 3412-0220 ou 1068</t>
  </si>
  <si>
    <t xml:space="preserve">048/2019</t>
  </si>
  <si>
    <t xml:space="preserve">ADESÃO AO CONTRATO MATER N° 003/2019</t>
  </si>
  <si>
    <t xml:space="preserve">019/2019</t>
  </si>
  <si>
    <t xml:space="preserve">Serviço de ponto de voz fixo – PVF ou PV
Serviço de tráfego extra rede da telefonia fixa
Serviço de 0800</t>
  </si>
  <si>
    <t xml:space="preserve">prazo</t>
  </si>
  <si>
    <t xml:space="preserve">12/16/2019</t>
  </si>
  <si>
    <t xml:space="preserve">Valor 2019/2020 - R$ 5.145,00 Valor 2021 - R$ 4.527,60. 
Valor global R$ 9.672,60
Para a SAD o contrato é o TERMO DE ADESÃO 002.2019.AGEFEPE.001 do CONTRATO MATER 002/SAD/SEADM/2019</t>
  </si>
  <si>
    <t xml:space="preserve">002.2019.AGEFEPE.001</t>
  </si>
  <si>
    <t xml:space="preserve">kalinamra@oi.net.br - 98839-2042</t>
  </si>
  <si>
    <t xml:space="preserve">050/2019</t>
  </si>
  <si>
    <t xml:space="preserve">ADESÃO AO CONTRATO MATER N° 005/2019</t>
  </si>
  <si>
    <t xml:space="preserve">021/2019</t>
  </si>
  <si>
    <t xml:space="preserve">SMART TELECOMUNICACOES E SERVICOS LTDA.</t>
  </si>
  <si>
    <t xml:space="preserve">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</si>
  <si>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 xml:space="preserve">valor global de R$ 2.644,95 pago por demanda
Para a SAD o contrato é o TERMO DE ADESÃO 004.2019.AGEFEPE.001 do CONTRATO MATER 004/SAD/SEADM/2019</t>
  </si>
  <si>
    <t xml:space="preserve">004.2019.AGEFEPE.001</t>
  </si>
  <si>
    <t xml:space="preserve">042/2019</t>
  </si>
  <si>
    <t xml:space="preserve">DISPENSA Nº 029/2019</t>
  </si>
  <si>
    <t xml:space="preserve">017/2019</t>
  </si>
  <si>
    <t xml:space="preserve">SEC NOR DISTRIBUIDORA DE PUBLICACOES LTDA</t>
  </si>
  <si>
    <t xml:space="preserve">Serviços de pesquisa de publicações de matérias forenses abrangendo: TJ/PE; JUSTIÇA COMUM (capital e interior); JUSTIÇA FEDERAL (1ª instância); TRT da 6ª Região; TRF da 5ª Região; STJ; STF; TST e TCE/PE - AGE e FUPES PE</t>
  </si>
  <si>
    <t xml:space="preserve">Pagamento único</t>
  </si>
  <si>
    <t xml:space="preserve">secjuridico01@secnor.com.br - FRANCISCO - 98988 - 6043</t>
  </si>
  <si>
    <t xml:space="preserve">ASJUR</t>
  </si>
  <si>
    <t xml:space="preserve">040/2019</t>
  </si>
  <si>
    <t xml:space="preserve">INEXIGIBILIDADE Nº 007/2019</t>
  </si>
  <si>
    <t xml:space="preserve">018/2019</t>
  </si>
  <si>
    <t xml:space="preserve">REVISTA BANCARIA BRASILEIRA LTDA</t>
  </si>
  <si>
    <t xml:space="preserve">Serviço de publicação do balancete patrimonial, em revista de circulação para o setor financeiro</t>
  </si>
  <si>
    <t xml:space="preserve">Teótimo-GECON</t>
  </si>
  <si>
    <t xml:space="preserve">0061108501.000085/2020-97</t>
  </si>
  <si>
    <t xml:space="preserve">fabio.araujo@revistabancaria.com.br - cliente@revistabancaria.com.br
FÁBIO - 021-99986-2967</t>
  </si>
  <si>
    <t xml:space="preserve">023/2020</t>
  </si>
  <si>
    <t xml:space="preserve">ADESÃO AO CONTRATO MATER N° 004/2020</t>
  </si>
  <si>
    <t xml:space="preserve">019/2020</t>
  </si>
  <si>
    <t xml:space="preserve">Adesão ao Contrato Mater para contratação da prestação de serviços de telemática, compreendendo: 
Serviço de Acesso dedicado convergente – ADC;
Serviço de ponto de voz fixo – PVF ou PV</t>
  </si>
  <si>
    <t xml:space="preserve">valor global - R$ 14.162,83
valor 2020 - R$ R$ 4.720,00
CONTRATO MATER Nº 004/SAD/SEADM/2020</t>
  </si>
  <si>
    <t xml:space="preserve">004.2020.AGE.001</t>
  </si>
  <si>
    <t xml:space="preserve">003/2020</t>
  </si>
  <si>
    <t xml:space="preserve">DISPENSA N° 002/2020</t>
  </si>
  <si>
    <t xml:space="preserve">001/2020</t>
  </si>
  <si>
    <t xml:space="preserve">PRODUTIVA SAUDE OCUPACIONAL LTDA</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</si>
  <si>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</si>
  <si>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PRAZO e SUPRESSÃO</t>
  </si>
  <si>
    <t xml:space="preserve">2/13/2020</t>
  </si>
  <si>
    <t xml:space="preserve">0061108501.000010/2020-14</t>
  </si>
  <si>
    <t xml:space="preserve">3216-4000 - 3216-4029 (direto) - flavio@produtiva.srv.br</t>
  </si>
  <si>
    <t xml:space="preserve">005/2020</t>
  </si>
  <si>
    <t xml:space="preserve">DISPENSA N° 003/2020</t>
  </si>
  <si>
    <t xml:space="preserve">MALHARIA ATLANTICO LTDA</t>
  </si>
  <si>
    <t xml:space="preserve">Prestação de serviços de confecção de camisas personalizadas para suprir as demandas da AGE</t>
  </si>
  <si>
    <t xml:space="preserve">047.519-0
OLINDA</t>
  </si>
  <si>
    <t xml:space="preserve">3/19/2020</t>
  </si>
  <si>
    <t xml:space="preserve">Enesita-GERAD
Tatiana-ASCOM</t>
  </si>
  <si>
    <t xml:space="preserve">Tatiana-ASCOM</t>
  </si>
  <si>
    <t xml:space="preserve">0061108501.000017/2021-17</t>
  </si>
  <si>
    <t xml:space="preserve">p.pedro90henrique@gmail.com - PEDRO - 98412-0835</t>
  </si>
  <si>
    <t xml:space="preserve">ASCOM</t>
  </si>
  <si>
    <t xml:space="preserve">009/2020</t>
  </si>
  <si>
    <t xml:space="preserve">DISPENSA N° 005/2020</t>
  </si>
  <si>
    <t xml:space="preserve">004/2020</t>
  </si>
  <si>
    <t xml:space="preserve">CMA - CONSULTORIA, METODOS, ASSESSORIA E MERCANTIL S.A.</t>
  </si>
  <si>
    <t xml:space="preserve">contratação dos serviços de provimento de acesso ao SISBACEN</t>
  </si>
  <si>
    <t xml:space="preserve">PRAZO E VALOR</t>
  </si>
  <si>
    <t xml:space="preserve">R$ 690,00 / Mês
R$ 8.280,00 / ano.</t>
  </si>
  <si>
    <t xml:space="preserve">CarlosAlexandre-SUFIN
Teótimo-GECON</t>
  </si>
  <si>
    <t xml:space="preserve">0061108501.000020/2020-41</t>
  </si>
  <si>
    <t xml:space="preserve">silas.garcia@cma.com.br - priscila.conceicao@cma.com.br
SILAS / PRISCILA - 011 - 96345-3405 / (11) 3053-2600
contratos@cma.com.br - GESTOR do CT: marcelo.carvalho@cma.com.br</t>
  </si>
  <si>
    <t xml:space="preserve">006/2020</t>
  </si>
  <si>
    <t xml:space="preserve">SODEXO PASS DO BRASIL SERVICOS E COMERCIO S.A.</t>
  </si>
  <si>
    <t xml:space="preserve">BARUERI
4.50869-9</t>
  </si>
  <si>
    <t xml:space="preserve">R$ 1.116.852,80 / ano e por demanda</t>
  </si>
  <si>
    <t xml:space="preserve">0061108490.000010/2020-82</t>
  </si>
  <si>
    <t xml:space="preserve">Daniel.LINS@sodexo.com - DANIEL - 99195 0849</t>
  </si>
  <si>
    <t xml:space="preserve">012/2020</t>
  </si>
  <si>
    <t xml:space="preserve">DISPENSA Nº 007/2020</t>
  </si>
  <si>
    <t xml:space="preserve">007/2020</t>
  </si>
  <si>
    <t xml:space="preserve">JRS SERVICOS EMPRESARIAIS LTDA</t>
  </si>
  <si>
    <t xml:space="preserve">a 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</si>
  <si>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552.813-5</t>
  </si>
  <si>
    <t xml:space="preserve">0061108501.000037/2020-07</t>
  </si>
  <si>
    <t xml:space="preserve">jrobertosjr@gmail.com - JOSÉ ROBERTO - 3020-2060 | 81 99805-7724</t>
  </si>
  <si>
    <t xml:space="preserve">034/2020</t>
  </si>
  <si>
    <t xml:space="preserve">DISPENSA Nº 022/2020</t>
  </si>
  <si>
    <t xml:space="preserve">Global Association os Risk Professionals</t>
  </si>
  <si>
    <t xml:space="preserve">1ª parte da Especialização em gerenciamento de riscos oferecido por entidade reconhecida no mercado que ateste o grau de conhecimento do profissional por meio de provas e conteúdos específicos nessa área de atuação.</t>
  </si>
  <si>
    <t xml:space="preserve">3/15/2021</t>
  </si>
  <si>
    <t xml:space="preserve">R$ 7.755,00 - Valor Global
Global Association of Risk Management - GARP. Por ser uma empresa estrangeira, não possui CNPJ</t>
  </si>
  <si>
    <t xml:space="preserve">Eduardo-DIRFI</t>
  </si>
  <si>
    <t xml:space="preserve">0061108501.000094/2020-88</t>
  </si>
  <si>
    <t xml:space="preserve">DIRFI</t>
  </si>
  <si>
    <t xml:space="preserve">443.940-6</t>
  </si>
  <si>
    <t xml:space="preserve">R$ 29.500,00 / ano</t>
  </si>
  <si>
    <t xml:space="preserve">0061108490.000012/2020-71</t>
  </si>
  <si>
    <t xml:space="preserve">marcos@liraesilva.com.br - MARCOS </t>
  </si>
  <si>
    <t xml:space="preserve">011/2020</t>
  </si>
  <si>
    <t xml:space="preserve">PREGÃO ELETRÔNICO N° 004/2020</t>
  </si>
  <si>
    <t xml:space="preserve">PREMIUM PUBLICIDADE LTDA</t>
  </si>
  <si>
    <t xml:space="preserve">Publicação em jornal de grande circulação local e diagramação dos arquivos</t>
  </si>
  <si>
    <t xml:space="preserve">OLINDA
0612855</t>
  </si>
  <si>
    <t xml:space="preserve">7/22/2020</t>
  </si>
  <si>
    <t xml:space="preserve">12 meses</t>
  </si>
  <si>
    <t xml:space="preserve">Teótimo-GECON
Angélica-ASJUR</t>
  </si>
  <si>
    <t xml:space="preserve">0061108490.000005/2020-70</t>
  </si>
  <si>
    <t xml:space="preserve">premium.publicidade@hotmail.com
MARIA - (81) 3241-9429/ 3426-2105/ 3037-3191/ 9-9926-7644</t>
  </si>
  <si>
    <t xml:space="preserve">1° TA 004/2019</t>
  </si>
  <si>
    <t xml:space="preserve">R$ 26.753,76 / ANUAL
R$ 2.229,48 / MENSAL
ARPC nº 022/2018</t>
  </si>
  <si>
    <t xml:space="preserve">andre@alpirentacar.com.br - comercial@alpirentacar.com.br - admfinanceiro@alpirentacar.com.br - ANDRE - 3341-2505/ 9 9197-6177</t>
  </si>
  <si>
    <t xml:space="preserve">016/2020</t>
  </si>
  <si>
    <t xml:space="preserve">9/22/2020</t>
  </si>
  <si>
    <t xml:space="preserve">Valor global por demanda
Desconto de 4,79% sobre o valor total da despesa mensal
CONTRATO MATER Nº 003/SAD/SEADM/2020 </t>
  </si>
  <si>
    <t xml:space="preserve">003.2020.102.AGE.001</t>
  </si>
  <si>
    <t xml:space="preserve">Yúri Teles - Coordenador Comercial - Governos - Tel. Direto:81 99929.1920 - Yuri.teles@maxifrota.com.br</t>
  </si>
  <si>
    <t xml:space="preserve">PREGÃO ELETRÔNICO N° 006/2020</t>
  </si>
  <si>
    <t xml:space="preserve">9/28/2020</t>
  </si>
  <si>
    <t xml:space="preserve">0061108501.000054/2020-36</t>
  </si>
  <si>
    <t xml:space="preserve">025/2020</t>
  </si>
  <si>
    <t xml:space="preserve">DISPENSA Nº 016/2020</t>
  </si>
  <si>
    <t xml:space="preserve">ROSANGELA MARIA GERMANO 08227787428</t>
  </si>
  <si>
    <t xml:space="preserve">Prestação de serviços de manutenção preventiva e corretiva nos equipamentos condicionadores de ar instalados na AGE</t>
  </si>
  <si>
    <t xml:space="preserve">650.720-4</t>
  </si>
  <si>
    <t xml:space="preserve">PRAZO E AUMENTO DE OBJETO</t>
  </si>
  <si>
    <t xml:space="preserve">11/23/2020</t>
  </si>
  <si>
    <t xml:space="preserve">valor anual - R$ 12.000,00
valor mensal - R$ 1.000,00</t>
  </si>
  <si>
    <t xml:space="preserve">0061108501.000077/2020-41</t>
  </si>
  <si>
    <t xml:space="preserve">rosatecclimatizacao@gmail.com
ROSÂNGELA / GIOVANI - 999928522 / 983488838 / 984588286</t>
  </si>
  <si>
    <t xml:space="preserve">031/2021</t>
  </si>
  <si>
    <t xml:space="preserve">DISPENSA Nº 022/2021</t>
  </si>
  <si>
    <t xml:space="preserve">NINA ROSA HOMRICH 03334889467</t>
  </si>
  <si>
    <t xml:space="preserve">Organização de evento envolvendo a confecção de material promocional (brindes) e ambientação de espaço (locação, montagem, manutenção e desmontagem de elementos de decoração e ambientação de Stand Padrão da “AGE”, na Fenearte 2021</t>
  </si>
  <si>
    <t xml:space="preserve">11/25/2021</t>
  </si>
  <si>
    <t xml:space="preserve">Antônio-SUPEN</t>
  </si>
  <si>
    <t xml:space="preserve">0061108501.000104/2021-66</t>
  </si>
  <si>
    <t xml:space="preserve">SUPEN</t>
  </si>
  <si>
    <t xml:space="preserve">043/2019</t>
  </si>
  <si>
    <t xml:space="preserve">DISPENSA Nº 030/2019</t>
  </si>
  <si>
    <t xml:space="preserve">N/A - OS</t>
  </si>
  <si>
    <t xml:space="preserve">EDITORA JORNAL DO COMMERCIO LTDA</t>
  </si>
  <si>
    <t xml:space="preserve">Assinatura do Jornal do Commercio</t>
  </si>
  <si>
    <t xml:space="preserve">728.622-8</t>
  </si>
  <si>
    <t xml:space="preserve">12/19/2019</t>
  </si>
  <si>
    <t xml:space="preserve">0061108501.000087/2020-86</t>
  </si>
  <si>
    <t xml:space="preserve">jfragoso@jc.com.br - JEFFERSON - Tel: (81)3413-6273 / 99223-4007
L.medeiros@jc.com.br e c.sobrinho@jc.com.br </t>
  </si>
  <si>
    <t xml:space="preserve">6º TA 020/2016</t>
  </si>
  <si>
    <t xml:space="preserve">8/27/2021</t>
  </si>
  <si>
    <t xml:space="preserve">R$ 24.119,24 (PRORROGAÇÃO CONTRATUAL)
R$ 514,44 (RETROATIVO CCT)
Outros processos relacionados:
0061108501.000123/2021-92</t>
  </si>
  <si>
    <t xml:space="preserve">0061108501.000089/2021-56</t>
  </si>
  <si>
    <t xml:space="preserve">1° TA 001/2020</t>
  </si>
  <si>
    <t xml:space="preserve">2/13/2021</t>
  </si>
  <si>
    <t xml:space="preserve">R$ 17.100,00 GLOBAL
POR DEMANDA</t>
  </si>
  <si>
    <t xml:space="preserve">07-abr.-21</t>
  </si>
  <si>
    <t xml:space="preserve">5º TA 003/2017</t>
  </si>
  <si>
    <t xml:space="preserve">2/24/2021</t>
  </si>
  <si>
    <t xml:space="preserve">R$ 15.618,60 / Valor Global
R$ 1.301,55 / Valor Mensal
ARPC N° 014/2016.SAD</t>
  </si>
  <si>
    <t xml:space="preserve">06-mai.-21</t>
  </si>
  <si>
    <t xml:space="preserve">0061108501.000013/2021-21</t>
  </si>
  <si>
    <t xml:space="preserve">andre@alpirentacar.com.br
comercial@alpirentacar.com.br
ANDRE/BRUNO - 3341-2505/ 9 9197-6177</t>
  </si>
  <si>
    <t xml:space="preserve">028/2021</t>
  </si>
  <si>
    <t xml:space="preserve">INEXIGIBILIDADE N° 002/2021</t>
  </si>
  <si>
    <t xml:space="preserve">014/2021</t>
  </si>
  <si>
    <t xml:space="preserve">SINQIA TECNOLOGIA LTDA</t>
  </si>
  <si>
    <t xml:space="preserve">Contratação de empresa especializada para prestação de serviços técnicos especializados de licenciamento de uso de software conforme especificações constantes no Termo de Referência.</t>
  </si>
  <si>
    <t xml:space="preserve">Prazo com morte súbita</t>
  </si>
  <si>
    <t xml:space="preserve">8/30/2021</t>
  </si>
  <si>
    <t xml:space="preserve">R$ 338.966,22 (TOTAL)
R$ 56.494,37 (MENSAL)
COM MORTE SÚBITA</t>
  </si>
  <si>
    <t xml:space="preserve">0061108501.000086/2021-12</t>
  </si>
  <si>
    <t xml:space="preserve">Dandara Pereira - Jurídico (dandara.pereira@sinqia.com.br)
Solange Ducceschi - Comercial
(solange.ducceschi@sinqia.com.br) - (11) 94292-7302
Cícero Felipe - cicero.santos@sinqia.com.br - (11) 2182-4943</t>
  </si>
  <si>
    <t xml:space="preserve">3º TA 004/2018</t>
  </si>
  <si>
    <t xml:space="preserve">2/23/2021</t>
  </si>
  <si>
    <t xml:space="preserve">R$ 11.138,40/VALOR GLOBAL</t>
  </si>
  <si>
    <t xml:space="preserve">0061108501.000012/2021-86</t>
  </si>
  <si>
    <t xml:space="preserve">consultor@uniodontorecife.com.br - ELIZETE - 81 - 99954-5935 - Andrea (Contabilidade) - 3366-1851</t>
  </si>
  <si>
    <t xml:space="preserve">4º TA 006/2017</t>
  </si>
  <si>
    <t xml:space="preserve">5%( cinco por cento) do valor de arremate e taxas de igual percentuil a ser pago pelo arrematante .</t>
  </si>
  <si>
    <t xml:space="preserve">0061108490.000004/2021-14</t>
  </si>
  <si>
    <t xml:space="preserve">roberta@lancecertoleiloes.com.br - ROBERTA - 99946-8223</t>
  </si>
  <si>
    <t xml:space="preserve">001-A/2021</t>
  </si>
  <si>
    <t xml:space="preserve">DISPENSA N° 001-A/2021</t>
  </si>
  <si>
    <t xml:space="preserve">1º TA 001/2021</t>
  </si>
  <si>
    <t xml:space="preserve">MEGADATA COMPUTACOES LTDA</t>
  </si>
  <si>
    <t xml:space="preserve">Contratação de Serviços de Registro Eletrônico para transmissão das informações de Contratos de financiamentos com Alienação Fiduciária de veículos (GRAVAME)</t>
  </si>
  <si>
    <t xml:space="preserve">0.359.066-6
RIO DE JANEIRO</t>
  </si>
  <si>
    <t xml:space="preserve">3/18/2021</t>
  </si>
  <si>
    <t xml:space="preserve">R$ 49.747,60 (quarenta e nove mil, setecentos e quarenta e sete reais e sessenta centavos).</t>
  </si>
  <si>
    <t xml:space="preserve">0061108501.000016/2021-64</t>
  </si>
  <si>
    <t xml:space="preserve">leandro@megadata.com.br - (21) 99701-8011</t>
  </si>
  <si>
    <t xml:space="preserve">1° TA 003/2020</t>
  </si>
  <si>
    <t xml:space="preserve">3/19/2021</t>
  </si>
  <si>
    <t xml:space="preserve">R$ 13.703,50 / Valor Global
R$ 21,90 - malha - Vl unitário
R$ 37,90 - polo - Vl unitário</t>
  </si>
  <si>
    <t xml:space="preserve">109212520001-07</t>
  </si>
  <si>
    <t xml:space="preserve">062.733-0</t>
  </si>
  <si>
    <t xml:space="preserve">3/24/2021</t>
  </si>
  <si>
    <t xml:space="preserve">Angélica-ASJUR
Teótimo-GECON</t>
  </si>
  <si>
    <t xml:space="preserve">0061108490.000003/2021-61</t>
  </si>
  <si>
    <t xml:space="preserve">Ana Terra Procópio Macêdo Cunha - (81) 3183-2747 | 99245-4530
ana.cunha@cepe.com.br</t>
  </si>
  <si>
    <t xml:space="preserve">005/2022</t>
  </si>
  <si>
    <t xml:space="preserve">INEXIGIBILIDADE Nº 003/2022</t>
  </si>
  <si>
    <t xml:space="preserve">002/2022</t>
  </si>
  <si>
    <t xml:space="preserve">INSIGHT FEIRAS, EVENTOS, CONSULTORIA E NEGOCIOS LTDA</t>
  </si>
  <si>
    <t xml:space="preserve">LOCAÇÃO DE UM ESTANDE PARA VIABILIZAR A PARTICIPAÇÃO DA AGE NA EFN – EXPO FRANQUIAS NORDESTE 2022, QUE OCORRERÁ NO PERÍODO DE 24 A 26 DE MARÇO DE 2022, NO SHOPPING RIOMAR</t>
  </si>
  <si>
    <t xml:space="preserve">590772-1</t>
  </si>
  <si>
    <t xml:space="preserve">3/14/2022</t>
  </si>
  <si>
    <t xml:space="preserve">0061108504.000003/2022-46</t>
  </si>
  <si>
    <t xml:space="preserve">Raiana Costa - raiana.costa@insightconecta.com.br 81-981315858</t>
  </si>
  <si>
    <t xml:space="preserve">4/23/2021</t>
  </si>
  <si>
    <t xml:space="preserve">R$ 18.099,62 / ano
R$ 90.498,10 (p/ 60 meses)
por demanda</t>
  </si>
  <si>
    <t xml:space="preserve">Karina-DIRAD
Flávia-GERAD</t>
  </si>
  <si>
    <t xml:space="preserve">0061108501.000024/2021-19</t>
  </si>
  <si>
    <t xml:space="preserve">4º TA 008/2017</t>
  </si>
  <si>
    <t xml:space="preserve">R$ 17.500,00/VALOR GLOBAL</t>
  </si>
  <si>
    <t xml:space="preserve">0061108501.000023/2021-66</t>
  </si>
  <si>
    <t xml:space="preserve">007/2021</t>
  </si>
  <si>
    <t xml:space="preserve">DISPENSA N° 003/2021</t>
  </si>
  <si>
    <t xml:space="preserve">PRORROGAÇÃO DE PRAZO COM SUPRESSÃO</t>
  </si>
  <si>
    <t xml:space="preserve">4/29/2021</t>
  </si>
  <si>
    <t xml:space="preserve">R$ 47.520,00 / GLOBAL
VALORES UNITÁRIOS:
R$ 150,00 - IMPRESSORA
R$ 0,04 - IMPRESSÃO
R$ 19,00 - RESMA</t>
  </si>
  <si>
    <t xml:space="preserve">0061108501.000031/2021-11</t>
  </si>
  <si>
    <t xml:space="preserve">Marcelo (sócio) - marceloncm@hotmail.com - Priscila Silva (Adm/Fin.)
ativarecadm@hotmail.com - (81) 3339-1494 - 9.9165-2008 (whats app)</t>
  </si>
  <si>
    <t xml:space="preserve">4° TA 010/2017</t>
  </si>
  <si>
    <t xml:space="preserve">R$ 3.671,40 / ANO
R$ 305,95 / MÊS</t>
  </si>
  <si>
    <t xml:space="preserve">0061108501.000027/2021-44</t>
  </si>
  <si>
    <t xml:space="preserve">raphaelfarias@fortes-recife.com.br
RAPHAEL - (81) 3134-3921 / 9 9949-7960</t>
  </si>
  <si>
    <t xml:space="preserve">001/2022</t>
  </si>
  <si>
    <t xml:space="preserve">INEXIGIBILIDADE Nº 001/2022</t>
  </si>
  <si>
    <t xml:space="preserve">2° parte da Especialização em gerenciamento de riscos oferecido pela da Global Association of Risk Management - GARP, entidade reconhecida no mercado que ateste o grau de conhecimento do profissional por meio de provas e conteúdos específicos nessa área de atuação.</t>
  </si>
  <si>
    <t xml:space="preserve">1/27/2022</t>
  </si>
  <si>
    <t xml:space="preserve">R$ 3.263,70 - Valor Global
Por ser uma empresa estrangeira, não possui CNPJ</t>
  </si>
  <si>
    <t xml:space="preserve">0061108501.000011/2022-12</t>
  </si>
  <si>
    <t xml:space="preserve">1° TA 007/2020</t>
  </si>
  <si>
    <t xml:space="preserve">4/27/2021</t>
  </si>
  <si>
    <t xml:space="preserve">0061108490.000005/2021-51</t>
  </si>
  <si>
    <t xml:space="preserve">5° TA 013/2017</t>
  </si>
  <si>
    <t xml:space="preserve">R$ 26.000,00 / GLOBAL</t>
  </si>
  <si>
    <t xml:space="preserve">26-mai.-21</t>
  </si>
  <si>
    <t xml:space="preserve">014/2022</t>
  </si>
  <si>
    <t xml:space="preserve">INEXIGIBILIDADE Nº 004/2022</t>
  </si>
  <si>
    <t xml:space="preserve">007/2022</t>
  </si>
  <si>
    <t xml:space="preserve">B2B PUBLICIDADE LTDA</t>
  </si>
  <si>
    <t xml:space="preserve">locação de estande para viabilizar a participação da AGE na Hair Nor – Feira de Beleza do Nordeste 2022, que ocorrerá no período de 04 a 06 de junho de 2022</t>
  </si>
  <si>
    <t xml:space="preserve">3 MESES</t>
  </si>
  <si>
    <t xml:space="preserve">Gustavo-SUOPE</t>
  </si>
  <si>
    <t xml:space="preserve">0061108501.000053/2022-53</t>
  </si>
  <si>
    <t xml:space="preserve">SUOPE</t>
  </si>
  <si>
    <t xml:space="preserve">4° TA 014-A/2017</t>
  </si>
  <si>
    <t xml:space="preserve">5/25/2021</t>
  </si>
  <si>
    <t xml:space="preserve">R$ 11.803,20 / GLOBAL
R$ 3,12 / OPERAÇÃO
R$ 110,00 / MENSALIDADE</t>
  </si>
  <si>
    <t xml:space="preserve">08-jun.-21</t>
  </si>
  <si>
    <t xml:space="preserve">0061108501.000044/2021-81</t>
  </si>
  <si>
    <t xml:space="preserve">001/2021</t>
  </si>
  <si>
    <t xml:space="preserve">DISPENSA N° 001/2021</t>
  </si>
  <si>
    <t xml:space="preserve">APÓLICE</t>
  </si>
  <si>
    <t xml:space="preserve">SOMPO SEGUROS S.A.</t>
  </si>
  <si>
    <t xml:space="preserve">Seguro Predial do Imóvel Sede da AGE (Salas 801 à 807 e Salas 901, 902, 906 3 907)</t>
  </si>
  <si>
    <t xml:space="preserve">Jamille-GERAD</t>
  </si>
  <si>
    <t xml:space="preserve">0061108501.000089/2020-75</t>
  </si>
  <si>
    <t xml:space="preserve">Guilherme Mota - (81) 3366-8080 - (81) 9.8709-4494
mota@milleniumseguros.com.br</t>
  </si>
  <si>
    <t xml:space="preserve">DISPENSA Nº 011/2022</t>
  </si>
  <si>
    <t xml:space="preserve">013/2022</t>
  </si>
  <si>
    <t xml:space="preserve">LAWSOFT S.A.</t>
  </si>
  <si>
    <t xml:space="preserve">licença de uso de software de cunho jurídico integrado.</t>
  </si>
  <si>
    <t xml:space="preserve">R$ 10.000,00, sendo, o valor único de R$ 3.000,00 (três mil reais) a título da implantação do sistema e o valor mensal de R$ 583,33 (quinhentos e oitenta e três reais e Trinta e três centavos), por um período de 12 meses.</t>
  </si>
  <si>
    <t xml:space="preserve">0061108490.000012/2021-52</t>
  </si>
  <si>
    <t xml:space="preserve">Contrato descontinuado - Solicitação através do Despacho n°15/2023 - ASJUR</t>
  </si>
  <si>
    <t xml:space="preserve">036/2021</t>
  </si>
  <si>
    <t xml:space="preserve">DISPENSA Nº 023/2021</t>
  </si>
  <si>
    <t xml:space="preserve">ROSEMA PEREIRA DO NASCIMENTO EXTINTORES</t>
  </si>
  <si>
    <t xml:space="preserve">Contração de empresa especializada em serviços de recarga dos extintores para a Agência de Fomento do Estado de Pernambuco - AGE.
SENDO 09 EXTINTORES DE PÓ POR R$ 24,00 CADA E 03 EXTINTORES DE CO2 POR R$ 43,00 CADA</t>
  </si>
  <si>
    <t xml:space="preserve">12/15/2021</t>
  </si>
  <si>
    <t xml:space="preserve">180 DIAS</t>
  </si>
  <si>
    <t xml:space="preserve">COM MORTE SÚBITA</t>
  </si>
  <si>
    <t xml:space="preserve">0061108501.000109/2021-99</t>
  </si>
  <si>
    <t xml:space="preserve">PROCEDIMENTO DE LICITAÇÃO ELETRÔNICA Nº 001/2021</t>
  </si>
  <si>
    <t xml:space="preserve">PORTES ADVOGADOS ASSOCIADOS S/C</t>
  </si>
  <si>
    <t xml:space="preserve">Prestação de serviços de cobrança ativa e receptiva por telefone (telecobrança) e multimeios de clientes em situação de inadimplência junto à AGE, na fase extrajudicial.</t>
  </si>
  <si>
    <t xml:space="preserve">5/17/2021</t>
  </si>
  <si>
    <t xml:space="preserve">DISTRATO AMIGÁVEL REALIZADO EM 18/05/2022 - PROCESSO SEI 0061108495.000003/2022-01
Contrato vencia em 16/05/2023</t>
  </si>
  <si>
    <t xml:space="preserve">0061108501.000025/2021-55</t>
  </si>
  <si>
    <t xml:space="preserve">samuel.silva@portesmarinho.com.br - paulo.sergio@portesmarinho.com.br - nathalin.santos@portesmarinho.com.br
(67) 3201 0284 - (67) 3201 0293 - (65) 3623 9470</t>
  </si>
  <si>
    <t xml:space="preserve">025/2019</t>
  </si>
  <si>
    <t xml:space="preserve">DISPENSA Nº 017/2019</t>
  </si>
  <si>
    <t xml:space="preserve">CERTIPE SERVICOS EM INFORMATICA LTDA</t>
  </si>
  <si>
    <t xml:space="preserve">Aquisição de dois Certificados Digitais, um “e-CNPJ A3” em nome AGEFEPE, para Marcelo e um “e-CNPJ A3” em nome do FUPES - PE, Elly</t>
  </si>
  <si>
    <t xml:space="preserve">6/28/2019</t>
  </si>
  <si>
    <t xml:space="preserve">36 MESES</t>
  </si>
  <si>
    <t xml:space="preserve">leandro@certipe.com.br - LEANDRO - 3097-5558 / 999840141</t>
  </si>
  <si>
    <t xml:space="preserve">22/2022</t>
  </si>
  <si>
    <t xml:space="preserve">DISPENSA N° 016/2022</t>
  </si>
  <si>
    <t xml:space="preserve">ABDEEL CHARAMBA DE MELO SOUZA 06474894490</t>
  </si>
  <si>
    <t xml:space="preserve">Contratação de empresa prestadora de serviços gráficos para fornecimento de material gráfico de divulgação (impressos) da Agência de Empreendedorismo de Pernambuco (AGE).</t>
  </si>
  <si>
    <t xml:space="preserve">652.856-2</t>
  </si>
  <si>
    <t xml:space="preserve">CONTRATAÇÃO PARA ATENDER FENEARTE</t>
  </si>
  <si>
    <t xml:space="preserve">Micheline-ASCOM</t>
  </si>
  <si>
    <t xml:space="preserve">0061108512.000001/2022-58</t>
  </si>
  <si>
    <t xml:space="preserve">020/2022</t>
  </si>
  <si>
    <t xml:space="preserve">DISPENSA N° 015/2022</t>
  </si>
  <si>
    <t xml:space="preserve">011/2022</t>
  </si>
  <si>
    <t xml:space="preserve">M2 LOCACAO, MONTAGENS E EVENTOS LTDA</t>
  </si>
  <si>
    <t xml:space="preserve">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</si>
  <si>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 xml:space="preserve">698.367-7</t>
  </si>
  <si>
    <t xml:space="preserve">6/30/2022</t>
  </si>
  <si>
    <t xml:space="preserve">03 MESES</t>
  </si>
  <si>
    <t xml:space="preserve">0061108501.000069/2022-66</t>
  </si>
  <si>
    <t xml:space="preserve">m2locacao@hotmail.com - 81-3438.7178 </t>
  </si>
  <si>
    <t xml:space="preserve">2° TA 004/2019</t>
  </si>
  <si>
    <t xml:space="preserve">7/15/2021</t>
  </si>
  <si>
    <t xml:space="preserve">06-ago.-21</t>
  </si>
  <si>
    <t xml:space="preserve">018/2021</t>
  </si>
  <si>
    <t xml:space="preserve">PROCEDIMENTO DE LICITAÇÃO ELETRÔNICA Nº 003/2021</t>
  </si>
  <si>
    <t xml:space="preserve">011/2021</t>
  </si>
  <si>
    <t xml:space="preserve">LS SERVICOS DE INFORMATICA E ELETRONICA LTDA</t>
  </si>
  <si>
    <t xml:space="preserve">Aquisição de desktops e notebooks para atendimento as necessidades operacionais da Agência de Fomento do Estado de Pernambuco S.A. – AGE.</t>
  </si>
  <si>
    <t xml:space="preserve">TOTAL: R$ 81.295,90
UNITÁRIO: R$ 5.806,85
(14 UNIDADES)</t>
  </si>
  <si>
    <t xml:space="preserve">0061108501.000057/2021-51</t>
  </si>
  <si>
    <t xml:space="preserve">(61) 3968-9898 - realinformatica@realinformatica.net.br
Débora: (61)9.8487-0412 - Jéssica: (61) 99323-5448</t>
  </si>
  <si>
    <t xml:space="preserve">024/2021</t>
  </si>
  <si>
    <t xml:space="preserve">ADESÃO À ARPC Nº 002/2021</t>
  </si>
  <si>
    <t xml:space="preserve">012/2021</t>
  </si>
  <si>
    <t xml:space="preserve">CONSULTEN - CONSULTORIA DE ENGENHARIA LTDA</t>
  </si>
  <si>
    <t xml:space="preserve">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</si>
  <si>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 xml:space="preserve">900236060
IDENTIFICAÇÃO: 283400
MACEIÓ/AL</t>
  </si>
  <si>
    <t xml:space="preserve">8/17/2021</t>
  </si>
  <si>
    <t xml:space="preserve">R$ 24.603,54 / VALOR GLOBAL
ARPC Nº 006.00.2021.GOV.SAD.PE</t>
  </si>
  <si>
    <t xml:space="preserve">0061108501.000070/2021-18</t>
  </si>
  <si>
    <t xml:space="preserve">consulten@uol.com.br - (82) 3235-2381 / (82) 98802-5675 / (82) 98176-1769 - ANDERSON MARQUES OU SÉRGIO CASTRO</t>
  </si>
  <si>
    <t xml:space="preserve">026/2021</t>
  </si>
  <si>
    <t xml:space="preserve">DISPENSA N° 016/2021</t>
  </si>
  <si>
    <t xml:space="preserve">J M VIEIRA - COMERCIO DE GAS E AGUA</t>
  </si>
  <si>
    <t xml:space="preserve">Fornecimento de Água Mineral em Garrafões de 20 (vinte) litros, sob demanda, para atender às necessidades da Agência de Fomento do Estado de Pernambuco S/A, com nome fantasia AGÊNCIA DE EMPREENDEDORISMO DE PERNAMBUCO, doravante designada simplesmente “AGE”.</t>
  </si>
  <si>
    <t xml:space="preserve">506.439-2
PAULISTA/PE</t>
  </si>
  <si>
    <t xml:space="preserve">8/24/2021</t>
  </si>
  <si>
    <t xml:space="preserve">R$ 4.000,00
(VALOR GLOBAL)
R$ 4,00
(VALOR UNIT - 1.000 GARRAFÕES) / por demanda</t>
  </si>
  <si>
    <t xml:space="preserve">0061108501.000085/2021-78</t>
  </si>
  <si>
    <t xml:space="preserve">Bruno - 81 9707-8408 - galegoaguaegas20@gmail.com - jmvieira.financeiro@gmail.com</t>
  </si>
  <si>
    <t xml:space="preserve">1° TA 014/2021</t>
  </si>
  <si>
    <t xml:space="preserve">05-fev.-22</t>
  </si>
  <si>
    <t xml:space="preserve">Dandara Pereira - Jurídico (dandara.pereira@sinqia.com.br)
Solange Ducceschi - Comercial (solange.ducceschi@sinqia.com.br)
(11) 94292-7302
Cícero Felipe - cicero.santos@sinqia.com.br - (11) 2182-4943</t>
  </si>
  <si>
    <t xml:space="preserve">027/2021</t>
  </si>
  <si>
    <t xml:space="preserve">DISPENSA N° 017/2021</t>
  </si>
  <si>
    <t xml:space="preserve">015/2021</t>
  </si>
  <si>
    <t xml:space="preserve">JC GRAFICA E COMERCIO LTD+T+E85:E89</t>
  </si>
  <si>
    <t xml:space="preserve">Prestação de serviço gráfico de impressão de crachás - 200 unidades</t>
  </si>
  <si>
    <t xml:space="preserve">648.971-0</t>
  </si>
  <si>
    <t xml:space="preserve">R$ 2.640,00 (VALOR TOTAL)
R$ 13,20
(VALOR UNIT - 200 CRACHÁS)</t>
  </si>
  <si>
    <t xml:space="preserve">0061108501.000051/2021-83</t>
  </si>
  <si>
    <t xml:space="preserve">Cláudio José - (81) 9.8862-3238 - jcatende@hotmail.com</t>
  </si>
  <si>
    <t xml:space="preserve">DISPENSA N° 012/2020</t>
  </si>
  <si>
    <t xml:space="preserve">014/2020</t>
  </si>
  <si>
    <t xml:space="preserve">B3 S.A. - BRASIL, BOLSA, BALCAO</t>
  </si>
  <si>
    <t xml:space="preserve">Prestação de serviço para fornecimento de preços consolidado de fechamento de ativos do mercado financeiro brasileiro</t>
  </si>
  <si>
    <t xml:space="preserve">09.346.601/0001-25</t>
  </si>
  <si>
    <t xml:space="preserve">9/15/2020</t>
  </si>
  <si>
    <t xml:space="preserve">Contrato com prazo indeterminado. Corrigido no aditivo - R$ 18.000,00</t>
  </si>
  <si>
    <t xml:space="preserve">0061108502.000002/2020-50</t>
  </si>
  <si>
    <t xml:space="preserve">Alessandro Lima Da Silva - Contratação de serviços - (11) 2565-5080
contratacao@b3.com.br - 11-2565.5082 / 4000 / 5041</t>
  </si>
  <si>
    <t xml:space="preserve">DISPENSA N° 011/2021</t>
  </si>
  <si>
    <t xml:space="preserve">009/2021</t>
  </si>
  <si>
    <t xml:space="preserve">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</si>
  <si>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 xml:space="preserve">4.66693-5
BARUERI/SP</t>
  </si>
  <si>
    <t xml:space="preserve">6/21/2021</t>
  </si>
  <si>
    <t xml:space="preserve">15 MESES</t>
  </si>
  <si>
    <t xml:space="preserve">R$ 3.000,00 / IMPLANTAÇÃO
R$ 3.129,00 / MÊS
R$ 49.935,00 / TOTAL</t>
  </si>
  <si>
    <t xml:space="preserve">0061108501.000056/2021-14</t>
  </si>
  <si>
    <t xml:space="preserve">THEO Soffiatti - (11) 97411-7258 - tsoffiatti@mkmservice.com</t>
  </si>
  <si>
    <t xml:space="preserve">1° TA 016/2020</t>
  </si>
  <si>
    <t xml:space="preserve">9/20/2021</t>
  </si>
  <si>
    <t xml:space="preserve">22/09/2021 a 31/12/2021 - R$ 83.564,71 
03/01/2022 a 21/09/2022 - R$ 220.306,97
Solicitar DDO a cada período do exercício
Para a SAD e publicação o n° do contrato é o 003.2020.102.AGE.001 do CONTRATO MATER Nº 003/SAD/SEADM/2020 </t>
  </si>
  <si>
    <t xml:space="preserve">Enesita-GERAD
Rosa-GERAD</t>
  </si>
  <si>
    <t xml:space="preserve">05-out.-21</t>
  </si>
  <si>
    <t xml:space="preserve">008/2021</t>
  </si>
  <si>
    <t xml:space="preserve">16 MESES</t>
  </si>
  <si>
    <t xml:space="preserve">R$ 31.232,74/ TOTAL
R$ 976,02 / JOVEM MÊS
R$ 180,00 / TAXA CIEE</t>
  </si>
  <si>
    <t xml:space="preserve">0061108501.000042/2021-92</t>
  </si>
  <si>
    <t xml:space="preserve">Stephany Zaine - (81) 3131-6000, - (81) 9.98116-7809
convenios@ciee-pe.org.br</t>
  </si>
  <si>
    <t xml:space="preserve">Curitiba</t>
  </si>
  <si>
    <t xml:space="preserve">PRAZO </t>
  </si>
  <si>
    <t xml:space="preserve">R$ 14.880,00 (TOTAL)
R$ 1.680,00 (IMPLANTAÇÃO)
R$ 1.100,00 (MENSAL)</t>
  </si>
  <si>
    <t xml:space="preserve">Vinícius-SUTIC
Nelson-SUPEN</t>
  </si>
  <si>
    <t xml:space="preserve">0061108501.000094/2021-69</t>
  </si>
  <si>
    <t xml:space="preserve">Thais Xavier - Contraktor - (41) 9.8865-0435
thais.xavier@contraktor.com.br</t>
  </si>
  <si>
    <t xml:space="preserve">030/2021</t>
  </si>
  <si>
    <t xml:space="preserve">DISPENSA N° 019/2021</t>
  </si>
  <si>
    <t xml:space="preserve">VGC COMERCIO E SERVICOS LTDA</t>
  </si>
  <si>
    <t xml:space="preserve">Fornecimento de gêneros alimentícios e material para copa</t>
  </si>
  <si>
    <t xml:space="preserve">Contrato encerrado amigavelmente antes do término</t>
  </si>
  <si>
    <t xml:space="preserve">Rosa-GERAD</t>
  </si>
  <si>
    <t xml:space="preserve">0061108501.000103/2021-11</t>
  </si>
  <si>
    <t xml:space="preserve">031 / 2022</t>
  </si>
  <si>
    <t xml:space="preserve">DISPENSA Nº 022/2022</t>
  </si>
  <si>
    <t xml:space="preserve">017/2022</t>
  </si>
  <si>
    <t xml:space="preserve">ELETRO SOLAR ENGENHARIA LTDA</t>
  </si>
  <si>
    <t xml:space="preserve">Contratação da prestação de serviço para execução da desmontagem, retirada e transporte de 100 painéis fotovoltaicos CANADIAN CS6P-255@255WP e 1 INVERSOR MODELO ABB 27.6 KWP que será apreendida para esta Agência de Fomento do Estado de Pernambuco S. A.</t>
  </si>
  <si>
    <t xml:space="preserve">10/27/2022</t>
  </si>
  <si>
    <t xml:space="preserve">5 MESES</t>
  </si>
  <si>
    <t xml:space="preserve">CarlosMenezes-SUCRE</t>
  </si>
  <si>
    <t xml:space="preserve">DavidLeonel-GEANC</t>
  </si>
  <si>
    <t xml:space="preserve">0061108501.000093/2022-03</t>
  </si>
  <si>
    <t xml:space="preserve">2° TA 018/2019</t>
  </si>
  <si>
    <t xml:space="preserve">11/29/2021</t>
  </si>
  <si>
    <t xml:space="preserve">Contrato não será renovado, de acordo com a CI-1 - SUFIN</t>
  </si>
  <si>
    <t xml:space="preserve">15-dez.-21</t>
  </si>
  <si>
    <t xml:space="preserve">fabio.araujo@revistabancaria.com.br - cliente@revistabancaria.com.br - FÁBIO - 021-99986-2967</t>
  </si>
  <si>
    <t xml:space="preserve">93489690001-22</t>
  </si>
  <si>
    <t xml:space="preserve">12/21/2021</t>
  </si>
  <si>
    <t xml:space="preserve">VALOR GLOBAL - R$ 62.029,68 VALOR MENSAL - R$ 5.169,14 / 02 auxiliares (ASG)</t>
  </si>
  <si>
    <t xml:space="preserve">0061108501.000082/2021-34</t>
  </si>
  <si>
    <t xml:space="preserve">4º TA 002/2018</t>
  </si>
  <si>
    <t xml:space="preserve">1/31/2022</t>
  </si>
  <si>
    <t xml:space="preserve">R$ 169.838,64/Valor Global Anual
0061108501.000123/2021-92</t>
  </si>
  <si>
    <t xml:space="preserve">04-fev.-22</t>
  </si>
  <si>
    <t xml:space="preserve">servaucomercial@gmail.com - Felipe - 982028659 Jadson - 986497783
faturamento@servau.net - Fernando - 998912339
Valdenice ADM - 994441750
Cláudia ADM - 987063287
Victor dono Servau - 982540770</t>
  </si>
  <si>
    <t xml:space="preserve">4º TA 005/2018</t>
  </si>
  <si>
    <t xml:space="preserve">2/14/2022</t>
  </si>
  <si>
    <t xml:space="preserve">24-mar.-22</t>
  </si>
  <si>
    <t xml:space="preserve">0061108501.000007/2021-73</t>
  </si>
  <si>
    <t xml:space="preserve">004/2022</t>
  </si>
  <si>
    <t xml:space="preserve">DISPENSA Nº 002/2022</t>
  </si>
  <si>
    <t xml:space="preserve">Serviços de locação de veículos sem motorista e sem combustível por período mensal, com manutenção preventiva e corretiva de acordo </t>
  </si>
  <si>
    <t xml:space="preserve">2/24/2022</t>
  </si>
  <si>
    <t xml:space="preserve">R$ 1.439,51 (MENSAL) R$17.274,12 (ANUAL)</t>
  </si>
  <si>
    <t xml:space="preserve">0061108501.000025/2022-36</t>
  </si>
  <si>
    <t xml:space="preserve">2º TA 001/2021</t>
  </si>
  <si>
    <t xml:space="preserve">3/18/2022</t>
  </si>
  <si>
    <t xml:space="preserve">20-abr.-22</t>
  </si>
  <si>
    <t xml:space="preserve">2° TA 003/2020</t>
  </si>
  <si>
    <t xml:space="preserve">3/19/2022</t>
  </si>
  <si>
    <t xml:space="preserve">0061108501.000017/2020-28</t>
  </si>
  <si>
    <t xml:space="preserve">1º T.A. 002/2021</t>
  </si>
  <si>
    <t xml:space="preserve">3/24/2022</t>
  </si>
  <si>
    <t xml:space="preserve">DISPENSA Nº 004/2022</t>
  </si>
  <si>
    <t xml:space="preserve">EDITORA GLOBO S/A</t>
  </si>
  <si>
    <t xml:space="preserve">Contratação de assinatura anual de 01 jornal de grande circulação nacional com publicações de economia, finanças e negócios brasileiro, na versão digital para utilização do gabinete e de toda a Agência de Fomento do Estado de Pernambuco S/A- AGE</t>
  </si>
  <si>
    <t xml:space="preserve">3/29/2022</t>
  </si>
  <si>
    <t xml:space="preserve">Micheline-ASCOM
Tatiana-ASCOM</t>
  </si>
  <si>
    <t xml:space="preserve">0061108501.000034/2022-27</t>
  </si>
  <si>
    <t xml:space="preserve">003/2022</t>
  </si>
  <si>
    <t xml:space="preserve">DISPENSA N° 001/2022</t>
  </si>
  <si>
    <t xml:space="preserve">0061108501.000023/2022-47</t>
  </si>
  <si>
    <t xml:space="preserve">3216-4000 - 3216-4029 (direto) - flavio@produtiva.srv.br.</t>
  </si>
  <si>
    <t xml:space="preserve">035/2019</t>
  </si>
  <si>
    <t xml:space="preserve">ADESÃO À ARPC N° 004/2019</t>
  </si>
  <si>
    <t xml:space="preserve">012/2019</t>
  </si>
  <si>
    <t xml:space="preserve">103629330001-82</t>
  </si>
  <si>
    <t xml:space="preserve">10/21/2019</t>
  </si>
  <si>
    <t xml:space="preserve">0194.2018.CCPLE-II.PE.0124.SAD.ATI</t>
  </si>
  <si>
    <t xml:space="preserve">luiz.berto@cooptec.com.br - governo@cooptec.com.br
GEORGE / LUIZ BERTO - 99151-1175 / 999262739 / 2123-3399</t>
  </si>
  <si>
    <t xml:space="preserve">2° TA 004/2020</t>
  </si>
  <si>
    <t xml:space="preserve">12-mai.-22</t>
  </si>
  <si>
    <t xml:space="preserve">0061108501.000020/2021-22</t>
  </si>
  <si>
    <t xml:space="preserve">4/19/2022</t>
  </si>
  <si>
    <t xml:space="preserve">R$ 18.099,62 / por demanda</t>
  </si>
  <si>
    <t xml:space="preserve">Ana Terra Procópio Macêdo Cunha - (81) 3183-2747 | 99245-4530 - ana.cunha@cepe.com.br</t>
  </si>
  <si>
    <t xml:space="preserve">008/2022</t>
  </si>
  <si>
    <t xml:space="preserve">DISPENSA Nº 008/2022</t>
  </si>
  <si>
    <t xml:space="preserve">ERIK WILLIAM QUEIROZ DE ARAUJO</t>
  </si>
  <si>
    <t xml:space="preserve">Contratação de pessoa jurídica para a prestação de serviços de despachante, mediante demanda, para registro dos atos societários da Agência de Fomento do Estado de Pernambuco S.A (“AGE”)</t>
  </si>
  <si>
    <t xml:space="preserve">100.606-1 JABOATÃO</t>
  </si>
  <si>
    <t xml:space="preserve">4/27/2022</t>
  </si>
  <si>
    <t xml:space="preserve">0061108490.000007/2021-40</t>
  </si>
  <si>
    <t xml:space="preserve">ADESÃO À ARPC Nº 001/2019</t>
  </si>
  <si>
    <t xml:space="preserve">3° TA 003/2019</t>
  </si>
  <si>
    <t xml:space="preserve">4/29/2022</t>
  </si>
  <si>
    <t xml:space="preserve">Valor global de R$ 189.840,00 por demanda
ARPC N° 003.2019.SAD. </t>
  </si>
  <si>
    <t xml:space="preserve">0061108501.000026/2021-08</t>
  </si>
  <si>
    <t xml:space="preserve">1º TA 004/2021</t>
  </si>
  <si>
    <t xml:space="preserve">09-jun.-22</t>
  </si>
  <si>
    <t xml:space="preserve">Marcelo (sócio) - marceloncm@hotmail.com
Pricila Silva (Adm/Financ) - ativarecadm@hotmail.com - (81) 3339-1494 - (81) 9.9165-2008 (whats app)</t>
  </si>
  <si>
    <t xml:space="preserve">012/2022</t>
  </si>
  <si>
    <t xml:space="preserve">DISPENSA Nº 009/2022</t>
  </si>
  <si>
    <t xml:space="preserve">VALOR GLOBAL</t>
  </si>
  <si>
    <t xml:space="preserve">0061108501.000045/2022-15</t>
  </si>
  <si>
    <t xml:space="preserve">2° TA 006/2020</t>
  </si>
  <si>
    <t xml:space="preserve">R$ 1.276.403,20 / ANO 
POR DEMANDA</t>
  </si>
  <si>
    <t xml:space="preserve">0061108501.000029/2021-33</t>
  </si>
  <si>
    <t xml:space="preserve">5º TA 012/2017</t>
  </si>
  <si>
    <t xml:space="preserve">5/20/2022</t>
  </si>
  <si>
    <t xml:space="preserve">R$ 59.784,00/ANO</t>
  </si>
  <si>
    <t xml:space="preserve">0061108501.000046/2022-51</t>
  </si>
  <si>
    <t xml:space="preserve">010/2022</t>
  </si>
  <si>
    <t xml:space="preserve">DISPENSA Nº 007/2022</t>
  </si>
  <si>
    <t xml:space="preserve">006/2022</t>
  </si>
  <si>
    <t xml:space="preserve">5/17/2022</t>
  </si>
  <si>
    <t xml:space="preserve">0061108501.000036/2022-16</t>
  </si>
  <si>
    <t xml:space="preserve">DISPENSA N° 012/2022</t>
  </si>
  <si>
    <t xml:space="preserve">5/31/2022</t>
  </si>
  <si>
    <t xml:space="preserve">MORTE SÚBITA</t>
  </si>
  <si>
    <t xml:space="preserve">5° TA 008/2018</t>
  </si>
  <si>
    <t xml:space="preserve">MENSAL: R$ 2.167,00. 
TOTAL: R$ 26.004,00</t>
  </si>
  <si>
    <t xml:space="preserve">0061108501.000053/2021-72</t>
  </si>
  <si>
    <t xml:space="preserve">18/2022</t>
  </si>
  <si>
    <t xml:space="preserve">DISPENSA Nº 013/2022</t>
  </si>
  <si>
    <t xml:space="preserve">BERNHOEFT PERICIA E CALCULOS JUDICIAIS LTDA</t>
  </si>
  <si>
    <t xml:space="preserve">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</si>
  <si>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102.293-8</t>
  </si>
  <si>
    <t xml:space="preserve">6/23/2022</t>
  </si>
  <si>
    <t xml:space="preserve">0061108490.000003/2022-42</t>
  </si>
  <si>
    <t xml:space="preserve">Iris Carolina Arruda - (11)99403-7664 - Email: iarruda@bernhoeft.com.br</t>
  </si>
  <si>
    <t xml:space="preserve">PAPER BOX DISTRIBUIDORA E SERVICOS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</si>
  <si>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</si>
  <si>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7/21/2022</t>
  </si>
  <si>
    <t xml:space="preserve">VALOR GLOBAL PARA 12 MESES</t>
  </si>
  <si>
    <t xml:space="preserve">0061108501.000044/2022-62</t>
  </si>
  <si>
    <t xml:space="preserve">2° TA 011/2020</t>
  </si>
  <si>
    <t xml:space="preserve">7/20/2022</t>
  </si>
  <si>
    <t xml:space="preserve">R$ 196.496,4 / ANO
(POR DEMANDA)</t>
  </si>
  <si>
    <t xml:space="preserve">31-jul.-22</t>
  </si>
  <si>
    <t xml:space="preserve">0061108501.000067/2021-96</t>
  </si>
  <si>
    <t xml:space="preserve">015/2022</t>
  </si>
  <si>
    <t xml:space="preserve">DISPENSA Nº 010/2022</t>
  </si>
  <si>
    <t xml:space="preserve">Montagem do estande e ambientação, viabilizando a participação da Agência de Fomento do Estado de Pernambuco S.A. - AGE, na Hair Nor - Feira de Beleza do Nordeste, que ocorrerá no período de 04 a 06/06/2022, no Centro de Convenções de Pernambuco.</t>
  </si>
  <si>
    <t xml:space="preserve">5/25/2022</t>
  </si>
  <si>
    <t xml:space="preserve">14 MESES</t>
  </si>
  <si>
    <t xml:space="preserve">MONTAGEM DO ESTANDE</t>
  </si>
  <si>
    <t xml:space="preserve">0061108501.000054/2022-06</t>
  </si>
  <si>
    <t xml:space="preserve">5° TA 019/2020 </t>
  </si>
  <si>
    <t xml:space="preserve">7/27/2022</t>
  </si>
  <si>
    <t xml:space="preserve">R$ 5476,73 - de 28/07 a 31/12/22
R$ 7.409,70 - 01/01 a 27/07/23
Para a SAD e publicação o n° do contrato é o 004.2020.AGE.001 do
CONTRATO MATER Nº 004/SAD/SEADM/2020</t>
  </si>
  <si>
    <t xml:space="preserve">30-jul.-22</t>
  </si>
  <si>
    <t xml:space="preserve">DISPENSA N° 014/2019</t>
  </si>
  <si>
    <t xml:space="preserve">3° TA 009/2019</t>
  </si>
  <si>
    <t xml:space="preserve">200741540001-35</t>
  </si>
  <si>
    <t xml:space="preserve">R$ 2.393,76/ano
R$ 199,48/ mês</t>
  </si>
  <si>
    <t xml:space="preserve">04-out.-22</t>
  </si>
  <si>
    <t xml:space="preserve">0061108501.000077/2021-21</t>
  </si>
  <si>
    <t xml:space="preserve">ADESÃO À ARPC N° 002/2021</t>
  </si>
  <si>
    <t xml:space="preserve">1º TA 012/2021</t>
  </si>
  <si>
    <t xml:space="preserve">2699140001-52</t>
  </si>
  <si>
    <t xml:space="preserve">8/16/2022</t>
  </si>
  <si>
    <t xml:space="preserve">ARPC Nº 006.00.2021.GOV.SAD.PE</t>
  </si>
  <si>
    <t xml:space="preserve">026/2022</t>
  </si>
  <si>
    <t xml:space="preserve">DISPENSA N° 018/2022</t>
  </si>
  <si>
    <t xml:space="preserve">613834930001-80</t>
  </si>
  <si>
    <t xml:space="preserve">8/23/2022</t>
  </si>
  <si>
    <t xml:space="preserve">Enesita-GERAD
Jamille-GERAD</t>
  </si>
  <si>
    <t xml:space="preserve">0061108501.000074/2022-79</t>
  </si>
  <si>
    <t xml:space="preserve">RAPHAEL LIMA - (81)99800.0219/ (81)3034.9363 ADMINISTRAÇÃO@ASSESSORIARECIFE.COM.BR - raphaeljclima14@gmail.com </t>
  </si>
  <si>
    <t xml:space="preserve">1º TA 013/2021</t>
  </si>
  <si>
    <t xml:space="preserve">339653090001-75</t>
  </si>
  <si>
    <t xml:space="preserve">8/24/2022</t>
  </si>
  <si>
    <t xml:space="preserve">17-out.-23</t>
  </si>
  <si>
    <t xml:space="preserve">DISPENSA Nº 009/2021</t>
  </si>
  <si>
    <t xml:space="preserve">014-A/2022</t>
  </si>
  <si>
    <t xml:space="preserve">"Gravame" de Imóveis - Serviços de registro de informações referentes às garantias constituídas sobre imóveis urbanos em Operações de crédito, exceto terrenos não construídos, nos termos da Resolução 4.088</t>
  </si>
  <si>
    <t xml:space="preserve">0061108496.000001/2020-31</t>
  </si>
  <si>
    <t xml:space="preserve">025/2022</t>
  </si>
  <si>
    <t xml:space="preserve">DISPENSA N° 017/2022</t>
  </si>
  <si>
    <t xml:space="preserve">CAMILO BARBOSA NETO</t>
  </si>
  <si>
    <t xml:space="preserve">Contratação de serviço para confecção de crachás de identificação para atender as necessidades da Agência de Empreendedorismo de Pernambuco - AGE.</t>
  </si>
  <si>
    <t xml:space="preserve">285290210001-18</t>
  </si>
  <si>
    <t xml:space="preserve">593.744-2</t>
  </si>
  <si>
    <t xml:space="preserve">R$ 3.000,00
(VALOR GLOBAL)
R$ 15,00
(VALOR UNIT - 200 CRACHÁS) / por demanda</t>
  </si>
  <si>
    <t xml:space="preserve">0061108501.000077/2022-11</t>
  </si>
  <si>
    <t xml:space="preserve">Camilo Barbosa -(81) 99259-4837/ 98320-6526 cbncomercioservicos@gmail.com</t>
  </si>
  <si>
    <t xml:space="preserve">1° TA 014/2020</t>
  </si>
  <si>
    <t xml:space="preserve">9/15/2021</t>
  </si>
  <si>
    <t xml:space="preserve">R$ 18.000,00 / ANO
R$ 1.500,00 / MÊS ATENÇÃO - 90 DIAS PARA CANCELAMENTO</t>
  </si>
  <si>
    <t xml:space="preserve">04-nov.-21</t>
  </si>
  <si>
    <t xml:space="preserve">0061108501.000096/2021-58</t>
  </si>
  <si>
    <t xml:space="preserve">183586210001-07</t>
  </si>
  <si>
    <t xml:space="preserve">9/22/2022</t>
  </si>
  <si>
    <t xml:space="preserve">R$ 3.200 / MÊS
R$ 38.400,00 / TOTAL</t>
  </si>
  <si>
    <t xml:space="preserve">0061108501.000082/2022-15</t>
  </si>
  <si>
    <t xml:space="preserve">Theo Soffiatti - (11) 97411-7258 - tsoffiatti@mkmservice.com</t>
  </si>
  <si>
    <t xml:space="preserve">2° TA 016/2020</t>
  </si>
  <si>
    <t xml:space="preserve">272845160001-61</t>
  </si>
  <si>
    <t xml:space="preserve">9/20/2022</t>
  </si>
  <si>
    <t xml:space="preserve">22/09/2022 a 31/12/2022 - R$ 83.564,71 
01/01/2023 a 21/09/2023 - R$ 220.306,97
Solicitar DDO a cada período do exercício
Para a SAD e publicação no D.O o n° do contrato é o 003.2020.102.AGE.001 do CONTRATO MATER Nº 003/SAD/SEADM/2020</t>
  </si>
  <si>
    <t xml:space="preserve">2° TA 018/2020</t>
  </si>
  <si>
    <t xml:space="preserve">Serviços de informação que forneça dados e ofereça soluções para análise e decisão de crédito, verificação de dados cadastrais, consultas - ANÁLISE</t>
  </si>
  <si>
    <t xml:space="preserve">223174050001-90</t>
  </si>
  <si>
    <t xml:space="preserve">R$ 249.140,40 / ANO</t>
  </si>
  <si>
    <t xml:space="preserve">0061108501.000088/2021-10</t>
  </si>
  <si>
    <t xml:space="preserve">1° TA 016/2021</t>
  </si>
  <si>
    <t xml:space="preserve">251242200001-58</t>
  </si>
  <si>
    <t xml:space="preserve">9/15/2022</t>
  </si>
  <si>
    <t xml:space="preserve">Thais Xavier - Contraktor - (41) 9.8865-0435 - thais.xavier@contraktor.com.br</t>
  </si>
  <si>
    <t xml:space="preserve">3° TA 013/2019</t>
  </si>
  <si>
    <t xml:space="preserve">94616470001-95</t>
  </si>
  <si>
    <t xml:space="preserve">valor global de R$ 1.254,51 – DEMANDA
ARPC Nº 024.2019.ATI</t>
  </si>
  <si>
    <t xml:space="preserve">0061108501.000105/2021-19</t>
  </si>
  <si>
    <t xml:space="preserve">licitacoes@soluti.movidesk.com
licitacoes@soluti.com.br - para pedidos de certificados
francielle.silva@soluti.com.br - gabriel.parreira@soluti.com.br
Francielle / Gabriel - (62) 3412-0220 ou 1068</t>
  </si>
  <si>
    <t xml:space="preserve">ADESÃO À ARPC N° 001/2021</t>
  </si>
  <si>
    <t xml:space="preserve">1° TA 005/2021</t>
  </si>
  <si>
    <t xml:space="preserve">TIM S A</t>
  </si>
  <si>
    <t xml:space="preserve">24214210001-11</t>
  </si>
  <si>
    <t xml:space="preserve">ACRÉSCIMO DE 25%</t>
  </si>
  <si>
    <t xml:space="preserve">10/29/2021</t>
  </si>
  <si>
    <t xml:space="preserve">30 MESES</t>
  </si>
  <si>
    <t xml:space="preserve">R$ 30.036,48 DIVIDIDOS EM 384 MENSALIDADES DE R$ 78,22. Acréscimo de mais 16 celulares. Valor unitário permanece o mesmo
ARPC N° 002/2021 (Ministério da Economia)</t>
  </si>
  <si>
    <t xml:space="preserve">Vinícius – SUTIC</t>
  </si>
  <si>
    <t xml:space="preserve">Ailton–SUTIC</t>
  </si>
  <si>
    <t xml:space="preserve">29-out.-21</t>
  </si>
  <si>
    <t xml:space="preserve">0061108501.000030/2021-68</t>
  </si>
  <si>
    <t xml:space="preserve">barcelos.cavalcante@timbrasil.com.br - BARCELOS - 99923 0108</t>
  </si>
  <si>
    <t xml:space="preserve">4/30/2021</t>
  </si>
  <si>
    <t xml:space="preserve">R$ 15.4875,6
Mensalidade do celular: R$ 78,22 
Total de Mensalidades: 1.980
ARPC N° 002/2021 (Ministério da Economia)</t>
  </si>
  <si>
    <t xml:space="preserve">033/2022</t>
  </si>
  <si>
    <t xml:space="preserve">DISPENSA N° 024/2022</t>
  </si>
  <si>
    <t xml:space="preserve">019/2022</t>
  </si>
  <si>
    <t xml:space="preserve">Fornecimento de Material de Expediente para suprir às necessidades da Agência de Fomento do Estado de Pernambuco S/A - AGE de fornecimento interno do Almoxarifado, de forma fracionada e de acordo com a demanda</t>
  </si>
  <si>
    <t xml:space="preserve">33300230001-52</t>
  </si>
  <si>
    <t xml:space="preserve">VALOR GLOBAL PARA 12 MESES / por demanda</t>
  </si>
  <si>
    <t xml:space="preserve">0061108501.000042/2022-73</t>
  </si>
  <si>
    <t xml:space="preserve">030/2022</t>
  </si>
  <si>
    <t xml:space="preserve">ADESÃO A ARPC Nº 003/2022</t>
  </si>
  <si>
    <t xml:space="preserve">Contratação de pessoa jurídica para prestação eventual dos serviços de elaboração de Laudos de Avaliação de Bens Imóveis Urbanos, visando atender às demandas da Agência de Fomento do Estado de Pernambuco S.A - AGE</t>
  </si>
  <si>
    <t xml:space="preserve">11/17/2022</t>
  </si>
  <si>
    <t xml:space="preserve">R$ 10.550,20 / VALOR GLOBAL
ARPC Nº 0022.00.2022.GOV.SAD.PE</t>
  </si>
  <si>
    <t xml:space="preserve">0061108501.000083/2022-60</t>
  </si>
  <si>
    <t xml:space="preserve">2° TA 020/2020</t>
  </si>
  <si>
    <t xml:space="preserve">343522260001-73</t>
  </si>
  <si>
    <t xml:space="preserve">11/23/2002</t>
  </si>
  <si>
    <t xml:space="preserve">29-dez.-22</t>
  </si>
  <si>
    <t xml:space="preserve">0061108501.000113/2021-57</t>
  </si>
  <si>
    <t xml:space="preserve">1º TA 021/2019</t>
  </si>
  <si>
    <t xml:space="preserve">SMART TELECOMUNICACOES E SERVICOS LTDA</t>
  </si>
  <si>
    <t xml:space="preserve">34237300001-93</t>
  </si>
  <si>
    <t xml:space="preserve">12/30/2021</t>
  </si>
  <si>
    <t xml:space="preserve">2021 - R$ 127,00
2022 - R$ 1.387,45
2023 - R$ 1.186,64
valor total R$ 2701,09
solicitar DDO todo exercício
Para a SAD o contrato é o 004.2019.AGEFEPE.001 do CONTRATO MATER 004/SAD/SEADM/2019</t>
  </si>
  <si>
    <t xml:space="preserve">3° TA 019/2020</t>
  </si>
  <si>
    <t xml:space="preserve">765357640001-43</t>
  </si>
  <si>
    <t xml:space="preserve">12/29/2020</t>
  </si>
  <si>
    <t xml:space="preserve">Valor global R$ 24.151,68 
2021 - R$ 1.006,32
2022 - R$ 12.075,84
2023 - R$ 11.069,53 – Reajustado para R$ 12.204,16
solicitar DDO a cada ano para o exercício
Para a SAD o contrato é o 002.2019.AGEFEPE.001 do CONTRATO MATER 002/SAD/SEADM/2019</t>
  </si>
  <si>
    <t xml:space="preserve">3° TA 017/2019</t>
  </si>
  <si>
    <t xml:space="preserve">15929500001-15</t>
  </si>
  <si>
    <t xml:space="preserve">11/25/2022</t>
  </si>
  <si>
    <t xml:space="preserve">Angélica - ASJUR</t>
  </si>
  <si>
    <t xml:space="preserve">0061108490.000011/2021-16</t>
  </si>
  <si>
    <t xml:space="preserve">107981300001-75</t>
  </si>
  <si>
    <t xml:space="preserve">Tatiana - ASCOM</t>
  </si>
  <si>
    <t xml:space="preserve">1º TA 020/2021</t>
  </si>
  <si>
    <t xml:space="preserve">12/27/2022</t>
  </si>
  <si>
    <t xml:space="preserve">Enesita - GERAD</t>
  </si>
  <si>
    <t xml:space="preserve">4° TA 001/2019</t>
  </si>
  <si>
    <t xml:space="preserve">1/17/2022</t>
  </si>
  <si>
    <t xml:space="preserve">R$ 57.772,80 / Global</t>
  </si>
  <si>
    <t xml:space="preserve">Carol - GERAD</t>
  </si>
  <si>
    <t xml:space="preserve">convenios@ciee-pe.org.br
FLÁVIA - 3131 6000 opção 02 / (81) 98116 6662</t>
  </si>
  <si>
    <t xml:space="preserve">037/2022</t>
  </si>
  <si>
    <t xml:space="preserve">ADESÃO À ARPC Nº 004/2022</t>
  </si>
  <si>
    <t xml:space="preserve">NORPEL DISTRIBUIDORA LTDA</t>
  </si>
  <si>
    <t xml:space="preserve">Constitui objeto do presente contrato o fornecimento de material de higiene pessoal - PAPEL HIGIÊNICO</t>
  </si>
  <si>
    <t xml:space="preserve">429401090001-59</t>
  </si>
  <si>
    <t xml:space="preserve">1/23/2023</t>
  </si>
  <si>
    <t xml:space="preserve">VALOR GLOBAL – 7.630,92
ARPC N° 0032.00.2022.GOV.SAD.PE</t>
  </si>
  <si>
    <t xml:space="preserve">Rosa - GERAD</t>
  </si>
  <si>
    <t xml:space="preserve">24-jan.-23</t>
  </si>
  <si>
    <t xml:space="preserve">0061108501.000105/2022-91</t>
  </si>
  <si>
    <t xml:space="preserve">(81) 99908-2202
norpel.distribuidora@hotmail.com</t>
  </si>
  <si>
    <t xml:space="preserve">1° TA 008/2021</t>
  </si>
  <si>
    <t xml:space="preserve">9/23/2022</t>
  </si>
  <si>
    <t xml:space="preserve">supressão de 3 % no valor contratual, perfazendo o valor global de R$ 32.751,42</t>
  </si>
  <si>
    <t xml:space="preserve">Stephany Zaine - (81) 3131-6000, - (81) 9.98116-7809 - convenios@ciee-pe.org.br</t>
  </si>
  <si>
    <t xml:space="preserve">039/2022</t>
  </si>
  <si>
    <t xml:space="preserve">ADESÃO À ARPC 006/2022</t>
  </si>
  <si>
    <t xml:space="preserve">TOPPUS SERVIÇOS TERCEIRIZADOS EIRELI</t>
  </si>
  <si>
    <t xml:space="preserve">Serviços de motoristas, mediante a disponibilização de profissionais devidamente habilitados nas categorias “B”, “C” e “D”</t>
  </si>
  <si>
    <t xml:space="preserve">09.281.162/0001-10</t>
  </si>
  <si>
    <t xml:space="preserve">R$ 4.763,45 Mensal e R$ 93,40 diária</t>
  </si>
  <si>
    <t xml:space="preserve">09-fev.-23</t>
  </si>
  <si>
    <t xml:space="preserve">0061108501.000113/2022-38</t>
  </si>
  <si>
    <t xml:space="preserve">felipe.ramos@toppus.net</t>
  </si>
  <si>
    <t xml:space="preserve">2º TA 003-A/2017</t>
  </si>
  <si>
    <t xml:space="preserve">336238930001-80</t>
  </si>
  <si>
    <t xml:space="preserve">2/24/2019</t>
  </si>
  <si>
    <t xml:space="preserve">60 MESES</t>
  </si>
  <si>
    <t xml:space="preserve">R$ 75.910,00/VALOR GLOBAL</t>
  </si>
  <si>
    <t xml:space="preserve">David - GEANC</t>
  </si>
  <si>
    <t xml:space="preserve">mayara.santos@b3.com.br - contratacao@b3.com.br - MAYARA - 11 2565-4686</t>
  </si>
  <si>
    <t xml:space="preserve">3º TA 001/2021</t>
  </si>
  <si>
    <t xml:space="preserve">40141810001-66</t>
  </si>
  <si>
    <t xml:space="preserve">3/17/2023</t>
  </si>
  <si>
    <t xml:space="preserve">R$ 46.436,25 (quarenta e seis mil e quatrocentos e trinta e seis reais e vinte e cinco centavos).</t>
  </si>
  <si>
    <t xml:space="preserve">Carlos - SUCRE</t>
  </si>
  <si>
    <t xml:space="preserve">03-abr.-23</t>
  </si>
  <si>
    <t xml:space="preserve">3° TA 003/2020</t>
  </si>
  <si>
    <t xml:space="preserve">38923440001-40</t>
  </si>
  <si>
    <t xml:space="preserve">3/19/2023</t>
  </si>
  <si>
    <t xml:space="preserve">R$ 17.123,90 / Valor Global
R$ 21,90 - malha - Vl unitário
R$ 37,90 - polo - Vl unitário</t>
  </si>
  <si>
    <t xml:space="preserve">Rosa – GERAD</t>
  </si>
  <si>
    <t xml:space="preserve">09-mai.-22</t>
  </si>
  <si>
    <t xml:space="preserve">2º T.A. 002/2021</t>
  </si>
  <si>
    <t xml:space="preserve">3/24/2023</t>
  </si>
  <si>
    <t xml:space="preserve">R$ 15.4261,80 / por demanda</t>
  </si>
  <si>
    <t xml:space="preserve">Teótimo - GECON</t>
  </si>
  <si>
    <t xml:space="preserve">1º TA 003/2022</t>
  </si>
  <si>
    <t xml:space="preserve">28630240001-08</t>
  </si>
  <si>
    <t xml:space="preserve">3/31/2023</t>
  </si>
  <si>
    <t xml:space="preserve">3° TA 004/2020</t>
  </si>
  <si>
    <t xml:space="preserve">438199780001-92</t>
  </si>
  <si>
    <t xml:space="preserve">8.022.095-9</t>
  </si>
  <si>
    <t xml:space="preserve">REAJUSTADO PELO IPCA</t>
  </si>
  <si>
    <t xml:space="preserve">Iliana</t>
  </si>
  <si>
    <t xml:space="preserve">09-mai.-23</t>
  </si>
  <si>
    <t xml:space="preserve">DISPENSA N° 004/2021</t>
  </si>
  <si>
    <t xml:space="preserve">2º TA 005-A/2021</t>
  </si>
  <si>
    <t xml:space="preserve">M.D.HOTEIS S/A</t>
  </si>
  <si>
    <t xml:space="preserve">Locação das salas 901 e 902 no 9º andar do Empresarial Moura Dubeux, localizado na Avenida Domingos Ferreira, 467, Pina - Recife / PE, para instalação da sede administrativa da Agência de Fomento do Estado de Pernambuco S.A.</t>
  </si>
  <si>
    <t xml:space="preserve">20226770001-56</t>
  </si>
  <si>
    <t xml:space="preserve">reajustes de aluguel, IPTU e condomínio</t>
  </si>
  <si>
    <t xml:space="preserve">7/15/2022</t>
  </si>
  <si>
    <t xml:space="preserve">R$ 7.039,00 (sete mil e trinta e nove reais), a título de aluguel propriamente dito, a partir de maio/2022 e R$ 2.134,00 (dois mil cento e trinta e quatro reais), sendo R$ 1.820,00 (mil oitocentos e vinte reais) de taxa de condomínio (R$ 18,20 x 100 m²) mais R$ 314,00 (trezentos e quatorze reais) de IPTU (R$ 3,14 x 100 m²), a partir da competência de março/2022, mensalmente a título de reembolso, devendo ser pago diretamente à LOCADORA, resultando no valor mensal de R$ 9.173,00 (nove mil e cento e setenta e três reais).</t>
  </si>
  <si>
    <t xml:space="preserve">Flávia - GERAD</t>
  </si>
  <si>
    <t xml:space="preserve">0061108501.000032/2021-57</t>
  </si>
  <si>
    <t xml:space="preserve">reginaldo.carvalho@mdadmimoveis.com.br - pablo.alencar@mdadmimoveis.com.br
PABLO / REGINALDO - 994444292 / 991115427 / 3087 - 8944 Contrato rescindido</t>
  </si>
  <si>
    <t xml:space="preserve">acréscimo e supressão de serviços</t>
  </si>
  <si>
    <t xml:space="preserve">2/25/2022</t>
  </si>
  <si>
    <t xml:space="preserve">26 MESES</t>
  </si>
  <si>
    <t xml:space="preserve">De 01/03/2022 até 2024 - R$ 75.071,95
2022 - R$ 30.810,12
2023 - R$ 33.874,38 (REAJUSTE 37.390,54)
2024 – 10.387,45
solicitar DDO a cada ano para o exercício.
Para a sad o contrato é o 002.2020.AGE.001 do
CONTRATO MATER 002/SAD/SEADM/2020</t>
  </si>
  <si>
    <t xml:space="preserve">GEORGE UAMIRIM RODRIGUES DA SILVA</t>
  </si>
  <si>
    <t xml:space="preserve">07-jul.-21</t>
  </si>
  <si>
    <t xml:space="preserve">002.2020.AGE.001</t>
  </si>
  <si>
    <t xml:space="preserve">005-A/2021</t>
  </si>
  <si>
    <t xml:space="preserve">Aluguel: R$ 6.100,00 / MÊS
Condomínio: R$ R$1.379,00 / MÊS
IPTU: R$ 278,00 / MÊS
Total: R$ 7.757,00 / MÊS verificar_reajuste_taxa(em fev)</t>
  </si>
  <si>
    <t xml:space="preserve">reginaldo.carvalho@mdadmimoveis.com.br - pablo.alencar@mdadmimoveis.com.br - PABLO / REGINALDO - 994444292 / 991115427 / 3087 - 8944 CONTRATO RESCINDIDO</t>
  </si>
  <si>
    <t xml:space="preserve">4° TA 003/2019</t>
  </si>
  <si>
    <t xml:space="preserve">94808800001-15</t>
  </si>
  <si>
    <t xml:space="preserve">Valor global de R$ 181.543,40 por demanda
ARPC N° 003.2019.SAD.</t>
  </si>
  <si>
    <t xml:space="preserve">012-A/2019</t>
  </si>
  <si>
    <t xml:space="preserve">DISPENSA N° 008/2019</t>
  </si>
  <si>
    <t xml:space="preserve">6° Apostilamento 007/2019</t>
  </si>
  <si>
    <t xml:space="preserve">Locação de todo o 8° ANDAR (350m²) e as salas 906 e 907 (100m²), do EDIFÍCIO EMPRESARIAL MD, com área total locárvel de 450,00m²</t>
  </si>
  <si>
    <t xml:space="preserve">R$ 30.665,84 (trinta mil e seiscentos e sessenta e cinco reais e oitenta e quatro centavos) a partir de julho/2022, a título de aluguel R$ 9.603,00 (nove mil seiscentos e três reais), sendo R$ 8.190,00 (oito mil cento e noventa reais) de taxa de condomínio (R$ 18,20 x 450 m²) mais R$ 1.413,00 (mil quatrocentos e treze reais) de IPTU (R$ 3,14 x 450 m²) a partir de março/2022, mensalmente a título de reembolso, devendo ser pago diretamente à LOCADORA. Resultando em valor total mensal de R$ 40.258,84 (quarenta mil duzentos e cinquenta e oito reais e oitenta e quatro centavos). CONTRATO RESCINDIDO</t>
  </si>
  <si>
    <t xml:space="preserve">0061108501.000071/2021-54</t>
  </si>
  <si>
    <t xml:space="preserve">reginaldo.carvalho@mdadmimoveis.com.br - pablo.alencar@mdadmimoveis.com.br - PABLO / REGINALDO - 994444292 / 991115427 / 3087 - 8944</t>
  </si>
  <si>
    <t xml:space="preserve">7/22/2019</t>
  </si>
  <si>
    <t xml:space="preserve">Valor mensal
EM CASO DE RESCISÃO O AVISO DEVE SER REALIZADO COM ANTECEDÊNCIA MÍNIMA DE 90 DIAS. CONTRATO RESCINDIDO</t>
  </si>
  <si>
    <t xml:space="preserve">reginaldo.carvalho@mdadmimoveis.com.br - pablo.alencar@mdadmimoveis.com.br
PABLO / REGINALDO - 994444292 / 991115427 / 3087 - 8944</t>
  </si>
  <si>
    <t xml:space="preserve">R$ 44.040,00 / GLOBAL
VALORES UNITÁRIOS:
R$ 5.400,00 - IMPRESSORA
R$ 16.800,00 - IMPRESSÃO
R$ 21.840,00 - RESMA</t>
  </si>
  <si>
    <t xml:space="preserve">AILTON JOSE DA SILVA </t>
  </si>
  <si>
    <t xml:space="preserve">AGE.P14.D11.23.IMPRESSÃO DEPARTAMENTAL.</t>
  </si>
  <si>
    <t xml:space="preserve">3° TA 006/2020</t>
  </si>
  <si>
    <t xml:space="preserve">ANA CAROLINA CORDEIRO VIEGAS</t>
  </si>
  <si>
    <t xml:space="preserve">017/2023</t>
  </si>
  <si>
    <t xml:space="preserve">DISPENSA Nº 013/2023</t>
  </si>
  <si>
    <t xml:space="preserve">009/2023</t>
  </si>
  <si>
    <t xml:space="preserve">6/19/2023</t>
  </si>
  <si>
    <t xml:space="preserve">06 MESES</t>
  </si>
  <si>
    <t xml:space="preserve">R$ 21.000,00/VALOR GLOBAL</t>
  </si>
  <si>
    <t xml:space="preserve">Rayana - SUFIN</t>
  </si>
  <si>
    <t xml:space="preserve">Teótimo - SUFIN</t>
  </si>
  <si>
    <t xml:space="preserve">AGE.P17.D13.23.CUSTÓDIA QUALIFICADA</t>
  </si>
  <si>
    <t xml:space="preserve">diope.custodia.atend@bb.com.br - Edson Souza/ Arthur Silva Gomes - (21) 3808.3465/ 6005/ 3173</t>
  </si>
  <si>
    <t xml:space="preserve">0123.2022.PREG-IX.PE.0084.SAD</t>
  </si>
  <si>
    <t xml:space="preserve">ADESÃO À ARPC.0024.00.2022.GOV.SAD.PE - CAFÉ SUPERIOR.</t>
  </si>
  <si>
    <t xml:space="preserve">007/2023</t>
  </si>
  <si>
    <t xml:space="preserve">SÃO BRAZ S.A. INDÚSTRIA E COMÉRCIO DE ALIMENTOS</t>
  </si>
  <si>
    <t xml:space="preserve">Adesão ao Item 01 da ARPC.0024.00.2022.GOV.SAD.PE, que trata da Aquisição de Café Superior torrado e moído, para atender às demandas dos Órgãos da Administração Direta, Autarquias e Fundações Públicas integrantes do Poder Executivo do Estado de Pernambuco, conforma as especificações técnicas constantes do Termo de Referência (Anexo I do Edital) e da Proposta da Detentora da ARP em questão.</t>
  </si>
  <si>
    <t xml:space="preserve">5/30/2023</t>
  </si>
  <si>
    <t xml:space="preserve">2 MESES</t>
  </si>
  <si>
    <t xml:space="preserve">R$ 9.230,00/VALOR GLOBAL</t>
  </si>
  <si>
    <t xml:space="preserve">JAMILLE - GERAD</t>
  </si>
  <si>
    <t xml:space="preserve">ROSA - GERAD</t>
  </si>
  <si>
    <t xml:space="preserve">AGE.P12.A01.23.CAFÉ TORRADO</t>
  </si>
  <si>
    <t xml:space="preserve">Tatiana Macêdo - tatianamacedo@saobraz.com.br - (83) 3216-4778/ 99128-4033</t>
  </si>
  <si>
    <t xml:space="preserve">1° TA 010/2022</t>
  </si>
  <si>
    <t xml:space="preserve">6/22/2023</t>
  </si>
  <si>
    <t xml:space="preserve">Iris Carolina Arruda - (11)99403-7664 - Email: iarruda@bernhoeft.com.br / Bruno Montherrey - (81) 98285-2874/ 2126-1400 - Email: bmsilva@bernhoeft.com.br</t>
  </si>
  <si>
    <t xml:space="preserve">6/28/2023</t>
  </si>
  <si>
    <t xml:space="preserve">90 DIAS</t>
  </si>
  <si>
    <t xml:space="preserve">Nelson-SUPEN</t>
  </si>
  <si>
    <t xml:space="preserve">4300000008.002542/2023-36</t>
  </si>
  <si>
    <t xml:space="preserve">021/23</t>
  </si>
  <si>
    <t xml:space="preserve">DISPENSA Nº 017/2023</t>
  </si>
  <si>
    <t xml:space="preserve">OF n° 015/2023</t>
  </si>
  <si>
    <t xml:space="preserve">MXM GRÁFICA e Embalagens LTDA</t>
  </si>
  <si>
    <t xml:space="preserve">Contratação de empresa prestadora de serviços gráficos para fornecimento de material gráfico de divulgação (impressos) da Agência de Empreendedorismo de Pernambuco (AGE), para utilização na 23ª FENEARTE e também para eventos que acontecerão após a feira.</t>
  </si>
  <si>
    <t xml:space="preserve">0061108507.000002/2023-52</t>
  </si>
  <si>
    <t xml:space="preserve">018/2023</t>
  </si>
  <si>
    <t xml:space="preserve">DISPENSA DE LICITAÇÃO Nº 014/2023</t>
  </si>
  <si>
    <t xml:space="preserve">008/2023</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</si>
  <si>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t>
  </si>
  <si>
    <t xml:space="preserve">07 MESES</t>
  </si>
  <si>
    <t xml:space="preserve">Bruno Queiroz - SUCRE</t>
  </si>
  <si>
    <t xml:space="preserve">David Leonel - GEANC</t>
  </si>
  <si>
    <t xml:space="preserve">30-jun.-23</t>
  </si>
  <si>
    <t xml:space="preserve">10/17/2023</t>
  </si>
  <si>
    <t xml:space="preserve">0061108511.000003/2023-38</t>
  </si>
  <si>
    <t xml:space="preserve">Taciana Vila Nova - 81-98875.3037 - setorpublico.pe50@bb.com.br Juliane - 81-98987.6392</t>
  </si>
  <si>
    <t xml:space="preserve">CPL</t>
  </si>
  <si>
    <t xml:space="preserve">30/2023</t>
  </si>
  <si>
    <t xml:space="preserve">DISPENSA N° 022/2023</t>
  </si>
  <si>
    <t xml:space="preserve">MAXXISUPRI COMERCIO DE SANEANTES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</si>
  <si>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</si>
  <si>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31.329.180/0001-83</t>
  </si>
  <si>
    <t xml:space="preserve">JAMILLE-GERAD</t>
  </si>
  <si>
    <t xml:space="preserve">2° TA 016/2021</t>
  </si>
  <si>
    <t xml:space="preserve">ALEXSANDRO CAVALCANTE DE ANDRADE</t>
  </si>
  <si>
    <t xml:space="preserve">Dandara - dandara.husbands@contraktor.com.br/ Rafael Salomão- 41-99637.6698</t>
  </si>
  <si>
    <t xml:space="preserve">SUPEN/ SUTIC</t>
  </si>
  <si>
    <t xml:space="preserve">CONTRATO MATER Nº 003/SAD/SEADM/2020</t>
  </si>
  <si>
    <t xml:space="preserve">029/2023</t>
  </si>
  <si>
    <t xml:space="preserve">DISPENSA Nº 021/2023</t>
  </si>
  <si>
    <t xml:space="preserve">Contratação de empresa especializada em fornecimento de Água Mineral Natural Sem Gás, acondicionada em Garrafões de 20 Litros, para atender às demandas da Agência de Empreendedorismo de Pernambuco - AGE.</t>
  </si>
  <si>
    <t xml:space="preserve">33.965.309/0001-75</t>
  </si>
  <si>
    <t xml:space="preserve">valor global de R$ 4.095,00 (quatro mil noventa e cinco reais), em parcelas condizentes com o quantitativo disposto em cada Ordem de Fornecimento emitida e respectivas Notas Fiscais, respeitado o limite do quantitativo total de 1.050 garrafões de 20 litros</t>
  </si>
  <si>
    <t xml:space="preserve">0061108501.000076/2023-49</t>
  </si>
  <si>
    <t xml:space="preserve">032/2023</t>
  </si>
  <si>
    <t xml:space="preserve">DISPENSA N° 024/2023</t>
  </si>
  <si>
    <t xml:space="preserve">RM ENGENHARIA LTDA</t>
  </si>
  <si>
    <t xml:space="preserve">Contratação de empresa de engenharia para prestação de serviços de pintura e reparo da antiga sede da Agência de Fomento do Estado de Pernambuco S/A - AGE</t>
  </si>
  <si>
    <t xml:space="preserve">34.483.839/0001-40</t>
  </si>
  <si>
    <t xml:space="preserve">097.102-2</t>
  </si>
  <si>
    <t xml:space="preserve">60 DIAS</t>
  </si>
  <si>
    <t xml:space="preserve">EVERTON - GERAD</t>
  </si>
  <si>
    <t xml:space="preserve">AGE.P32.D24.23.PINTURA SEDE ANTIGA</t>
  </si>
  <si>
    <t xml:space="preserve">contato@rmengenhariape.com.br
RICKSON RANGEL - (81) 9.9938-0008
www.rmengenhariape.com.br
@rmengenhariape CONTRATO NÃO SERÁ RENOVADO</t>
  </si>
  <si>
    <t xml:space="preserve">2º TA 012/2021</t>
  </si>
  <si>
    <t xml:space="preserve">8/16/2023</t>
  </si>
  <si>
    <t xml:space="preserve">NATALIE VICTORIA GOMES DE BRITO SOUZA</t>
  </si>
  <si>
    <t xml:space="preserve">8/18/2023</t>
  </si>
  <si>
    <t xml:space="preserve">1º TA 020/2022</t>
  </si>
  <si>
    <t xml:space="preserve">A prorrogação do prazo de vigência pelo período de 12 (doze) meses, iniciando-se em 17/11/2023 e encerrando-se em 16/11/2024, haja vista a necessidade da continuidade da prestação de serviços técnicos de avaliação dos bens dados em garantia (em hipoteca ou alienação fiduciária), em favor da Contratante, nas operações de crédito concedidas pela Agência de Fomento do Estado de Pernambuco S/A</t>
  </si>
  <si>
    <t xml:space="preserve">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</si>
  <si>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 xml:space="preserve">INEXIGIBILIDADE Nº 001/2021</t>
  </si>
  <si>
    <t xml:space="preserve">2º T.A. 003/2021</t>
  </si>
  <si>
    <t xml:space="preserve">serviços de gestão e guarda de documentos, envolvendo armazenamento, frete, inventário, manipulação e acondicionamento</t>
  </si>
  <si>
    <t xml:space="preserve">4/23/2023</t>
  </si>
  <si>
    <t xml:space="preserve">JESSYCA RENATA DA SILVA RAYANNA VANESSA BEZERRA NEVES SILVA</t>
  </si>
  <si>
    <t xml:space="preserve">12/18/2023</t>
  </si>
  <si>
    <t xml:space="preserve">RODRIGO JOSÉ GUIMARÃES DE BARROS</t>
  </si>
  <si>
    <t xml:space="preserve">1/18/2024</t>
  </si>
  <si>
    <t xml:space="preserve">MARCELINO CEZAR SMAMHOTTO</t>
  </si>
  <si>
    <t xml:space="preserve">DAVID IRAN LEMOS LEONEL SILVA</t>
  </si>
  <si>
    <t xml:space="preserve">1/23/2024</t>
  </si>
  <si>
    <t xml:space="preserve">AGE.P18.D14.23.NEGATIVAÇÃO</t>
  </si>
  <si>
    <t xml:space="preserve">1/99</t>
  </si>
  <si>
    <t xml:space="preserve">DISPENSA N° 13/2024</t>
  </si>
  <si>
    <t xml:space="preserve">020/2024</t>
  </si>
  <si>
    <t xml:space="preserve">MAURO LOBATO GABRIEL</t>
  </si>
  <si>
    <t xml:space="preserve">prestação de serviços de aplicação de Gesso, referente à instalação de
divisórias, paredes e portais, para atender à reforma a ser realizada na AGÊNCIA DE EMPREENDEDORISMO DE PERNAMBUCO - AGE.</t>
  </si>
  <si>
    <t xml:space="preserve">244.678.124-15</t>
  </si>
  <si>
    <t xml:space="preserve">SERVIÇO DE GESSO</t>
  </si>
  <si>
    <t xml:space="preserve">0061108501.000050/2024-81</t>
  </si>
  <si>
    <t xml:space="preserve">MAURO LOBATO </t>
  </si>
  <si>
    <t xml:space="preserve">ADESÃO À ATA Nº 03/2024, PROCESSO LICITATÓRIO SAD Nº 0068.2023.PREG-I.PE.0055.SAD, PREGÃO ELETRÔNICO PARA REGISTRO DE PREÇOS SAD Nº 55/2023
ARPC.0002.00.2024.GOV.SAD.PE</t>
  </si>
  <si>
    <t xml:space="preserve">VTA MACHADO DE ARRUDA LTDA</t>
  </si>
  <si>
    <t xml:space="preserve">fornecimento de café superior torrado e moído, visando atender às necessidades da AGÊNCIA DE FOMENTO DO ESTADO DE PERNAMBUCO S/A</t>
  </si>
  <si>
    <t xml:space="preserve">16.667.433/0001-35</t>
  </si>
  <si>
    <t xml:space="preserve">6/27/2024</t>
  </si>
  <si>
    <t xml:space="preserve">60 dias</t>
  </si>
  <si>
    <t xml:space="preserve">R$ 12.675,00/ ano</t>
  </si>
  <si>
    <t xml:space="preserve">0061108501.000043/2024-80</t>
  </si>
  <si>
    <t xml:space="preserve">Cintia - cintia.cordeiro@asalocadora.com.br - (81) 99312-6149</t>
  </si>
  <si>
    <t xml:space="preserve">027/2023</t>
  </si>
  <si>
    <t xml:space="preserve">08.717.223/0001-86</t>
  </si>
  <si>
    <t xml:space="preserve">31378,68/ ano</t>
  </si>
  <si>
    <t xml:space="preserve">0061108493.000030/2023-76</t>
  </si>
  <si>
    <t xml:space="preserve">Hanna Aleksandra - comercial@sercoserv.com.br - (81) 99699-0021</t>
  </si>
  <si>
    <t xml:space="preserve">2º TA 020/2021</t>
  </si>
  <si>
    <t xml:space="preserve">3° TA 018/2020</t>
  </si>
  <si>
    <t xml:space="preserve">22.317.405/0001-90</t>
  </si>
  <si>
    <t xml:space="preserve">SANDRA ARANTE</t>
  </si>
  <si>
    <t xml:space="preserve">0061108516.000011/2023-34</t>
  </si>
  <si>
    <t xml:space="preserve">ALPI NEGOCIAL LTDA</t>
  </si>
  <si>
    <t xml:space="preserve">00.530.052/0001-70</t>
  </si>
  <si>
    <t xml:space="preserve">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</si>
  <si>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 xml:space="preserve">ADESÃO À ARPC Nº 001/2022</t>
  </si>
  <si>
    <t xml:space="preserve">01.592.950/0001-15</t>
  </si>
  <si>
    <t xml:space="preserve">Prorrogação do prazo de vigência pelo período de 12 (doze) meses, iniciando-se em 02/12/2023 e encerrando-se em 01/12/2024, haja vista a necessidade da continuidade da prestação de serviços para pesquisa de publicações de matérias forenses abrangendo: TJ/PE; JUSTIÇA COMUM (capital e interior); JUSTIÇA FEDERAL (1 a Instância); TRT da 6a Região; TRF da 5a Região; STJ; STF; TST e TCE/PE, tudo conforme a cláusula primeira do contrato de prestação de serviços da Agência de Fomento do Estado de Pernambuco S/A.</t>
  </si>
  <si>
    <t xml:space="preserve">4° TA 017/2019SEC NOR DISTRIBUIDORA DE PUBLICAÇÕES LTDA.</t>
  </si>
  <si>
    <t xml:space="preserve">SEC NOR DISTRIBUIDORA DE PUBLICAÇÕES LTDA.</t>
  </si>
  <si>
    <t xml:space="preserve">ASJUR DECIDIU POR NÃO HAVER RENOVAÇÃO</t>
  </si>
  <si>
    <t xml:space="preserve">04.014.181/0001-66</t>
  </si>
  <si>
    <t xml:space="preserve">4º TA 001/2021</t>
  </si>
  <si>
    <t xml:space="preserve">Locação anual de  01 veículo administrativo  - ford Ka</t>
  </si>
  <si>
    <t xml:space="preserve"> roberta@lancecertoleiloes.com.br
ROBERTA -  99946-8223</t>
  </si>
  <si>
    <t xml:space="preserve"> 002/2017 </t>
  </si>
  <si>
    <t xml:space="preserve"> marciovilarinho@bb.com.br - MARCI VILARINHO - 3425-7465</t>
  </si>
  <si>
    <t xml:space="preserve">raphaelfarias@fortes-recife.com.br - RAPHAEL -  (81) 3134-3921 /  9 9949-7960</t>
  </si>
  <si>
    <r>
      <rPr>
        <sz val="12"/>
        <color rgb="FF000000"/>
        <rFont val="Arial"/>
        <family val="2"/>
        <charset val="1"/>
      </rPr>
      <t xml:space="preserve">Serviços de informação que forneça dados e ofereça soluções para análise e decisão de crédito, verificação de dados cadastrais, </t>
    </r>
    <r>
      <rPr>
        <b val="true"/>
        <sz val="12"/>
        <color rgb="FF000000"/>
        <rFont val="Arial"/>
        <family val="2"/>
        <charset val="1"/>
      </rPr>
      <t xml:space="preserve">consultas</t>
    </r>
  </si>
  <si>
    <t xml:space="preserve">R$ 6.000,00 (seis mil reais) / VALOR GLOBAL
ARPC  Nº 017/2017.SAD</t>
  </si>
  <si>
    <t xml:space="preserve">consultor@uniodontorecife.com.br - ELIZETE - 81 - 99954-5935
Andrea (Contabilidade) - 3366-1851</t>
  </si>
  <si>
    <t xml:space="preserve">R$ 43.804,8 /valor global  por demanda</t>
  </si>
  <si>
    <t xml:space="preserve"> 004/2019</t>
  </si>
  <si>
    <t xml:space="preserve">Valor 2019/2020 - R$ 5.145,00 Valor 2021 -  R$ 4.527,60. 
Valor global R$ 9.672,60
Para a SAD o contrato é o TERMO DE ADESÃO 002.2019.AGEFEPE.001 do CONTRATO MATER 002/SAD/SEADM/2019</t>
  </si>
  <si>
    <t xml:space="preserve">valor global -  R$ 14.162,83
valor 2020 - R$ R$ 4.720,00
CONTRATO MATER Nº 004/SAD/SEADM/2020</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</si>
  <si>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</si>
  <si>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 034/2020</t>
  </si>
  <si>
    <t xml:space="preserve">R$ 7.755,00 - Valor Global
  Global Association of Risk Management - GARP. Por ser uma empresa estrangeira, não possui CNPJ</t>
  </si>
  <si>
    <t xml:space="preserve">marcos@liraesilva.com.br - MARCOS  </t>
  </si>
  <si>
    <t xml:space="preserve"> 016/2020</t>
  </si>
  <si>
    <t xml:space="preserve">Prestação do serviço de gerenciamento do abastecimento de 6.810 (seis mil, oitocentos e dez)  veículos/equipamentos do Governo do Estado de Pernambuco</t>
  </si>
  <si>
    <t xml:space="preserve">valor anual -  R$ 12.000,00
valor mensal - R$ 1.000,00</t>
  </si>
  <si>
    <t xml:space="preserve">jfragoso@jc.com.br - JEFFERSON - Tel: (81)3413-6273 / 99223-4007
L.medeiros@jc.com.br e c.sobrinho@jc.com.br   </t>
  </si>
  <si>
    <t xml:space="preserve">R$ 338.966,22 (TOTAL)
R$ 56.494,37 (MENSAL)
COM MORTE SÚBITA
</t>
  </si>
  <si>
    <t xml:space="preserve">Dandara Pereira  - Jurídico (dandara.pereira@sinqia.com.br)
Solange Ducceschi - Comercial
(solange.ducceschi@sinqia.com.br) - (11) 94292-7302
Cícero Felipe - cicero.santos@sinqia.com.br - (11) 2182-4943</t>
  </si>
  <si>
    <t xml:space="preserve"> roberta@lancecertoleiloes.com.br - ROBERTA -  99946-8223</t>
  </si>
</sst>
</file>

<file path=xl/styles.xml><?xml version="1.0" encoding="utf-8"?>
<styleSheet xmlns="http://schemas.openxmlformats.org/spreadsheetml/2006/main">
  <numFmts count="11">
    <numFmt numFmtId="164" formatCode="General"/>
    <numFmt numFmtId="165" formatCode="dd/mm/yy"/>
    <numFmt numFmtId="166" formatCode="_-&quot;R$ &quot;* #,##0.00_-;&quot;-R$ &quot;* #,##0.00_-;_-&quot;R$ &quot;* \-??_-;_-@"/>
    <numFmt numFmtId="167" formatCode="[$-416]General"/>
    <numFmt numFmtId="168" formatCode="&quot;R$ &quot;#,##0.00;[RED]&quot;-R$ &quot;#,##0.00"/>
    <numFmt numFmtId="169" formatCode="000000000\-00"/>
    <numFmt numFmtId="170" formatCode="dd/mm/yyyy"/>
    <numFmt numFmtId="171" formatCode="[$R$-416]\ #,##0.00;[RED]\-[$R$-416]\ #,##0.00"/>
    <numFmt numFmtId="172" formatCode="@"/>
    <numFmt numFmtId="173" formatCode="0"/>
    <numFmt numFmtId="174" formatCode="[$-416]dd\-mmm\-yy"/>
  </numFmts>
  <fonts count="18">
    <font>
      <sz val="11"/>
      <color rgb="FF000000"/>
      <name val="Calibri"/>
      <family val="0"/>
      <charset val="1"/>
    </font>
    <font>
      <sz val="10"/>
      <name val="Arial"/>
      <family val="0"/>
    </font>
    <font>
      <sz val="10"/>
      <name val="Arial"/>
      <family val="0"/>
    </font>
    <font>
      <sz val="10"/>
      <name val="Arial"/>
      <family val="0"/>
    </font>
    <font>
      <sz val="11"/>
      <color rgb="FFC9211E"/>
      <name val="Calibri"/>
      <family val="0"/>
      <charset val="1"/>
    </font>
    <font>
      <b val="true"/>
      <sz val="16"/>
      <color rgb="FFFFFFFF"/>
      <name val="Calibri"/>
      <family val="0"/>
      <charset val="1"/>
    </font>
    <font>
      <sz val="8"/>
      <color rgb="FF000000"/>
      <name val="Calibri"/>
      <family val="0"/>
      <charset val="1"/>
    </font>
    <font>
      <b val="true"/>
      <sz val="11"/>
      <color rgb="FFFF0000"/>
      <name val="Arial"/>
      <family val="0"/>
      <charset val="1"/>
    </font>
    <font>
      <sz val="11"/>
      <color rgb="FF000000"/>
      <name val="Arial"/>
      <family val="0"/>
      <charset val="1"/>
    </font>
    <font>
      <b val="true"/>
      <sz val="11"/>
      <color rgb="FFFFFFFF"/>
      <name val="Arial"/>
      <family val="0"/>
      <charset val="1"/>
    </font>
    <font>
      <sz val="10"/>
      <color rgb="FF000000"/>
      <name val="Arial"/>
      <family val="2"/>
      <charset val="1"/>
    </font>
    <font>
      <sz val="10"/>
      <color rgb="FF000000"/>
      <name val="Calibri"/>
      <family val="0"/>
      <charset val="1"/>
    </font>
    <font>
      <sz val="10.5"/>
      <name val="Arial"/>
      <family val="2"/>
      <charset val="1"/>
    </font>
    <font>
      <u val="single"/>
      <sz val="10"/>
      <color rgb="FF0066CC"/>
      <name val="Arial"/>
      <family val="2"/>
      <charset val="1"/>
    </font>
    <font>
      <sz val="10"/>
      <color rgb="FFFF0000"/>
      <name val="Arial"/>
      <family val="2"/>
      <charset val="1"/>
    </font>
    <font>
      <b val="true"/>
      <sz val="12"/>
      <color rgb="FF000000"/>
      <name val="Arial"/>
      <family val="2"/>
      <charset val="1"/>
    </font>
    <font>
      <sz val="12"/>
      <color rgb="FF000000"/>
      <name val="Arial"/>
      <family val="2"/>
      <charset val="1"/>
    </font>
    <font>
      <u val="single"/>
      <sz val="10"/>
      <color rgb="FF000000"/>
      <name val="Arial"/>
      <family val="2"/>
      <charset val="1"/>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diagonalUp="false" diagonalDown="false">
      <left/>
      <right/>
      <top/>
      <botto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dotted"/>
      <right style="dotted"/>
      <top style="dotted"/>
      <bottom/>
      <diagonal/>
    </border>
    <border diagonalUp="false" diagonalDown="false">
      <left style="dotted"/>
      <right style="dotted"/>
      <top style="dotted"/>
      <bottom style="dotted"/>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3" fillId="0" borderId="0" applyFont="true" applyBorder="false" applyAlignment="true" applyProtection="false">
      <alignment horizontal="general" vertical="bottom" textRotation="0" wrapText="false" indent="0" shrinkToFit="false"/>
    </xf>
  </cellStyleXfs>
  <cellXfs count="5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3" borderId="2" xfId="0" applyFont="true" applyBorder="true" applyAlignment="true" applyProtection="true">
      <alignment horizontal="general" vertical="center" textRotation="0" wrapText="tru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bottom" textRotation="0" wrapText="true" indent="0" shrinkToFit="false"/>
      <protection locked="true" hidden="false"/>
    </xf>
    <xf numFmtId="165" fontId="10" fillId="0" borderId="2" xfId="0" applyFont="true" applyBorder="true" applyAlignment="true" applyProtection="true">
      <alignment horizontal="center"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true" indent="0" shrinkToFit="false"/>
      <protection locked="true" hidden="false"/>
    </xf>
    <xf numFmtId="167"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8" fontId="10" fillId="0" borderId="2" xfId="0" applyFont="true" applyBorder="true" applyAlignment="true" applyProtection="true">
      <alignment horizontal="center" vertical="center" textRotation="0" wrapText="true" indent="0" shrinkToFit="false"/>
      <protection locked="true" hidden="false"/>
    </xf>
    <xf numFmtId="165" fontId="10" fillId="0" borderId="2"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9" fontId="0" fillId="0" borderId="0" xfId="0" applyFont="false" applyBorder="fals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5" fontId="0" fillId="0" borderId="0" xfId="0" applyFont="true" applyBorder="false" applyAlignment="true" applyProtection="true">
      <alignment horizontal="general" vertical="bottom" textRotation="0" wrapText="true" indent="0" shrinkToFit="false"/>
      <protection locked="true" hidden="false"/>
    </xf>
    <xf numFmtId="171" fontId="0" fillId="0" borderId="0" xfId="0" applyFont="true" applyBorder="false" applyAlignment="true" applyProtection="true">
      <alignment horizontal="general" vertical="bottom" textRotation="0" wrapText="true" indent="0" shrinkToFit="false"/>
      <protection locked="true" hidden="false"/>
    </xf>
    <xf numFmtId="164" fontId="13" fillId="0" borderId="0" xfId="20"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5" fontId="15" fillId="4" borderId="3" xfId="0" applyFont="true" applyBorder="true" applyAlignment="true" applyProtection="true">
      <alignment horizontal="center" vertical="center" textRotation="0" wrapText="true" indent="0" shrinkToFit="false"/>
      <protection locked="true" hidden="false"/>
    </xf>
    <xf numFmtId="164" fontId="15" fillId="4" borderId="3" xfId="0" applyFont="true" applyBorder="true" applyAlignment="true" applyProtection="true">
      <alignment horizontal="center" vertical="center" textRotation="0" wrapText="true" indent="0" shrinkToFit="false"/>
      <protection locked="true" hidden="false"/>
    </xf>
    <xf numFmtId="169" fontId="15" fillId="4" borderId="3" xfId="0" applyFont="true" applyBorder="true" applyAlignment="true" applyProtection="true">
      <alignment horizontal="center" vertical="center" textRotation="0" wrapText="true" indent="0" shrinkToFit="false"/>
      <protection locked="true" hidden="false"/>
    </xf>
    <xf numFmtId="170" fontId="15" fillId="4" borderId="3"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center" vertical="center" textRotation="0" wrapText="true" indent="0" shrinkToFit="false"/>
      <protection locked="true" hidden="false"/>
    </xf>
    <xf numFmtId="172"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left" vertical="center" textRotation="0" wrapText="true" indent="0" shrinkToFit="false"/>
      <protection locked="true" hidden="false"/>
    </xf>
    <xf numFmtId="173" fontId="16" fillId="4" borderId="4" xfId="0" applyFont="true" applyBorder="true" applyAlignment="true" applyProtection="true">
      <alignment horizontal="center" vertical="center" textRotation="0" wrapText="true" indent="0" shrinkToFit="false"/>
      <protection locked="true" hidden="false"/>
    </xf>
    <xf numFmtId="170" fontId="16" fillId="4" borderId="4"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center" vertical="center" textRotation="0" wrapText="true" indent="0" shrinkToFit="false"/>
      <protection locked="true" hidden="false"/>
    </xf>
    <xf numFmtId="166" fontId="16" fillId="4" borderId="4" xfId="0" applyFont="true" applyBorder="true" applyAlignment="true" applyProtection="true">
      <alignment horizontal="center" vertical="center" textRotation="0" wrapText="true" indent="0" shrinkToFit="false"/>
      <protection locked="true" hidden="false"/>
    </xf>
    <xf numFmtId="168" fontId="16" fillId="4" borderId="4"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left" vertical="center" textRotation="0" wrapText="true" indent="0" shrinkToFit="false"/>
      <protection locked="true" hidden="false"/>
    </xf>
    <xf numFmtId="164" fontId="15" fillId="4" borderId="4" xfId="0" applyFont="true" applyBorder="true" applyAlignment="true" applyProtection="true">
      <alignment horizontal="center" vertical="center" textRotation="0" wrapText="true" indent="0" shrinkToFit="false"/>
      <protection locked="true" hidden="false"/>
    </xf>
    <xf numFmtId="169" fontId="16" fillId="4" borderId="4" xfId="0" applyFont="true" applyBorder="true" applyAlignment="true" applyProtection="true">
      <alignment horizontal="center" vertical="center" textRotation="0" wrapText="true" indent="0" shrinkToFit="false"/>
      <protection locked="true" hidden="false"/>
    </xf>
    <xf numFmtId="174" fontId="16" fillId="4" borderId="4" xfId="0" applyFont="true" applyBorder="true" applyAlignment="true" applyProtection="true">
      <alignment horizontal="center" vertical="center" textRotation="0" wrapText="true" indent="0" shrinkToFit="false"/>
      <protection locked="true" hidden="false"/>
    </xf>
    <xf numFmtId="164" fontId="16" fillId="4" borderId="4" xfId="0" applyFont="true" applyBorder="true" applyAlignment="true" applyProtection="true">
      <alignment horizontal="general" vertical="center" textRotation="0" wrapText="true" indent="0" shrinkToFit="false"/>
      <protection locked="true" hidden="false"/>
    </xf>
    <xf numFmtId="170" fontId="16" fillId="4" borderId="4" xfId="0" applyFont="true" applyBorder="true" applyAlignment="true" applyProtection="true">
      <alignment horizontal="center" vertical="center" textRotation="0" wrapText="false" indent="0" shrinkToFit="false"/>
      <protection locked="true" hidden="false"/>
    </xf>
    <xf numFmtId="164" fontId="17" fillId="4" borderId="4" xfId="20" applyFont="true" applyBorder="tru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7">
    <dxf>
      <fill>
        <patternFill patternType="solid">
          <fgColor rgb="FF1C4587"/>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
      <font>
        <name val="Calibri"/>
        <charset val="1"/>
        <family val="0"/>
        <color rgb="FF000000"/>
        <sz val="11"/>
      </font>
      <fill>
        <patternFill>
          <bgColor rgb="FF008000"/>
        </patternFill>
      </fill>
    </dxf>
    <dxf>
      <font>
        <name val="Calibri"/>
        <charset val="1"/>
        <family val="0"/>
        <color rgb="FF000000"/>
        <sz val="11"/>
      </font>
      <fill>
        <patternFill>
          <bgColor rgb="FFFFFF00"/>
        </patternFill>
      </fill>
    </dxf>
    <dxf>
      <font>
        <name val="Calibri"/>
        <charset val="1"/>
        <family val="0"/>
        <color rgb="FF000000"/>
        <sz val="11"/>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1C45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hyperlink" Target="mailto:Julia.Andrade@br.experian.com%20-%20JULIA%20-%2098132-1928" TargetMode="External"/><Relationship Id="rId2" Type="http://schemas.openxmlformats.org/officeDocument/2006/relationships/hyperlink" Target="mailto:raphaelfarias@fortes-recife.com.br%20-%20RAPHAEL%20-%20%20(81)%203134-3921%20/%20%209%209949-7960" TargetMode="External"/><Relationship Id="rId3" Type="http://schemas.openxmlformats.org/officeDocument/2006/relationships/hyperlink" Target="mailto:Julia.Andrade@br.experian.com%20-%20JULIA%20-%2098132-1928" TargetMode="External"/><Relationship Id="rId4" Type="http://schemas.openxmlformats.org/officeDocument/2006/relationships/hyperlink" Target="mailto:gisele.lima@ati.pe.gov.br%20-%20GISELE%20-%203181-8134" TargetMode="External"/><Relationship Id="rId5" Type="http://schemas.openxmlformats.org/officeDocument/2006/relationships/hyperlink" Target="mailto:consultor@uniodontorecife.com.br%20-%20ELIZETE%20-%2081%20-%2099954-5935Andrea%20(Contabilidade)%20-%203366-1851" TargetMode="External"/><Relationship Id="rId6" Type="http://schemas.openxmlformats.org/officeDocument/2006/relationships/hyperlink" Target="mailto:convenios@ciee-pe.org.br%20-%20FL&#193;VIA%20-%203131%206000%20op&#231;&#227;o%2002%20/%20(81)%2098116%206662" TargetMode="External"/><Relationship Id="rId7" Type="http://schemas.openxmlformats.org/officeDocument/2006/relationships/hyperlink" Target="mailto:camila@braslusotur.com.br%20-%20CAMILA%20-%203086.3544" TargetMode="External"/><Relationship Id="rId8" Type="http://schemas.openxmlformats.org/officeDocument/2006/relationships/hyperlink" Target="mailto:Carlos-seg11@hotmail.com%20-%20CARLOS%20-%2098272-6117%20/%20988296686%20/%209929-73958" TargetMode="External"/><Relationship Id="rId9" Type="http://schemas.openxmlformats.org/officeDocument/2006/relationships/hyperlink" Target="mailto:gisele.lima@ati.pe.gov.br%20-%20GISELE%20-%203181-8134" TargetMode="External"/><Relationship Id="rId10" Type="http://schemas.openxmlformats.org/officeDocument/2006/relationships/hyperlink" Target="mailto:kalinamra@oi.net.br%20-%2098839-2042" TargetMode="External"/><Relationship Id="rId11" Type="http://schemas.openxmlformats.org/officeDocument/2006/relationships/hyperlink" Target="mailto:kalinamra@oi.net.br%20-%2098839-2042" TargetMode="External"/><Relationship Id="rId12" Type="http://schemas.openxmlformats.org/officeDocument/2006/relationships/hyperlink" Target="mailto:secjuridico01@secnor.com.br%20-%20FRANCISCO%20-%2098988%20-%206043" TargetMode="External"/><Relationship Id="rId13" Type="http://schemas.openxmlformats.org/officeDocument/2006/relationships/hyperlink" Target="mailto:kalinamra@oi.net.br%20-%2098839-2042" TargetMode="External"/><Relationship Id="rId14" Type="http://schemas.openxmlformats.org/officeDocument/2006/relationships/hyperlink" Target="mailto:p.pedro90henrique@gmail.com%20-%20PEDRO%20-%2098412-0835" TargetMode="External"/><Relationship Id="rId15" Type="http://schemas.openxmlformats.org/officeDocument/2006/relationships/hyperlink" Target="mailto:Daniel.LINS@sodexo.com%20-%20DANIEL%20-%2099195%200849" TargetMode="External"/><Relationship Id="rId16" Type="http://schemas.openxmlformats.org/officeDocument/2006/relationships/hyperlink" Target="mailto:jrobertosjr@gmail.com%20-%20JOS&#201;%20ROBERTO%20-%203020-2060%20%7C%2081%2099805-7724" TargetMode="External"/><Relationship Id="rId17" Type="http://schemas.openxmlformats.org/officeDocument/2006/relationships/hyperlink" Target="mailto:marcos@liraesilva.com.br%20-%20MARCOS" TargetMode="External"/><Relationship Id="rId18" Type="http://schemas.openxmlformats.org/officeDocument/2006/relationships/hyperlink" Target="mailto:consultor@uniodontorecife.com.br%20-%20ELIZETE%20-%2081%20-%2099954-5935%20-%20Andrea%20(Contabilidade)%20-%203366-1851" TargetMode="External"/><Relationship Id="rId19" Type="http://schemas.openxmlformats.org/officeDocument/2006/relationships/hyperlink" Target="mailto:leandro@megadata.com.br%20-%20(21)%2099701-8011" TargetMode="External"/><Relationship Id="rId20" Type="http://schemas.openxmlformats.org/officeDocument/2006/relationships/hyperlink" Target="mailto:p.pedro90henrique@gmail.com%20-%20PEDRO%20-%2098412-0835" TargetMode="External"/><Relationship Id="rId21" Type="http://schemas.openxmlformats.org/officeDocument/2006/relationships/hyperlink" Target="mailto:Julia.Andrade@br.experian.com%20-%20JULIA%20-%2098132-1928" TargetMode="External"/><Relationship Id="rId22" Type="http://schemas.openxmlformats.org/officeDocument/2006/relationships/hyperlink" Target="mailto:jrobertosjr@gmail.com%20-%20JOS&#201;%20ROBERTO%20-%203020-2060%20%7C%2081%2099805-7724" TargetMode="External"/><Relationship Id="rId23" Type="http://schemas.openxmlformats.org/officeDocument/2006/relationships/hyperlink" Target="mailto:leandro@certipe.com.br%20-%20LEANDRO%20-%203097-5558%20/%20999840141" TargetMode="External"/><Relationship Id="rId24" Type="http://schemas.openxmlformats.org/officeDocument/2006/relationships/hyperlink" Target="mailto:m2locacao@hotmail.com%20-%2081-3438.7178" TargetMode="External"/><Relationship Id="rId25" Type="http://schemas.openxmlformats.org/officeDocument/2006/relationships/hyperlink" Target="mailto:consulten@uol.com.br" TargetMode="External"/><Relationship Id="rId26" Type="http://schemas.openxmlformats.org/officeDocument/2006/relationships/hyperlink" Target="mailto:leandro@megadata.com.br%20-%20(21)%2099701-8011" TargetMode="External"/><Relationship Id="rId27" Type="http://schemas.openxmlformats.org/officeDocument/2006/relationships/hyperlink" Target="mailto:p.pedro90henrique@gmail.com%20-%20PEDRO%20-%2098412-0835" TargetMode="External"/><Relationship Id="rId28" Type="http://schemas.openxmlformats.org/officeDocument/2006/relationships/hyperlink" Target="mailto:camila@braslusotur.com.br%20-%20CAMILA%20-%203086.3544" TargetMode="External"/><Relationship Id="rId29" Type="http://schemas.openxmlformats.org/officeDocument/2006/relationships/hyperlink" Target="mailto:Daniel.LINS@sodexo.com%20-%20DANIEL%20-%2099195%200849" TargetMode="External"/><Relationship Id="rId30" Type="http://schemas.openxmlformats.org/officeDocument/2006/relationships/hyperlink" Target="mailto:Julia.Andrade@br.experian.com%20-%20JULIA%20-%2098132-1928" TargetMode="External"/><Relationship Id="rId31" Type="http://schemas.openxmlformats.org/officeDocument/2006/relationships/hyperlink" Target="mailto:kalinamra@oi.net.br%20-%2098839-2042" TargetMode="External"/><Relationship Id="rId32" Type="http://schemas.openxmlformats.org/officeDocument/2006/relationships/hyperlink" Target="mailto:consulten@uol.com.br%20-%20(82)%203235-2381%20/%20(82)%2098802-5675%20/%20(82)%2098176-1769%20-%20ANDERSON%20MARQUES%20OU%20S&#201;RGIO%20CASTRO" TargetMode="External"/><Relationship Id="rId33" Type="http://schemas.openxmlformats.org/officeDocument/2006/relationships/hyperlink" Target="mailto:barcelos.cavalcante@timbrasil.com.br%20-%20BARCELOS%20-%2099923%200108" TargetMode="External"/><Relationship Id="rId34" Type="http://schemas.openxmlformats.org/officeDocument/2006/relationships/hyperlink" Target="mailto:barcelos.cavalcante@timbrasil.com.br%20-%20BARCELOS%20-%2099923%200108" TargetMode="External"/><Relationship Id="rId35" Type="http://schemas.openxmlformats.org/officeDocument/2006/relationships/hyperlink" Target="mailto:consulten@uol.com.br%20-%20(82)%203235-2381%20/%20(82)%2098802-5675%20/%20(82)%2098176-1769%20-%20ANDERSON%20MARQUES%20OU%20S&#201;RGIO%20CASTRO" TargetMode="External"/><Relationship Id="rId36" Type="http://schemas.openxmlformats.org/officeDocument/2006/relationships/hyperlink" Target="mailto:kalinamra@oi.net.br%20-%2098839-2042" TargetMode="External"/><Relationship Id="rId37" Type="http://schemas.openxmlformats.org/officeDocument/2006/relationships/hyperlink" Target="mailto:kalinamra@oi.net.br%20-%2098839-2042" TargetMode="External"/><Relationship Id="rId38" Type="http://schemas.openxmlformats.org/officeDocument/2006/relationships/hyperlink" Target="mailto:secjuridico01@secnor.com.br%20-%20FRANCISCO%20-%2098988%20-%206043" TargetMode="External"/><Relationship Id="rId39" Type="http://schemas.openxmlformats.org/officeDocument/2006/relationships/hyperlink" Target="mailto:felipe.ramos@toppus.net" TargetMode="External"/><Relationship Id="rId40" Type="http://schemas.openxmlformats.org/officeDocument/2006/relationships/hyperlink" Target="mailto:leandro@megadata.com.br%20-%20(21)%2099701-8011" TargetMode="External"/><Relationship Id="rId41" Type="http://schemas.openxmlformats.org/officeDocument/2006/relationships/hyperlink" Target="mailto:p.pedro90henrique@gmail.com%20-%20PEDRO%20-%2098412-0835" TargetMode="External"/><Relationship Id="rId42" Type="http://schemas.openxmlformats.org/officeDocument/2006/relationships/hyperlink" Target="mailto:kalinamra@oi.net.br%20-%2098839-2042" TargetMode="External"/><Relationship Id="rId43" Type="http://schemas.openxmlformats.org/officeDocument/2006/relationships/hyperlink" Target="mailto:camila@braslusotur.com.br%20-%20CAMILA%20-%203086.3544" TargetMode="External"/><Relationship Id="rId44" Type="http://schemas.openxmlformats.org/officeDocument/2006/relationships/hyperlink" Target="mailto:Daniel.LINS@sodexo.com%20-%20DANIEL%20-%2099195%200849" TargetMode="External"/><Relationship Id="rId45" Type="http://schemas.openxmlformats.org/officeDocument/2006/relationships/hyperlink" Target="mailto:diope.custodia.atend@bb.com.br%20-%20Edson%20Souza/%20Arthur%20Silva%20Gomes%20-%20(21)%203808.3465/%206005/%203173" TargetMode="External"/><Relationship Id="rId46" Type="http://schemas.openxmlformats.org/officeDocument/2006/relationships/hyperlink" Target="mailto:diope.custodia.atend@bb.com.br%20-%20Edson%20Souza/%20Arthur%20Silva%20Gomes%20-%20((21)3808.3465/%206005/%203173" TargetMode="External"/><Relationship Id="rId47" Type="http://schemas.openxmlformats.org/officeDocument/2006/relationships/hyperlink" Target="mailto:consulten@uol.com.br%20-%20(82)%203235-2381%20/%20(82)%2098802-5675%20/%20(82)%2098176-1769%20-%20ANDERSON%20MARQUES%20OU%20S&#201;RGIO%20CASTRO" TargetMode="External"/><Relationship Id="rId48" Type="http://schemas.openxmlformats.org/officeDocument/2006/relationships/hyperlink" Target="mailto:diope.custodia.atend@bb.com.br%20-%20Edson%20Souza/%20Arthur%20Silva%20Gomes%20-%20(21)%203808.3465/%206005/%203173" TargetMode="External"/><Relationship Id="rId49" Type="http://schemas.openxmlformats.org/officeDocument/2006/relationships/hyperlink" Target="mailto:Julia.Andrade@br.experian.com%20-%20JULIA%20-%2098132-1928" TargetMode="External"/><Relationship Id="rId50" Type="http://schemas.openxmlformats.org/officeDocument/2006/relationships/hyperlink" Target="mailto:raphaelfarias@fortes-recife.com.br%20-%20RAPHAEL%20-%20%20(81)%203134-3921%20/%20%209%209949-7960" TargetMode="External"/><Relationship Id="rId51" Type="http://schemas.openxmlformats.org/officeDocument/2006/relationships/hyperlink" Target="mailto:Julia.Andrade@br.experian.com%20-%20JULIA%20-%2098132-1928" TargetMode="External"/><Relationship Id="rId52" Type="http://schemas.openxmlformats.org/officeDocument/2006/relationships/hyperlink" Target="mailto:gisele.lima@ati.pe.gov.br%20-%20GISELE%20-%203181-8134" TargetMode="External"/><Relationship Id="rId53" Type="http://schemas.openxmlformats.org/officeDocument/2006/relationships/hyperlink" Target="mailto:consultor@uniodontorecife.com.br%20-%20ELIZETE%20-%2081%20-%2099954-5935Andrea%20(Contabilidade)%20-%203366-1851" TargetMode="External"/><Relationship Id="rId54" Type="http://schemas.openxmlformats.org/officeDocument/2006/relationships/hyperlink" Target="mailto:convenios@ciee-pe.org.br%20-%20FL&#193;VIA%20-%203131%206000%20op&#231;&#227;o%2002%20/%20(81)%2098116%206662" TargetMode="External"/><Relationship Id="rId55" Type="http://schemas.openxmlformats.org/officeDocument/2006/relationships/hyperlink" Target="mailto:camila@braslusotur.com.br%20-%20CAMILA%20-%203086.3544" TargetMode="External"/><Relationship Id="rId56" Type="http://schemas.openxmlformats.org/officeDocument/2006/relationships/hyperlink" Target="mailto:Carlos-seg11@hotmail.com%20-%20CARLOS%20-%2098272-6117%20/%20988296686%20/%209929-73958" TargetMode="External"/><Relationship Id="rId57" Type="http://schemas.openxmlformats.org/officeDocument/2006/relationships/hyperlink" Target="mailto:gisele.lima@ati.pe.gov.br%20-%20GISELE%20-%203181-8134" TargetMode="External"/><Relationship Id="rId58" Type="http://schemas.openxmlformats.org/officeDocument/2006/relationships/hyperlink" Target="mailto:kalinamra@oi.net.br%20-%2098839-2042" TargetMode="External"/><Relationship Id="rId59" Type="http://schemas.openxmlformats.org/officeDocument/2006/relationships/hyperlink" Target="mailto:kalinamra@oi.net.br%20-%2098839-2042" TargetMode="External"/><Relationship Id="rId60" Type="http://schemas.openxmlformats.org/officeDocument/2006/relationships/hyperlink" Target="mailto:secjuridico01@secnor.com.br%20-%20FRANCISCO%20-%2098988%20-%206043" TargetMode="External"/><Relationship Id="rId61" Type="http://schemas.openxmlformats.org/officeDocument/2006/relationships/hyperlink" Target="mailto:kalinamra@oi.net.br%20-%2098839-2042" TargetMode="External"/><Relationship Id="rId62" Type="http://schemas.openxmlformats.org/officeDocument/2006/relationships/hyperlink" Target="mailto:p.pedro90henrique@gmail.com%20-%20PEDRO%20-%2098412-0835" TargetMode="External"/><Relationship Id="rId63" Type="http://schemas.openxmlformats.org/officeDocument/2006/relationships/hyperlink" Target="mailto:Daniel.LINS@sodexo.com%20-%20DANIEL%20-%2099195%200849" TargetMode="External"/><Relationship Id="rId64" Type="http://schemas.openxmlformats.org/officeDocument/2006/relationships/hyperlink" Target="mailto:jrobertosjr@gmail.com%20-%20JOS&#201;%20ROBERTO%20-%203020-2060%20%7C%2081%2099805-7724" TargetMode="External"/><Relationship Id="rId65" Type="http://schemas.openxmlformats.org/officeDocument/2006/relationships/hyperlink" Target="mailto:marcos@liraesilva.com.br%20-%20MARCOS" TargetMode="External"/><Relationship Id="rId66" Type="http://schemas.openxmlformats.org/officeDocument/2006/relationships/hyperlink" Target="mailto:consultor@uniodontorecife.com.br%20-%20ELIZETE%20-%2081%20-%2099954-5935%20-%20Andrea%20(Contabilidade)%20-%203366-1851" TargetMode="External"/><Relationship Id="rId67" Type="http://schemas.openxmlformats.org/officeDocument/2006/relationships/hyperlink" Target="mailto:leandro@megadata.com.br%20-%20(21)%2099701-8011" TargetMode="External"/><Relationship Id="rId68" Type="http://schemas.openxmlformats.org/officeDocument/2006/relationships/hyperlink" Target="mailto:p.pedro90henrique@gmail.com%20-%20PEDRO%20-%2098412-0835"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6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D81" activeCellId="0" sqref="D81"/>
    </sheetView>
  </sheetViews>
  <sheetFormatPr defaultColWidth="14.42578125" defaultRowHeight="13.8" zeroHeight="false" outlineLevelRow="0" outlineLevelCol="0"/>
  <cols>
    <col collapsed="false" customWidth="true" hidden="false" outlineLevel="0" max="1" min="1" style="1" width="16.43"/>
    <col collapsed="false" customWidth="true" hidden="false" outlineLevel="0" max="2" min="2" style="1" width="47.42"/>
    <col collapsed="false" customWidth="true" hidden="false" outlineLevel="0" max="4" min="3" style="1" width="24.86"/>
    <col collapsed="false" customWidth="true" hidden="false" outlineLevel="0" max="5" min="5" style="1" width="13.9"/>
    <col collapsed="false" customWidth="true" hidden="false" outlineLevel="0" max="6" min="6" style="1" width="20.14"/>
    <col collapsed="false" customWidth="true" hidden="false" outlineLevel="0" max="7" min="7" style="2" width="22.86"/>
    <col collapsed="false" customWidth="true" hidden="false" outlineLevel="0" max="8" min="8" style="1" width="24.29"/>
    <col collapsed="false" customWidth="true" hidden="false" outlineLevel="0" max="9" min="9" style="1" width="28"/>
    <col collapsed="false" customWidth="true" hidden="false" outlineLevel="0" max="10" min="10" style="1" width="21.29"/>
    <col collapsed="false" customWidth="true" hidden="false" outlineLevel="0" max="11" min="11" style="1" width="26"/>
    <col collapsed="false" customWidth="false" hidden="false" outlineLevel="0" max="12" min="12" style="1" width="14.42"/>
    <col collapsed="false" customWidth="true" hidden="false" outlineLevel="0" max="13" min="13" style="2" width="14.29"/>
    <col collapsed="false" customWidth="true" hidden="false" outlineLevel="0" max="14" min="14" style="1" width="14.71"/>
    <col collapsed="false" customWidth="true" hidden="false" outlineLevel="0" max="15" min="15" style="2" width="13"/>
    <col collapsed="false" customWidth="true" hidden="false" outlineLevel="0" max="16" min="16" style="2" width="12.42"/>
    <col collapsed="false" customWidth="true" hidden="false" outlineLevel="0" max="17" min="17" style="1" width="20.42"/>
    <col collapsed="false" customWidth="true" hidden="false" outlineLevel="0" max="18" min="18" style="1" width="17.57"/>
    <col collapsed="false" customWidth="true" hidden="false" outlineLevel="0" max="19" min="19" style="1" width="16.71"/>
    <col collapsed="false" customWidth="true" hidden="false" outlineLevel="0" max="20" min="20" style="1" width="20.14"/>
    <col collapsed="false" customWidth="true" hidden="false" outlineLevel="0" max="21" min="21" style="2" width="21.29"/>
    <col collapsed="false" customWidth="true" hidden="false" outlineLevel="0" max="22" min="22" style="1" width="21.29"/>
    <col collapsed="false" customWidth="true" hidden="false" outlineLevel="0" max="23" min="23" style="1" width="21.84"/>
    <col collapsed="false" customWidth="true" hidden="false" outlineLevel="0" max="36" min="24" style="1" width="14.71"/>
    <col collapsed="false" customWidth="true" hidden="false" outlineLevel="0" max="16383" min="16383" style="0" width="11.53"/>
    <col collapsed="false" customWidth="true" hidden="false" outlineLevel="0" max="16384" min="16384" style="1" width="11.53"/>
  </cols>
  <sheetData>
    <row r="1" customFormat="false" ht="15" hidden="false" customHeight="true" outlineLevel="0" collapsed="false">
      <c r="A1" s="3"/>
      <c r="B1" s="3" t="s">
        <v>0</v>
      </c>
      <c r="C1" s="3"/>
      <c r="D1" s="3"/>
      <c r="E1" s="3"/>
      <c r="F1" s="3"/>
      <c r="G1" s="3"/>
      <c r="H1" s="3"/>
      <c r="I1" s="3"/>
      <c r="J1" s="3"/>
      <c r="K1" s="3"/>
      <c r="L1" s="3"/>
      <c r="M1" s="3"/>
      <c r="N1" s="3"/>
      <c r="O1" s="3"/>
      <c r="P1" s="3"/>
      <c r="Q1" s="3"/>
      <c r="R1" s="3"/>
      <c r="S1" s="3"/>
      <c r="T1" s="3"/>
      <c r="U1" s="3"/>
      <c r="V1" s="3"/>
      <c r="W1" s="3"/>
      <c r="X1" s="4"/>
      <c r="Y1" s="4"/>
      <c r="Z1" s="4"/>
      <c r="AA1" s="4"/>
      <c r="AB1" s="4"/>
      <c r="AC1" s="4"/>
      <c r="AD1" s="4"/>
      <c r="AE1" s="4"/>
      <c r="AF1" s="4"/>
      <c r="AG1" s="4"/>
      <c r="AH1" s="4"/>
      <c r="AI1" s="4"/>
      <c r="AJ1" s="4"/>
    </row>
    <row r="2" customFormat="false" ht="21" hidden="false" customHeight="true" outlineLevel="0" collapsed="false">
      <c r="A2" s="3"/>
      <c r="B2" s="3" t="s">
        <v>1</v>
      </c>
      <c r="C2" s="3"/>
      <c r="D2" s="3"/>
      <c r="E2" s="3"/>
      <c r="F2" s="3"/>
      <c r="G2" s="3"/>
      <c r="H2" s="3"/>
      <c r="I2" s="3"/>
      <c r="J2" s="3"/>
      <c r="K2" s="3"/>
      <c r="L2" s="3"/>
      <c r="M2" s="3"/>
      <c r="N2" s="3"/>
      <c r="O2" s="3"/>
      <c r="P2" s="3"/>
      <c r="Q2" s="3"/>
      <c r="R2" s="3"/>
      <c r="S2" s="3"/>
      <c r="T2" s="3"/>
      <c r="U2" s="3"/>
      <c r="V2" s="3"/>
      <c r="W2" s="3"/>
      <c r="X2" s="4"/>
      <c r="Y2" s="4"/>
      <c r="Z2" s="4"/>
      <c r="AA2" s="4"/>
      <c r="AB2" s="4"/>
      <c r="AC2" s="4"/>
      <c r="AD2" s="4"/>
      <c r="AE2" s="4"/>
      <c r="AF2" s="4"/>
      <c r="AG2" s="4"/>
      <c r="AH2" s="4"/>
      <c r="AI2" s="4"/>
      <c r="AJ2" s="4"/>
    </row>
    <row r="3" customFormat="false" ht="21" hidden="false" customHeight="true" outlineLevel="0" collapsed="false">
      <c r="A3" s="3"/>
      <c r="B3" s="3" t="s">
        <v>2</v>
      </c>
      <c r="C3" s="3"/>
      <c r="D3" s="3"/>
      <c r="E3" s="3"/>
      <c r="F3" s="3"/>
      <c r="G3" s="3"/>
      <c r="H3" s="3"/>
      <c r="I3" s="3"/>
      <c r="J3" s="3"/>
      <c r="K3" s="3"/>
      <c r="L3" s="3"/>
      <c r="M3" s="3"/>
      <c r="N3" s="3"/>
      <c r="O3" s="3"/>
      <c r="P3" s="3"/>
      <c r="Q3" s="3"/>
      <c r="R3" s="3"/>
      <c r="S3" s="3"/>
      <c r="T3" s="3"/>
      <c r="U3" s="3"/>
      <c r="V3" s="3"/>
      <c r="W3" s="3"/>
      <c r="X3" s="4"/>
      <c r="Y3" s="4"/>
      <c r="Z3" s="4"/>
      <c r="AA3" s="4"/>
      <c r="AB3" s="4"/>
      <c r="AC3" s="4"/>
      <c r="AD3" s="4"/>
      <c r="AE3" s="4"/>
      <c r="AF3" s="4"/>
      <c r="AG3" s="4"/>
      <c r="AH3" s="4"/>
      <c r="AI3" s="4"/>
      <c r="AJ3" s="4"/>
    </row>
    <row r="4" customFormat="false" ht="15" hidden="false" customHeight="true" outlineLevel="0" collapsed="false">
      <c r="A4" s="5" t="s">
        <v>3</v>
      </c>
      <c r="B4" s="5"/>
      <c r="C4" s="5"/>
      <c r="D4" s="6"/>
      <c r="E4" s="6"/>
      <c r="F4" s="6"/>
      <c r="G4" s="6"/>
      <c r="H4" s="6"/>
      <c r="I4" s="6"/>
      <c r="J4" s="6"/>
      <c r="K4" s="6"/>
      <c r="L4" s="6"/>
      <c r="M4" s="6"/>
      <c r="N4" s="6"/>
      <c r="O4" s="6"/>
      <c r="P4" s="6"/>
      <c r="Q4" s="6"/>
      <c r="R4" s="6"/>
      <c r="S4" s="6"/>
      <c r="T4" s="6"/>
      <c r="U4" s="6"/>
      <c r="V4" s="6"/>
      <c r="W4" s="6"/>
      <c r="X4" s="4"/>
      <c r="Y4" s="4"/>
      <c r="Z4" s="4"/>
      <c r="AA4" s="4"/>
      <c r="AB4" s="4"/>
      <c r="AC4" s="4"/>
      <c r="AD4" s="4"/>
      <c r="AE4" s="4"/>
      <c r="AF4" s="4"/>
      <c r="AG4" s="4"/>
      <c r="AH4" s="4"/>
      <c r="AI4" s="4"/>
      <c r="AJ4" s="4"/>
    </row>
    <row r="5" customFormat="false" ht="64.9" hidden="false" customHeight="false" outlineLevel="0" collapsed="false">
      <c r="A5" s="7" t="s">
        <v>4</v>
      </c>
      <c r="B5" s="7" t="s">
        <v>5</v>
      </c>
      <c r="C5" s="7" t="s">
        <v>6</v>
      </c>
      <c r="D5" s="7" t="s">
        <v>7</v>
      </c>
      <c r="E5" s="7" t="s">
        <v>8</v>
      </c>
      <c r="F5" s="7" t="s">
        <v>9</v>
      </c>
      <c r="G5" s="7" t="s">
        <v>10</v>
      </c>
      <c r="H5" s="7" t="s">
        <v>11</v>
      </c>
      <c r="I5" s="7" t="s">
        <v>12</v>
      </c>
      <c r="J5" s="7" t="s">
        <v>13</v>
      </c>
      <c r="K5" s="7" t="s">
        <v>14</v>
      </c>
      <c r="L5" s="7" t="s">
        <v>15</v>
      </c>
      <c r="M5" s="7" t="s">
        <v>16</v>
      </c>
      <c r="N5" s="7" t="s">
        <v>17</v>
      </c>
      <c r="O5" s="7" t="s">
        <v>18</v>
      </c>
      <c r="P5" s="7" t="s">
        <v>19</v>
      </c>
      <c r="Q5" s="7" t="s">
        <v>20</v>
      </c>
      <c r="R5" s="7" t="s">
        <v>21</v>
      </c>
      <c r="S5" s="7" t="s">
        <v>22</v>
      </c>
      <c r="T5" s="7" t="s">
        <v>23</v>
      </c>
      <c r="U5" s="7" t="s">
        <v>24</v>
      </c>
      <c r="V5" s="7" t="s">
        <v>25</v>
      </c>
      <c r="W5" s="7" t="s">
        <v>26</v>
      </c>
      <c r="X5" s="4"/>
      <c r="Y5" s="4"/>
      <c r="Z5" s="4"/>
      <c r="AA5" s="4"/>
      <c r="AB5" s="4"/>
      <c r="AC5" s="4"/>
      <c r="AD5" s="4"/>
      <c r="AE5" s="4"/>
      <c r="AF5" s="4"/>
      <c r="AG5" s="4"/>
      <c r="AH5" s="4"/>
      <c r="AI5" s="4"/>
    </row>
    <row r="6" s="17" customFormat="true" ht="79.85" hidden="false" customHeight="false" outlineLevel="0" collapsed="false">
      <c r="A6" s="8" t="n">
        <v>1</v>
      </c>
      <c r="B6" s="9" t="s">
        <v>27</v>
      </c>
      <c r="C6" s="9" t="s">
        <v>28</v>
      </c>
      <c r="D6" s="9" t="s">
        <v>29</v>
      </c>
      <c r="E6" s="10" t="n">
        <v>45468</v>
      </c>
      <c r="F6" s="10" t="n">
        <v>45832</v>
      </c>
      <c r="G6" s="11" t="n">
        <v>132369.84</v>
      </c>
      <c r="H6" s="8" t="s">
        <v>30</v>
      </c>
      <c r="I6" s="8" t="s">
        <v>31</v>
      </c>
      <c r="J6" s="8" t="s">
        <v>32</v>
      </c>
      <c r="K6" s="8" t="s">
        <v>33</v>
      </c>
      <c r="L6" s="12" t="n">
        <v>2024</v>
      </c>
      <c r="M6" s="10" t="n">
        <v>45468</v>
      </c>
      <c r="N6" s="8"/>
      <c r="O6" s="10" t="n">
        <v>45832</v>
      </c>
      <c r="P6" s="13" t="s">
        <v>34</v>
      </c>
      <c r="Q6" s="11" t="s">
        <v>34</v>
      </c>
      <c r="R6" s="14" t="n">
        <v>11030.82</v>
      </c>
      <c r="S6" s="11" t="n">
        <v>132369.84</v>
      </c>
      <c r="T6" s="11" t="n">
        <f aca="false">2206.08+11032.82+11030.82+11030.82+11030.82+11030.82</f>
        <v>57362.18</v>
      </c>
      <c r="U6" s="8" t="s">
        <v>35</v>
      </c>
      <c r="V6" s="8" t="s">
        <v>36</v>
      </c>
      <c r="W6" s="15" t="s">
        <v>37</v>
      </c>
      <c r="X6" s="16"/>
      <c r="Y6" s="16"/>
      <c r="Z6" s="16"/>
      <c r="AA6" s="16"/>
      <c r="AB6" s="16"/>
      <c r="AC6" s="16"/>
      <c r="AD6" s="16"/>
      <c r="AE6" s="16"/>
      <c r="AF6" s="16"/>
      <c r="AG6" s="16"/>
      <c r="AH6" s="16"/>
      <c r="AI6" s="16"/>
      <c r="XFB6" s="1"/>
      <c r="XFC6" s="0"/>
      <c r="XFD6" s="1"/>
    </row>
    <row r="7" s="17" customFormat="true" ht="225.35" hidden="false" customHeight="false" outlineLevel="0" collapsed="false">
      <c r="A7" s="8" t="n">
        <v>2</v>
      </c>
      <c r="B7" s="9" t="s">
        <v>38</v>
      </c>
      <c r="C7" s="9" t="s">
        <v>39</v>
      </c>
      <c r="D7" s="9" t="s">
        <v>40</v>
      </c>
      <c r="E7" s="10" t="n">
        <v>45568</v>
      </c>
      <c r="F7" s="10" t="n">
        <v>46925</v>
      </c>
      <c r="G7" s="11" t="n">
        <v>30657.66</v>
      </c>
      <c r="H7" s="8" t="s">
        <v>41</v>
      </c>
      <c r="I7" s="8" t="s">
        <v>31</v>
      </c>
      <c r="J7" s="8" t="s">
        <v>42</v>
      </c>
      <c r="K7" s="8" t="s">
        <v>43</v>
      </c>
      <c r="L7" s="12" t="n">
        <v>2023</v>
      </c>
      <c r="M7" s="10" t="n">
        <v>45099</v>
      </c>
      <c r="N7" s="8" t="s">
        <v>44</v>
      </c>
      <c r="O7" s="10" t="n">
        <v>46925</v>
      </c>
      <c r="P7" s="13" t="s">
        <v>34</v>
      </c>
      <c r="Q7" s="8" t="s">
        <v>45</v>
      </c>
      <c r="R7" s="14" t="n">
        <f aca="false">S7/12</f>
        <v>2554.805</v>
      </c>
      <c r="S7" s="11" t="n">
        <f aca="false">G7</f>
        <v>30657.66</v>
      </c>
      <c r="T7" s="11" t="n">
        <f aca="false">19990+7373.57+19990+9776.34+19990+19990+10000+19990+9528.94+9932.89+19990+9992.11+19990+9329.77+19990+9153.45+19990+9185.79+20657.67+20657.67+9768.43+20657.57+7739.96++20657.57+8091.36</f>
        <v>372413.09</v>
      </c>
      <c r="U7" s="8" t="s">
        <v>35</v>
      </c>
      <c r="V7" s="8" t="s">
        <v>46</v>
      </c>
      <c r="W7" s="15" t="s">
        <v>37</v>
      </c>
      <c r="X7" s="16"/>
      <c r="Y7" s="16"/>
      <c r="Z7" s="16"/>
      <c r="AA7" s="16"/>
      <c r="AB7" s="16"/>
      <c r="AC7" s="16"/>
      <c r="AD7" s="16"/>
      <c r="AE7" s="16"/>
      <c r="AF7" s="16"/>
      <c r="AG7" s="16"/>
      <c r="AH7" s="16"/>
      <c r="AI7" s="16"/>
      <c r="XFB7" s="1"/>
      <c r="XFC7" s="0"/>
      <c r="XFD7" s="1"/>
    </row>
    <row r="8" s="17" customFormat="true" ht="113.4" hidden="false" customHeight="false" outlineLevel="0" collapsed="false">
      <c r="A8" s="8" t="n">
        <v>3</v>
      </c>
      <c r="B8" s="9" t="s">
        <v>47</v>
      </c>
      <c r="C8" s="9" t="s">
        <v>48</v>
      </c>
      <c r="D8" s="9" t="s">
        <v>49</v>
      </c>
      <c r="E8" s="10" t="n">
        <v>45604</v>
      </c>
      <c r="F8" s="10" t="n">
        <v>45968</v>
      </c>
      <c r="G8" s="11" t="n">
        <v>34940</v>
      </c>
      <c r="H8" s="8" t="s">
        <v>50</v>
      </c>
      <c r="I8" s="8" t="s">
        <v>31</v>
      </c>
      <c r="J8" s="8" t="s">
        <v>51</v>
      </c>
      <c r="K8" s="8" t="s">
        <v>52</v>
      </c>
      <c r="L8" s="12" t="n">
        <v>2024</v>
      </c>
      <c r="M8" s="10" t="n">
        <v>45604</v>
      </c>
      <c r="N8" s="8"/>
      <c r="O8" s="10" t="n">
        <v>45968</v>
      </c>
      <c r="P8" s="13" t="s">
        <v>34</v>
      </c>
      <c r="Q8" s="11" t="s">
        <v>34</v>
      </c>
      <c r="R8" s="14" t="s">
        <v>53</v>
      </c>
      <c r="S8" s="11" t="n">
        <v>34940</v>
      </c>
      <c r="T8" s="11" t="n">
        <v>0</v>
      </c>
      <c r="U8" s="8" t="s">
        <v>54</v>
      </c>
      <c r="V8" s="8" t="s">
        <v>55</v>
      </c>
      <c r="W8" s="15" t="s">
        <v>37</v>
      </c>
      <c r="X8" s="16"/>
      <c r="Y8" s="16"/>
      <c r="Z8" s="16"/>
      <c r="AA8" s="16"/>
      <c r="AB8" s="16"/>
      <c r="AC8" s="16"/>
      <c r="AD8" s="16"/>
      <c r="AE8" s="16"/>
      <c r="AF8" s="16"/>
      <c r="AG8" s="16"/>
      <c r="AH8" s="16"/>
      <c r="AI8" s="16"/>
      <c r="XFB8" s="1"/>
      <c r="XFC8" s="0"/>
      <c r="XFD8" s="1"/>
    </row>
    <row r="9" s="17" customFormat="true" ht="57.45" hidden="false" customHeight="false" outlineLevel="0" collapsed="false">
      <c r="A9" s="8" t="n">
        <v>4</v>
      </c>
      <c r="B9" s="9" t="s">
        <v>56</v>
      </c>
      <c r="C9" s="9" t="s">
        <v>57</v>
      </c>
      <c r="D9" s="9" t="s">
        <v>58</v>
      </c>
      <c r="E9" s="10" t="n">
        <v>45559</v>
      </c>
      <c r="F9" s="10" t="n">
        <v>45923</v>
      </c>
      <c r="G9" s="11" t="n">
        <v>18000</v>
      </c>
      <c r="H9" s="8" t="s">
        <v>59</v>
      </c>
      <c r="I9" s="8" t="s">
        <v>31</v>
      </c>
      <c r="J9" s="8" t="s">
        <v>60</v>
      </c>
      <c r="K9" s="8" t="s">
        <v>61</v>
      </c>
      <c r="L9" s="12" t="n">
        <v>2024</v>
      </c>
      <c r="M9" s="10" t="n">
        <v>45559</v>
      </c>
      <c r="N9" s="8"/>
      <c r="O9" s="10" t="n">
        <v>45923</v>
      </c>
      <c r="P9" s="13" t="s">
        <v>34</v>
      </c>
      <c r="Q9" s="11" t="s">
        <v>34</v>
      </c>
      <c r="R9" s="14" t="s">
        <v>62</v>
      </c>
      <c r="S9" s="11" t="n">
        <v>18000</v>
      </c>
      <c r="T9" s="11" t="n">
        <f aca="false">1800+3900</f>
        <v>5700</v>
      </c>
      <c r="U9" s="8" t="s">
        <v>35</v>
      </c>
      <c r="V9" s="8" t="s">
        <v>46</v>
      </c>
      <c r="W9" s="15" t="s">
        <v>37</v>
      </c>
      <c r="X9" s="16"/>
      <c r="Y9" s="16"/>
      <c r="Z9" s="16"/>
      <c r="AA9" s="16"/>
      <c r="AB9" s="16"/>
      <c r="AC9" s="16"/>
      <c r="AD9" s="16"/>
      <c r="AE9" s="16"/>
      <c r="AF9" s="16"/>
      <c r="AG9" s="16"/>
      <c r="AH9" s="16"/>
      <c r="AI9" s="16"/>
      <c r="XFB9" s="1"/>
      <c r="XFC9" s="0"/>
      <c r="XFD9" s="1"/>
    </row>
    <row r="10" s="17" customFormat="true" ht="68.65" hidden="false" customHeight="false" outlineLevel="0" collapsed="false">
      <c r="A10" s="8" t="n">
        <v>5</v>
      </c>
      <c r="B10" s="9" t="s">
        <v>56</v>
      </c>
      <c r="C10" s="9" t="s">
        <v>57</v>
      </c>
      <c r="D10" s="9" t="s">
        <v>63</v>
      </c>
      <c r="E10" s="10" t="n">
        <v>45622</v>
      </c>
      <c r="F10" s="10" t="n">
        <v>45986</v>
      </c>
      <c r="G10" s="11" t="n">
        <v>10000</v>
      </c>
      <c r="H10" s="8" t="s">
        <v>59</v>
      </c>
      <c r="I10" s="8" t="s">
        <v>31</v>
      </c>
      <c r="J10" s="8" t="s">
        <v>60</v>
      </c>
      <c r="K10" s="8" t="s">
        <v>64</v>
      </c>
      <c r="L10" s="12" t="n">
        <v>2024</v>
      </c>
      <c r="M10" s="10" t="n">
        <v>45622</v>
      </c>
      <c r="N10" s="8"/>
      <c r="O10" s="10" t="n">
        <v>45986</v>
      </c>
      <c r="P10" s="13" t="s">
        <v>34</v>
      </c>
      <c r="Q10" s="11" t="s">
        <v>34</v>
      </c>
      <c r="R10" s="14" t="s">
        <v>65</v>
      </c>
      <c r="S10" s="11" t="n">
        <v>10000</v>
      </c>
      <c r="T10" s="11" t="n">
        <v>0</v>
      </c>
      <c r="U10" s="8" t="s">
        <v>35</v>
      </c>
      <c r="V10" s="8" t="s">
        <v>46</v>
      </c>
      <c r="W10" s="15" t="s">
        <v>37</v>
      </c>
      <c r="X10" s="16"/>
      <c r="Y10" s="16"/>
      <c r="Z10" s="16"/>
      <c r="AA10" s="16"/>
      <c r="AB10" s="16"/>
      <c r="AC10" s="16"/>
      <c r="AD10" s="16"/>
      <c r="AE10" s="16"/>
      <c r="AF10" s="16"/>
      <c r="AG10" s="16"/>
      <c r="AH10" s="16"/>
      <c r="AI10" s="16"/>
      <c r="XFB10" s="1"/>
      <c r="XFC10" s="0"/>
      <c r="XFD10" s="1"/>
    </row>
    <row r="11" s="17" customFormat="true" ht="180.55" hidden="false" customHeight="false" outlineLevel="0" collapsed="false">
      <c r="A11" s="8" t="n">
        <v>6</v>
      </c>
      <c r="B11" s="9" t="s">
        <v>66</v>
      </c>
      <c r="C11" s="9" t="s">
        <v>67</v>
      </c>
      <c r="D11" s="9" t="s">
        <v>68</v>
      </c>
      <c r="E11" s="10" t="n">
        <v>45477</v>
      </c>
      <c r="F11" s="10" t="n">
        <v>45841</v>
      </c>
      <c r="G11" s="11" t="n">
        <v>6000</v>
      </c>
      <c r="H11" s="8" t="s">
        <v>69</v>
      </c>
      <c r="I11" s="8" t="s">
        <v>31</v>
      </c>
      <c r="J11" s="8" t="s">
        <v>70</v>
      </c>
      <c r="K11" s="8" t="s">
        <v>71</v>
      </c>
      <c r="L11" s="12" t="n">
        <v>2024</v>
      </c>
      <c r="M11" s="10" t="n">
        <v>45477</v>
      </c>
      <c r="N11" s="8"/>
      <c r="O11" s="10" t="n">
        <v>45841</v>
      </c>
      <c r="P11" s="13" t="s">
        <v>34</v>
      </c>
      <c r="Q11" s="11" t="s">
        <v>34</v>
      </c>
      <c r="R11" s="14" t="s">
        <v>59</v>
      </c>
      <c r="S11" s="11" t="n">
        <v>6000</v>
      </c>
      <c r="T11" s="11" t="n">
        <v>6000</v>
      </c>
      <c r="U11" s="8" t="s">
        <v>72</v>
      </c>
      <c r="V11" s="8" t="s">
        <v>73</v>
      </c>
      <c r="W11" s="15" t="s">
        <v>37</v>
      </c>
      <c r="X11" s="16"/>
      <c r="Y11" s="16"/>
      <c r="Z11" s="16"/>
      <c r="AA11" s="16"/>
      <c r="AB11" s="16"/>
      <c r="AC11" s="16"/>
      <c r="AD11" s="16"/>
      <c r="AE11" s="16"/>
      <c r="AF11" s="16"/>
      <c r="AG11" s="16"/>
      <c r="AH11" s="16"/>
      <c r="AI11" s="16"/>
      <c r="XFB11" s="1"/>
      <c r="XFC11" s="0"/>
      <c r="XFD11" s="1"/>
    </row>
    <row r="12" s="17" customFormat="true" ht="147" hidden="false" customHeight="false" outlineLevel="0" collapsed="false">
      <c r="A12" s="8" t="n">
        <v>7</v>
      </c>
      <c r="B12" s="9" t="s">
        <v>74</v>
      </c>
      <c r="C12" s="9" t="s">
        <v>75</v>
      </c>
      <c r="D12" s="9" t="s">
        <v>76</v>
      </c>
      <c r="E12" s="10" t="n">
        <v>45557</v>
      </c>
      <c r="F12" s="10" t="n">
        <v>45921</v>
      </c>
      <c r="G12" s="11" t="n">
        <v>32400</v>
      </c>
      <c r="H12" s="8" t="s">
        <v>77</v>
      </c>
      <c r="I12" s="8" t="s">
        <v>31</v>
      </c>
      <c r="J12" s="8" t="s">
        <v>78</v>
      </c>
      <c r="K12" s="8" t="s">
        <v>79</v>
      </c>
      <c r="L12" s="12" t="n">
        <v>2022</v>
      </c>
      <c r="M12" s="10" t="n">
        <v>45557</v>
      </c>
      <c r="N12" s="8" t="s">
        <v>80</v>
      </c>
      <c r="O12" s="10" t="n">
        <v>45921</v>
      </c>
      <c r="P12" s="13" t="s">
        <v>34</v>
      </c>
      <c r="Q12" s="11" t="s">
        <v>34</v>
      </c>
      <c r="R12" s="14" t="n">
        <v>2700</v>
      </c>
      <c r="S12" s="11" t="n">
        <v>38400</v>
      </c>
      <c r="T12" s="11" t="n">
        <f aca="false">3200*11</f>
        <v>35200</v>
      </c>
      <c r="U12" s="8" t="s">
        <v>54</v>
      </c>
      <c r="V12" s="8" t="s">
        <v>73</v>
      </c>
      <c r="W12" s="15" t="s">
        <v>37</v>
      </c>
      <c r="X12" s="16"/>
      <c r="Y12" s="16"/>
      <c r="Z12" s="16"/>
      <c r="AA12" s="16"/>
      <c r="AB12" s="16"/>
      <c r="AC12" s="16"/>
      <c r="AD12" s="16"/>
      <c r="AE12" s="16"/>
      <c r="AF12" s="16"/>
      <c r="AG12" s="16"/>
      <c r="AH12" s="16"/>
      <c r="AI12" s="16"/>
      <c r="XFB12" s="1"/>
      <c r="XFC12" s="0"/>
      <c r="XFD12" s="1"/>
    </row>
    <row r="13" s="17" customFormat="true" ht="68.65" hidden="false" customHeight="false" outlineLevel="0" collapsed="false">
      <c r="A13" s="8" t="n">
        <v>8</v>
      </c>
      <c r="B13" s="9" t="s">
        <v>81</v>
      </c>
      <c r="C13" s="9" t="s">
        <v>82</v>
      </c>
      <c r="D13" s="9" t="s">
        <v>83</v>
      </c>
      <c r="E13" s="10" t="n">
        <v>45222</v>
      </c>
      <c r="F13" s="10" t="n">
        <v>46134</v>
      </c>
      <c r="G13" s="11" t="n">
        <v>4869</v>
      </c>
      <c r="H13" s="8" t="s">
        <v>84</v>
      </c>
      <c r="I13" s="8" t="s">
        <v>31</v>
      </c>
      <c r="J13" s="8" t="s">
        <v>85</v>
      </c>
      <c r="K13" s="8" t="s">
        <v>86</v>
      </c>
      <c r="L13" s="12" t="n">
        <v>2023</v>
      </c>
      <c r="M13" s="10" t="n">
        <v>45222</v>
      </c>
      <c r="N13" s="8"/>
      <c r="O13" s="10" t="n">
        <v>46134</v>
      </c>
      <c r="P13" s="13" t="s">
        <v>34</v>
      </c>
      <c r="Q13" s="11" t="s">
        <v>34</v>
      </c>
      <c r="R13" s="14" t="n">
        <v>4869</v>
      </c>
      <c r="S13" s="11" t="n">
        <f aca="false">G13</f>
        <v>4869</v>
      </c>
      <c r="T13" s="11" t="n">
        <f aca="false">4869*12</f>
        <v>58428</v>
      </c>
      <c r="U13" s="8" t="s">
        <v>35</v>
      </c>
      <c r="V13" s="8" t="s">
        <v>36</v>
      </c>
      <c r="W13" s="15" t="s">
        <v>37</v>
      </c>
      <c r="X13" s="16"/>
      <c r="Y13" s="16"/>
      <c r="Z13" s="16"/>
      <c r="AA13" s="16"/>
      <c r="AB13" s="16"/>
      <c r="AC13" s="16"/>
      <c r="AD13" s="16"/>
      <c r="AE13" s="16"/>
      <c r="AF13" s="16"/>
      <c r="AG13" s="16"/>
      <c r="AH13" s="16"/>
      <c r="AI13" s="16"/>
      <c r="XFB13" s="1"/>
      <c r="XFC13" s="0"/>
      <c r="XFD13" s="1"/>
    </row>
    <row r="14" s="17" customFormat="true" ht="124.6" hidden="false" customHeight="false" outlineLevel="0" collapsed="false">
      <c r="A14" s="8" t="n">
        <v>9</v>
      </c>
      <c r="B14" s="9" t="s">
        <v>87</v>
      </c>
      <c r="C14" s="9" t="s">
        <v>88</v>
      </c>
      <c r="D14" s="9" t="s">
        <v>89</v>
      </c>
      <c r="E14" s="10" t="n">
        <v>45524</v>
      </c>
      <c r="F14" s="10" t="n">
        <v>45888</v>
      </c>
      <c r="G14" s="11" t="n">
        <v>6000</v>
      </c>
      <c r="H14" s="8" t="s">
        <v>90</v>
      </c>
      <c r="I14" s="8" t="s">
        <v>31</v>
      </c>
      <c r="J14" s="8" t="s">
        <v>91</v>
      </c>
      <c r="K14" s="8" t="s">
        <v>92</v>
      </c>
      <c r="L14" s="12" t="n">
        <v>2024</v>
      </c>
      <c r="M14" s="10" t="n">
        <v>45524</v>
      </c>
      <c r="N14" s="8"/>
      <c r="O14" s="10" t="n">
        <v>45888</v>
      </c>
      <c r="P14" s="13" t="s">
        <v>34</v>
      </c>
      <c r="Q14" s="11" t="s">
        <v>34</v>
      </c>
      <c r="R14" s="14" t="s">
        <v>53</v>
      </c>
      <c r="S14" s="11" t="n">
        <v>6000</v>
      </c>
      <c r="T14" s="11" t="n">
        <v>1540</v>
      </c>
      <c r="U14" s="8" t="s">
        <v>93</v>
      </c>
      <c r="V14" s="8" t="s">
        <v>35</v>
      </c>
      <c r="W14" s="15" t="s">
        <v>37</v>
      </c>
      <c r="X14" s="16"/>
      <c r="Y14" s="16"/>
      <c r="Z14" s="16"/>
      <c r="AA14" s="16"/>
      <c r="AB14" s="16"/>
      <c r="AC14" s="16"/>
      <c r="AD14" s="16"/>
      <c r="AE14" s="16"/>
      <c r="AF14" s="16"/>
      <c r="AG14" s="16"/>
      <c r="AH14" s="16"/>
      <c r="AI14" s="16"/>
      <c r="XFB14" s="1"/>
      <c r="XFC14" s="0"/>
      <c r="XFD14" s="1"/>
    </row>
    <row r="15" s="17" customFormat="true" ht="46.25" hidden="false" customHeight="false" outlineLevel="0" collapsed="false">
      <c r="A15" s="8" t="n">
        <v>10</v>
      </c>
      <c r="B15" s="9" t="s">
        <v>94</v>
      </c>
      <c r="C15" s="9" t="s">
        <v>95</v>
      </c>
      <c r="D15" s="9" t="s">
        <v>96</v>
      </c>
      <c r="E15" s="10" t="n">
        <v>45401</v>
      </c>
      <c r="F15" s="10" t="n">
        <v>45856</v>
      </c>
      <c r="G15" s="11" t="n">
        <v>22000</v>
      </c>
      <c r="H15" s="8" t="s">
        <v>97</v>
      </c>
      <c r="I15" s="8" t="s">
        <v>31</v>
      </c>
      <c r="J15" s="8" t="s">
        <v>98</v>
      </c>
      <c r="K15" s="8" t="s">
        <v>99</v>
      </c>
      <c r="L15" s="12" t="n">
        <v>2024</v>
      </c>
      <c r="M15" s="10" t="n">
        <v>45401</v>
      </c>
      <c r="N15" s="8"/>
      <c r="O15" s="10" t="n">
        <v>45856</v>
      </c>
      <c r="P15" s="13" t="s">
        <v>34</v>
      </c>
      <c r="Q15" s="11" t="s">
        <v>34</v>
      </c>
      <c r="R15" s="14" t="s">
        <v>59</v>
      </c>
      <c r="S15" s="11" t="n">
        <v>22000</v>
      </c>
      <c r="T15" s="11" t="n">
        <v>11000</v>
      </c>
      <c r="U15" s="8" t="s">
        <v>100</v>
      </c>
      <c r="V15" s="8" t="s">
        <v>101</v>
      </c>
      <c r="W15" s="15" t="s">
        <v>37</v>
      </c>
      <c r="X15" s="16"/>
      <c r="Y15" s="16"/>
      <c r="Z15" s="16"/>
      <c r="AA15" s="16"/>
      <c r="AB15" s="16"/>
      <c r="AC15" s="16"/>
      <c r="AD15" s="16"/>
      <c r="AE15" s="16"/>
      <c r="AF15" s="16"/>
      <c r="AG15" s="16"/>
      <c r="AH15" s="16"/>
      <c r="AI15" s="16"/>
      <c r="XFB15" s="1"/>
      <c r="XFC15" s="0"/>
      <c r="XFD15" s="1"/>
    </row>
    <row r="16" s="17" customFormat="true" ht="113.4" hidden="false" customHeight="false" outlineLevel="0" collapsed="false">
      <c r="A16" s="8" t="n">
        <v>11</v>
      </c>
      <c r="B16" s="9" t="s">
        <v>102</v>
      </c>
      <c r="C16" s="9" t="s">
        <v>103</v>
      </c>
      <c r="D16" s="9" t="s">
        <v>104</v>
      </c>
      <c r="E16" s="10" t="n">
        <v>45572</v>
      </c>
      <c r="F16" s="10" t="n">
        <v>46301</v>
      </c>
      <c r="G16" s="11" t="n">
        <v>29520</v>
      </c>
      <c r="H16" s="8" t="s">
        <v>105</v>
      </c>
      <c r="I16" s="8" t="s">
        <v>31</v>
      </c>
      <c r="J16" s="8" t="s">
        <v>106</v>
      </c>
      <c r="K16" s="8" t="s">
        <v>107</v>
      </c>
      <c r="L16" s="12" t="n">
        <v>2024</v>
      </c>
      <c r="M16" s="10" t="n">
        <v>45572</v>
      </c>
      <c r="N16" s="8"/>
      <c r="O16" s="10" t="n">
        <v>46301</v>
      </c>
      <c r="P16" s="13" t="s">
        <v>34</v>
      </c>
      <c r="Q16" s="11" t="s">
        <v>34</v>
      </c>
      <c r="R16" s="14" t="n">
        <v>820</v>
      </c>
      <c r="S16" s="11" t="n">
        <v>29520</v>
      </c>
      <c r="T16" s="11" t="n">
        <f aca="false">820*2</f>
        <v>1640</v>
      </c>
      <c r="U16" s="8" t="s">
        <v>72</v>
      </c>
      <c r="V16" s="8" t="s">
        <v>73</v>
      </c>
      <c r="W16" s="15" t="s">
        <v>37</v>
      </c>
      <c r="X16" s="16"/>
      <c r="Y16" s="16"/>
      <c r="Z16" s="16"/>
      <c r="AA16" s="16"/>
      <c r="AB16" s="16"/>
      <c r="AC16" s="16"/>
      <c r="AD16" s="16"/>
      <c r="AE16" s="16"/>
      <c r="AF16" s="16"/>
      <c r="AG16" s="16"/>
      <c r="AH16" s="16"/>
      <c r="AI16" s="16"/>
      <c r="XFB16" s="1"/>
      <c r="XFC16" s="0"/>
      <c r="XFD16" s="1"/>
    </row>
    <row r="17" s="17" customFormat="true" ht="124.6" hidden="false" customHeight="false" outlineLevel="0" collapsed="false">
      <c r="A17" s="8" t="n">
        <v>12</v>
      </c>
      <c r="B17" s="9" t="s">
        <v>108</v>
      </c>
      <c r="C17" s="9" t="s">
        <v>109</v>
      </c>
      <c r="D17" s="9" t="s">
        <v>89</v>
      </c>
      <c r="E17" s="10" t="n">
        <v>45524</v>
      </c>
      <c r="F17" s="10" t="n">
        <v>45888</v>
      </c>
      <c r="G17" s="11" t="n">
        <v>46644.6</v>
      </c>
      <c r="H17" s="8" t="s">
        <v>90</v>
      </c>
      <c r="I17" s="8" t="s">
        <v>31</v>
      </c>
      <c r="J17" s="8" t="s">
        <v>91</v>
      </c>
      <c r="K17" s="8" t="s">
        <v>110</v>
      </c>
      <c r="L17" s="12" t="n">
        <v>2024</v>
      </c>
      <c r="M17" s="10" t="n">
        <v>45524</v>
      </c>
      <c r="N17" s="8"/>
      <c r="O17" s="10" t="n">
        <v>45888</v>
      </c>
      <c r="P17" s="13" t="s">
        <v>34</v>
      </c>
      <c r="Q17" s="11" t="s">
        <v>34</v>
      </c>
      <c r="R17" s="14" t="s">
        <v>53</v>
      </c>
      <c r="S17" s="11" t="n">
        <v>46644.6</v>
      </c>
      <c r="T17" s="11" t="s">
        <v>34</v>
      </c>
      <c r="U17" s="8" t="s">
        <v>93</v>
      </c>
      <c r="V17" s="8" t="s">
        <v>35</v>
      </c>
      <c r="W17" s="15" t="s">
        <v>37</v>
      </c>
      <c r="X17" s="16"/>
      <c r="Y17" s="16"/>
      <c r="Z17" s="16"/>
      <c r="AA17" s="16"/>
      <c r="AB17" s="16"/>
      <c r="AC17" s="16"/>
      <c r="AD17" s="16"/>
      <c r="AE17" s="16"/>
      <c r="AF17" s="16"/>
      <c r="AG17" s="16"/>
      <c r="AH17" s="16"/>
      <c r="AI17" s="16"/>
      <c r="XFB17" s="1"/>
      <c r="XFC17" s="0"/>
      <c r="XFD17" s="1"/>
    </row>
    <row r="18" s="17" customFormat="true" ht="169.4" hidden="false" customHeight="false" outlineLevel="0" collapsed="false">
      <c r="A18" s="8" t="n">
        <v>13</v>
      </c>
      <c r="B18" s="9" t="s">
        <v>111</v>
      </c>
      <c r="C18" s="9" t="s">
        <v>112</v>
      </c>
      <c r="D18" s="9" t="s">
        <v>113</v>
      </c>
      <c r="E18" s="10" t="n">
        <v>45568</v>
      </c>
      <c r="F18" s="10" t="n">
        <v>45932</v>
      </c>
      <c r="G18" s="11" t="s">
        <v>114</v>
      </c>
      <c r="H18" s="8" t="s">
        <v>115</v>
      </c>
      <c r="I18" s="8" t="s">
        <v>31</v>
      </c>
      <c r="J18" s="8" t="s">
        <v>116</v>
      </c>
      <c r="K18" s="8" t="s">
        <v>117</v>
      </c>
      <c r="L18" s="12" t="n">
        <v>2023</v>
      </c>
      <c r="M18" s="10" t="n">
        <v>45567</v>
      </c>
      <c r="N18" s="8" t="s">
        <v>118</v>
      </c>
      <c r="O18" s="10" t="n">
        <v>45932</v>
      </c>
      <c r="P18" s="13" t="s">
        <v>34</v>
      </c>
      <c r="Q18" s="11" t="s">
        <v>34</v>
      </c>
      <c r="R18" s="14" t="s">
        <v>59</v>
      </c>
      <c r="S18" s="11" t="s">
        <v>119</v>
      </c>
      <c r="T18" s="11" t="n">
        <v>0</v>
      </c>
      <c r="U18" s="8" t="s">
        <v>120</v>
      </c>
      <c r="V18" s="8" t="s">
        <v>121</v>
      </c>
      <c r="W18" s="15" t="s">
        <v>37</v>
      </c>
      <c r="X18" s="16"/>
      <c r="Y18" s="16"/>
      <c r="Z18" s="16"/>
      <c r="AA18" s="16"/>
      <c r="AB18" s="16"/>
      <c r="AC18" s="16"/>
      <c r="AD18" s="16"/>
      <c r="AE18" s="16"/>
      <c r="AF18" s="16"/>
      <c r="AG18" s="16"/>
      <c r="AH18" s="16"/>
      <c r="AI18" s="16"/>
      <c r="XFB18" s="1"/>
      <c r="XFC18" s="0"/>
      <c r="XFD18" s="1"/>
    </row>
    <row r="19" s="17" customFormat="true" ht="102.2" hidden="false" customHeight="false" outlineLevel="0" collapsed="false">
      <c r="A19" s="8" t="n">
        <v>14</v>
      </c>
      <c r="B19" s="9" t="s">
        <v>111</v>
      </c>
      <c r="C19" s="9" t="s">
        <v>112</v>
      </c>
      <c r="D19" s="9" t="s">
        <v>122</v>
      </c>
      <c r="E19" s="10" t="n">
        <v>45464</v>
      </c>
      <c r="F19" s="10" t="n">
        <v>45828</v>
      </c>
      <c r="G19" s="11" t="n">
        <v>21000</v>
      </c>
      <c r="H19" s="8" t="s">
        <v>123</v>
      </c>
      <c r="I19" s="8" t="s">
        <v>31</v>
      </c>
      <c r="J19" s="8" t="s">
        <v>124</v>
      </c>
      <c r="K19" s="8" t="s">
        <v>125</v>
      </c>
      <c r="L19" s="12" t="n">
        <v>2024</v>
      </c>
      <c r="M19" s="10" t="n">
        <v>45464</v>
      </c>
      <c r="N19" s="8"/>
      <c r="O19" s="10" t="n">
        <v>45828</v>
      </c>
      <c r="P19" s="13" t="s">
        <v>34</v>
      </c>
      <c r="Q19" s="11" t="s">
        <v>34</v>
      </c>
      <c r="R19" s="14" t="n">
        <v>3500</v>
      </c>
      <c r="S19" s="11" t="n">
        <v>42000</v>
      </c>
      <c r="T19" s="11" t="n">
        <v>37459.8</v>
      </c>
      <c r="U19" s="8" t="s">
        <v>126</v>
      </c>
      <c r="V19" s="8" t="s">
        <v>100</v>
      </c>
      <c r="W19" s="15" t="s">
        <v>37</v>
      </c>
      <c r="X19" s="16"/>
      <c r="Y19" s="16"/>
      <c r="Z19" s="16"/>
      <c r="AA19" s="16"/>
      <c r="AB19" s="16"/>
      <c r="AC19" s="16"/>
      <c r="AD19" s="16"/>
      <c r="AE19" s="16"/>
      <c r="AF19" s="16"/>
      <c r="AG19" s="16"/>
      <c r="AH19" s="16"/>
      <c r="AI19" s="16"/>
      <c r="XFB19" s="1"/>
      <c r="XFC19" s="0"/>
      <c r="XFD19" s="1"/>
    </row>
    <row r="20" s="17" customFormat="true" ht="57.45" hidden="false" customHeight="false" outlineLevel="0" collapsed="false">
      <c r="A20" s="8" t="n">
        <v>15</v>
      </c>
      <c r="B20" s="9" t="s">
        <v>127</v>
      </c>
      <c r="C20" s="9" t="s">
        <v>128</v>
      </c>
      <c r="D20" s="9" t="s">
        <v>129</v>
      </c>
      <c r="E20" s="10" t="n">
        <v>45644</v>
      </c>
      <c r="F20" s="10" t="n">
        <v>46008</v>
      </c>
      <c r="G20" s="11" t="n">
        <v>19805</v>
      </c>
      <c r="H20" s="8" t="s">
        <v>130</v>
      </c>
      <c r="I20" s="8"/>
      <c r="J20" s="8" t="s">
        <v>131</v>
      </c>
      <c r="K20" s="8"/>
      <c r="L20" s="12"/>
      <c r="M20" s="10"/>
      <c r="N20" s="8"/>
      <c r="O20" s="10" t="n">
        <v>46008</v>
      </c>
      <c r="P20" s="13"/>
      <c r="Q20" s="11"/>
      <c r="R20" s="11" t="n">
        <v>19805</v>
      </c>
      <c r="S20" s="11" t="n">
        <v>19805</v>
      </c>
      <c r="T20" s="11"/>
      <c r="U20" s="8" t="s">
        <v>72</v>
      </c>
      <c r="V20" s="8" t="s">
        <v>73</v>
      </c>
      <c r="W20" s="15" t="s">
        <v>37</v>
      </c>
      <c r="X20" s="16"/>
      <c r="Y20" s="16"/>
      <c r="Z20" s="16"/>
      <c r="AA20" s="16"/>
      <c r="AB20" s="16"/>
      <c r="AC20" s="16"/>
      <c r="AD20" s="16"/>
      <c r="AE20" s="16"/>
      <c r="AF20" s="16"/>
      <c r="AG20" s="16"/>
      <c r="AH20" s="16"/>
      <c r="AI20" s="16"/>
      <c r="XFB20" s="1"/>
      <c r="XFC20" s="0"/>
      <c r="XFD20" s="1"/>
    </row>
    <row r="21" s="17" customFormat="true" ht="35.05" hidden="false" customHeight="false" outlineLevel="0" collapsed="false">
      <c r="A21" s="8" t="n">
        <v>16</v>
      </c>
      <c r="B21" s="9" t="s">
        <v>132</v>
      </c>
      <c r="C21" s="9" t="s">
        <v>133</v>
      </c>
      <c r="D21" s="9" t="s">
        <v>134</v>
      </c>
      <c r="E21" s="10" t="n">
        <v>45425</v>
      </c>
      <c r="F21" s="10" t="n">
        <v>45789</v>
      </c>
      <c r="G21" s="11" t="n">
        <v>180000</v>
      </c>
      <c r="H21" s="8" t="s">
        <v>135</v>
      </c>
      <c r="I21" s="8" t="s">
        <v>31</v>
      </c>
      <c r="J21" s="8" t="s">
        <v>136</v>
      </c>
      <c r="K21" s="8" t="s">
        <v>137</v>
      </c>
      <c r="L21" s="12" t="n">
        <v>2024</v>
      </c>
      <c r="M21" s="10" t="n">
        <v>45425</v>
      </c>
      <c r="N21" s="8"/>
      <c r="O21" s="10" t="n">
        <v>45789</v>
      </c>
      <c r="P21" s="13" t="s">
        <v>34</v>
      </c>
      <c r="Q21" s="11" t="s">
        <v>34</v>
      </c>
      <c r="R21" s="14" t="n">
        <f aca="false">S21/12</f>
        <v>15000</v>
      </c>
      <c r="S21" s="11" t="n">
        <v>180000</v>
      </c>
      <c r="T21" s="11" t="n">
        <f aca="false">1096.83+1097.01+3624.53+9326.72+2160.54+2073.38+4143.98</f>
        <v>23522.99</v>
      </c>
      <c r="U21" s="8" t="s">
        <v>35</v>
      </c>
      <c r="V21" s="8" t="s">
        <v>46</v>
      </c>
      <c r="W21" s="15" t="s">
        <v>37</v>
      </c>
      <c r="X21" s="16"/>
      <c r="Y21" s="16"/>
      <c r="Z21" s="16"/>
      <c r="AA21" s="16"/>
      <c r="AB21" s="16"/>
      <c r="AC21" s="16"/>
      <c r="AD21" s="16"/>
      <c r="AE21" s="16"/>
      <c r="AF21" s="16"/>
      <c r="AG21" s="16"/>
      <c r="AH21" s="16"/>
      <c r="AI21" s="16"/>
      <c r="XFB21" s="1"/>
      <c r="XFC21" s="0"/>
      <c r="XFD21" s="1"/>
    </row>
    <row r="22" s="17" customFormat="true" ht="57.45" hidden="false" customHeight="false" outlineLevel="0" collapsed="false">
      <c r="A22" s="8" t="n">
        <v>17</v>
      </c>
      <c r="B22" s="9" t="s">
        <v>138</v>
      </c>
      <c r="C22" s="9" t="s">
        <v>139</v>
      </c>
      <c r="D22" s="9" t="s">
        <v>140</v>
      </c>
      <c r="E22" s="10" t="n">
        <v>45372</v>
      </c>
      <c r="F22" s="10" t="n">
        <v>45736</v>
      </c>
      <c r="G22" s="11" t="n">
        <v>5250</v>
      </c>
      <c r="H22" s="8" t="s">
        <v>69</v>
      </c>
      <c r="I22" s="8" t="s">
        <v>31</v>
      </c>
      <c r="J22" s="8" t="s">
        <v>141</v>
      </c>
      <c r="K22" s="8" t="s">
        <v>142</v>
      </c>
      <c r="L22" s="12" t="n">
        <v>2024</v>
      </c>
      <c r="M22" s="10" t="n">
        <v>45372</v>
      </c>
      <c r="N22" s="8"/>
      <c r="O22" s="10" t="n">
        <v>45736</v>
      </c>
      <c r="P22" s="13" t="s">
        <v>34</v>
      </c>
      <c r="Q22" s="11" t="s">
        <v>34</v>
      </c>
      <c r="R22" s="14" t="s">
        <v>59</v>
      </c>
      <c r="S22" s="11" t="n">
        <v>5250</v>
      </c>
      <c r="T22" s="11" t="n">
        <v>5250</v>
      </c>
      <c r="U22" s="8" t="s">
        <v>35</v>
      </c>
      <c r="V22" s="8" t="s">
        <v>36</v>
      </c>
      <c r="W22" s="15" t="s">
        <v>37</v>
      </c>
      <c r="X22" s="16"/>
      <c r="Y22" s="16"/>
      <c r="Z22" s="16"/>
      <c r="AA22" s="16"/>
      <c r="AB22" s="16"/>
      <c r="AC22" s="16"/>
      <c r="AD22" s="16"/>
      <c r="AE22" s="16"/>
      <c r="AF22" s="16"/>
      <c r="AG22" s="16"/>
      <c r="AH22" s="16"/>
      <c r="AI22" s="16"/>
      <c r="XFB22" s="1"/>
      <c r="XFC22" s="0"/>
      <c r="XFD22" s="1"/>
    </row>
    <row r="23" s="17" customFormat="true" ht="68.65" hidden="false" customHeight="false" outlineLevel="0" collapsed="false">
      <c r="A23" s="8" t="n">
        <v>18</v>
      </c>
      <c r="B23" s="9" t="s">
        <v>143</v>
      </c>
      <c r="C23" s="9" t="s">
        <v>144</v>
      </c>
      <c r="D23" s="9" t="s">
        <v>145</v>
      </c>
      <c r="E23" s="10" t="n">
        <v>45563</v>
      </c>
      <c r="F23" s="10" t="n">
        <v>45927</v>
      </c>
      <c r="G23" s="11" t="n">
        <v>258378.15</v>
      </c>
      <c r="H23" s="8" t="s">
        <v>146</v>
      </c>
      <c r="I23" s="8" t="s">
        <v>31</v>
      </c>
      <c r="J23" s="8" t="s">
        <v>147</v>
      </c>
      <c r="K23" s="8" t="s">
        <v>148</v>
      </c>
      <c r="L23" s="12" t="n">
        <v>2020</v>
      </c>
      <c r="M23" s="10" t="n">
        <v>45197</v>
      </c>
      <c r="N23" s="8" t="s">
        <v>149</v>
      </c>
      <c r="O23" s="10" t="n">
        <v>45927</v>
      </c>
      <c r="P23" s="13" t="s">
        <v>34</v>
      </c>
      <c r="Q23" s="11" t="s">
        <v>34</v>
      </c>
      <c r="R23" s="14" t="n">
        <f aca="false">S23/12</f>
        <v>20761.7</v>
      </c>
      <c r="S23" s="11" t="n">
        <v>249140.4</v>
      </c>
      <c r="T23" s="11" t="n">
        <f aca="false">25342.63+2984.87+2606.66+324.73</f>
        <v>31258.89</v>
      </c>
      <c r="U23" s="8" t="s">
        <v>121</v>
      </c>
      <c r="V23" s="8" t="s">
        <v>150</v>
      </c>
      <c r="W23" s="15" t="s">
        <v>37</v>
      </c>
      <c r="X23" s="16"/>
      <c r="Y23" s="16"/>
      <c r="Z23" s="16"/>
      <c r="AA23" s="16"/>
      <c r="AB23" s="16"/>
      <c r="AC23" s="16"/>
      <c r="AD23" s="16"/>
      <c r="AE23" s="16"/>
      <c r="AF23" s="16"/>
      <c r="AG23" s="16"/>
      <c r="AH23" s="16"/>
      <c r="AI23" s="16"/>
      <c r="XFB23" s="1"/>
      <c r="XFC23" s="0"/>
      <c r="XFD23" s="1"/>
    </row>
    <row r="24" s="17" customFormat="true" ht="35.05" hidden="false" customHeight="false" outlineLevel="0" collapsed="false">
      <c r="A24" s="8" t="n">
        <v>19</v>
      </c>
      <c r="B24" s="9" t="s">
        <v>151</v>
      </c>
      <c r="C24" s="9" t="s">
        <v>152</v>
      </c>
      <c r="D24" s="9" t="s">
        <v>153</v>
      </c>
      <c r="E24" s="10" t="n">
        <v>45676</v>
      </c>
      <c r="F24" s="10" t="n">
        <v>46040</v>
      </c>
      <c r="G24" s="11" t="n">
        <v>56874.96</v>
      </c>
      <c r="H24" s="8" t="s">
        <v>154</v>
      </c>
      <c r="I24" s="8" t="s">
        <v>31</v>
      </c>
      <c r="J24" s="8" t="s">
        <v>155</v>
      </c>
      <c r="K24" s="8" t="s">
        <v>154</v>
      </c>
      <c r="L24" s="12" t="n">
        <v>2024</v>
      </c>
      <c r="M24" s="10" t="n">
        <v>45310</v>
      </c>
      <c r="N24" s="8"/>
      <c r="O24" s="10" t="n">
        <v>46040</v>
      </c>
      <c r="P24" s="13" t="s">
        <v>34</v>
      </c>
      <c r="Q24" s="11" t="s">
        <v>34</v>
      </c>
      <c r="R24" s="14" t="n">
        <f aca="false">S24/12</f>
        <v>4739.58</v>
      </c>
      <c r="S24" s="11" t="n">
        <v>56874.96</v>
      </c>
      <c r="T24" s="11" t="n">
        <f aca="false">3552.92+3159.72+3159.72+3159.72+2979.32+3897.22+3159.72+3159.72+3159.72+3582.66</f>
        <v>32970.44</v>
      </c>
      <c r="U24" s="8" t="s">
        <v>156</v>
      </c>
      <c r="V24" s="8" t="s">
        <v>157</v>
      </c>
      <c r="W24" s="15" t="s">
        <v>37</v>
      </c>
      <c r="X24" s="16"/>
      <c r="Y24" s="16"/>
      <c r="Z24" s="16"/>
      <c r="AA24" s="16"/>
      <c r="AB24" s="16"/>
      <c r="AC24" s="16"/>
      <c r="AD24" s="16"/>
      <c r="AE24" s="16"/>
      <c r="AF24" s="16"/>
      <c r="AG24" s="16"/>
      <c r="AH24" s="16"/>
      <c r="AI24" s="16"/>
      <c r="XFB24" s="1"/>
      <c r="XFC24" s="0"/>
      <c r="XFD24" s="1"/>
    </row>
    <row r="25" s="17" customFormat="true" ht="91" hidden="false" customHeight="false" outlineLevel="0" collapsed="false">
      <c r="A25" s="8" t="n">
        <v>20</v>
      </c>
      <c r="B25" s="9" t="s">
        <v>151</v>
      </c>
      <c r="C25" s="9" t="s">
        <v>152</v>
      </c>
      <c r="D25" s="9" t="s">
        <v>158</v>
      </c>
      <c r="E25" s="10" t="n">
        <v>45682</v>
      </c>
      <c r="F25" s="10" t="n">
        <v>46046</v>
      </c>
      <c r="G25" s="11" t="n">
        <v>25932.09</v>
      </c>
      <c r="H25" s="8" t="s">
        <v>159</v>
      </c>
      <c r="I25" s="8" t="s">
        <v>31</v>
      </c>
      <c r="J25" s="8" t="s">
        <v>160</v>
      </c>
      <c r="K25" s="8" t="s">
        <v>161</v>
      </c>
      <c r="L25" s="12" t="n">
        <v>2021</v>
      </c>
      <c r="M25" s="10" t="n">
        <v>45315</v>
      </c>
      <c r="N25" s="8" t="s">
        <v>162</v>
      </c>
      <c r="O25" s="10" t="n">
        <v>46045</v>
      </c>
      <c r="P25" s="13" t="s">
        <v>34</v>
      </c>
      <c r="Q25" s="11" t="s">
        <v>34</v>
      </c>
      <c r="R25" s="14" t="n">
        <f aca="false">S25/12</f>
        <v>2602.72833333333</v>
      </c>
      <c r="S25" s="11" t="n">
        <v>31232.74</v>
      </c>
      <c r="T25" s="11" t="n">
        <f aca="false">1427.78+2135.43+3138.55+2138.55+2296.35+2132.04+1986.06+2205.24+2205.24+883.28+1105.26+1111.56</f>
        <v>22765.34</v>
      </c>
      <c r="U25" s="8" t="s">
        <v>156</v>
      </c>
      <c r="V25" s="8" t="s">
        <v>157</v>
      </c>
      <c r="W25" s="15" t="s">
        <v>37</v>
      </c>
      <c r="X25" s="16"/>
      <c r="Y25" s="16"/>
      <c r="Z25" s="16"/>
      <c r="AA25" s="16"/>
      <c r="AB25" s="16"/>
      <c r="AC25" s="16"/>
      <c r="AD25" s="16"/>
      <c r="AE25" s="16"/>
      <c r="AF25" s="16"/>
      <c r="AG25" s="16"/>
      <c r="AH25" s="16"/>
      <c r="AI25" s="16"/>
      <c r="XFB25" s="1"/>
      <c r="XFC25" s="0"/>
      <c r="XFD25" s="1"/>
    </row>
    <row r="26" s="17" customFormat="true" ht="68.65" hidden="false" customHeight="false" outlineLevel="0" collapsed="false">
      <c r="A26" s="8" t="n">
        <v>21</v>
      </c>
      <c r="B26" s="9" t="s">
        <v>163</v>
      </c>
      <c r="C26" s="9" t="s">
        <v>164</v>
      </c>
      <c r="D26" s="9" t="s">
        <v>165</v>
      </c>
      <c r="E26" s="10" t="n">
        <v>45484</v>
      </c>
      <c r="F26" s="10" t="n">
        <v>45848</v>
      </c>
      <c r="G26" s="11" t="n">
        <v>13600</v>
      </c>
      <c r="H26" s="8" t="s">
        <v>166</v>
      </c>
      <c r="I26" s="8" t="s">
        <v>31</v>
      </c>
      <c r="J26" s="8" t="s">
        <v>167</v>
      </c>
      <c r="K26" s="8" t="s">
        <v>168</v>
      </c>
      <c r="L26" s="12" t="n">
        <v>2024</v>
      </c>
      <c r="M26" s="10" t="n">
        <v>45484</v>
      </c>
      <c r="N26" s="8"/>
      <c r="O26" s="10" t="n">
        <v>45848</v>
      </c>
      <c r="P26" s="13" t="s">
        <v>34</v>
      </c>
      <c r="Q26" s="11" t="s">
        <v>34</v>
      </c>
      <c r="R26" s="14" t="s">
        <v>59</v>
      </c>
      <c r="S26" s="11" t="n">
        <v>13600</v>
      </c>
      <c r="T26" s="11" t="n">
        <v>13600</v>
      </c>
      <c r="U26" s="8" t="s">
        <v>72</v>
      </c>
      <c r="V26" s="8" t="s">
        <v>73</v>
      </c>
      <c r="W26" s="15" t="s">
        <v>37</v>
      </c>
      <c r="X26" s="16"/>
      <c r="Y26" s="16"/>
      <c r="Z26" s="16"/>
      <c r="AA26" s="16"/>
      <c r="AB26" s="16"/>
      <c r="AC26" s="16"/>
      <c r="AD26" s="16"/>
      <c r="AE26" s="16"/>
      <c r="AF26" s="16"/>
      <c r="AG26" s="16"/>
      <c r="AH26" s="16"/>
      <c r="AI26" s="16"/>
      <c r="XFB26" s="1"/>
      <c r="XFC26" s="0"/>
      <c r="XFD26" s="1"/>
    </row>
    <row r="27" s="17" customFormat="true" ht="91" hidden="false" customHeight="false" outlineLevel="0" collapsed="false">
      <c r="A27" s="8" t="n">
        <v>22</v>
      </c>
      <c r="B27" s="9" t="s">
        <v>169</v>
      </c>
      <c r="C27" s="9" t="s">
        <v>170</v>
      </c>
      <c r="D27" s="9" t="s">
        <v>171</v>
      </c>
      <c r="E27" s="10" t="n">
        <v>44964</v>
      </c>
      <c r="F27" s="10" t="n">
        <v>45875</v>
      </c>
      <c r="G27" s="11" t="n">
        <v>21006</v>
      </c>
      <c r="H27" s="8" t="s">
        <v>172</v>
      </c>
      <c r="I27" s="8" t="s">
        <v>31</v>
      </c>
      <c r="J27" s="8" t="s">
        <v>173</v>
      </c>
      <c r="K27" s="8" t="s">
        <v>174</v>
      </c>
      <c r="L27" s="12" t="n">
        <v>2023</v>
      </c>
      <c r="M27" s="10" t="n">
        <v>44964</v>
      </c>
      <c r="N27" s="8"/>
      <c r="O27" s="10" t="n">
        <v>45875</v>
      </c>
      <c r="P27" s="13" t="s">
        <v>34</v>
      </c>
      <c r="Q27" s="11" t="s">
        <v>34</v>
      </c>
      <c r="R27" s="14" t="s">
        <v>59</v>
      </c>
      <c r="S27" s="11" t="n">
        <v>21006</v>
      </c>
      <c r="T27" s="11" t="n">
        <v>0</v>
      </c>
      <c r="U27" s="8" t="s">
        <v>35</v>
      </c>
      <c r="V27" s="8" t="s">
        <v>36</v>
      </c>
      <c r="W27" s="15" t="s">
        <v>37</v>
      </c>
      <c r="X27" s="16"/>
      <c r="Y27" s="16"/>
      <c r="Z27" s="16"/>
      <c r="AA27" s="16"/>
      <c r="AB27" s="16"/>
      <c r="AC27" s="16"/>
      <c r="AD27" s="16"/>
      <c r="AE27" s="16"/>
      <c r="AF27" s="16"/>
      <c r="AG27" s="16"/>
      <c r="AH27" s="16"/>
      <c r="AI27" s="16"/>
      <c r="XFB27" s="1"/>
      <c r="XFC27" s="0"/>
      <c r="XFD27" s="1"/>
    </row>
    <row r="28" s="17" customFormat="true" ht="23.85" hidden="false" customHeight="false" outlineLevel="0" collapsed="false">
      <c r="A28" s="8" t="n">
        <v>23</v>
      </c>
      <c r="B28" s="9" t="s">
        <v>175</v>
      </c>
      <c r="C28" s="9" t="s">
        <v>176</v>
      </c>
      <c r="D28" s="9" t="s">
        <v>177</v>
      </c>
      <c r="E28" s="10" t="n">
        <v>45375</v>
      </c>
      <c r="F28" s="10" t="n">
        <v>45739</v>
      </c>
      <c r="G28" s="11" t="n">
        <v>154261.8</v>
      </c>
      <c r="H28" s="8" t="s">
        <v>178</v>
      </c>
      <c r="I28" s="8" t="s">
        <v>31</v>
      </c>
      <c r="J28" s="8" t="s">
        <v>179</v>
      </c>
      <c r="K28" s="8" t="s">
        <v>178</v>
      </c>
      <c r="L28" s="12" t="n">
        <v>2021</v>
      </c>
      <c r="M28" s="10" t="n">
        <v>45375</v>
      </c>
      <c r="N28" s="8" t="s">
        <v>180</v>
      </c>
      <c r="O28" s="10" t="n">
        <v>45739</v>
      </c>
      <c r="P28" s="13" t="s">
        <v>34</v>
      </c>
      <c r="Q28" s="11" t="s">
        <v>34</v>
      </c>
      <c r="R28" s="14" t="n">
        <f aca="false">S28/12</f>
        <v>12855.15</v>
      </c>
      <c r="S28" s="11" t="n">
        <v>154261.8</v>
      </c>
      <c r="T28" s="11" t="n">
        <f aca="false">3798.02+4622.61+1142.79+5982.63+6298.06+3593.15+4577.48+2619.3</f>
        <v>32634.04</v>
      </c>
      <c r="U28" s="8" t="s">
        <v>181</v>
      </c>
      <c r="V28" s="8" t="s">
        <v>182</v>
      </c>
      <c r="W28" s="15" t="s">
        <v>37</v>
      </c>
      <c r="X28" s="16"/>
      <c r="Y28" s="16"/>
      <c r="Z28" s="16"/>
      <c r="AA28" s="16"/>
      <c r="AB28" s="16"/>
      <c r="AC28" s="16"/>
      <c r="AD28" s="16"/>
      <c r="AE28" s="16"/>
      <c r="AF28" s="16"/>
      <c r="AG28" s="16"/>
      <c r="AH28" s="16"/>
      <c r="AI28" s="16"/>
      <c r="XFB28" s="1"/>
      <c r="XFC28" s="0"/>
      <c r="XFD28" s="1"/>
    </row>
    <row r="29" s="17" customFormat="true" ht="68.65" hidden="false" customHeight="false" outlineLevel="0" collapsed="false">
      <c r="A29" s="8" t="n">
        <v>24</v>
      </c>
      <c r="B29" s="9" t="s">
        <v>175</v>
      </c>
      <c r="C29" s="9" t="s">
        <v>176</v>
      </c>
      <c r="D29" s="9" t="s">
        <v>183</v>
      </c>
      <c r="E29" s="10" t="n">
        <v>45404</v>
      </c>
      <c r="F29" s="10" t="n">
        <v>45768</v>
      </c>
      <c r="G29" s="11" t="n">
        <v>18099.62</v>
      </c>
      <c r="H29" s="8" t="s">
        <v>184</v>
      </c>
      <c r="I29" s="8" t="s">
        <v>31</v>
      </c>
      <c r="J29" s="8" t="s">
        <v>185</v>
      </c>
      <c r="K29" s="8" t="s">
        <v>186</v>
      </c>
      <c r="L29" s="12" t="n">
        <v>2021</v>
      </c>
      <c r="M29" s="10" t="n">
        <v>45404</v>
      </c>
      <c r="N29" s="8" t="s">
        <v>187</v>
      </c>
      <c r="O29" s="10" t="n">
        <v>45768</v>
      </c>
      <c r="P29" s="13" t="s">
        <v>34</v>
      </c>
      <c r="Q29" s="11" t="s">
        <v>34</v>
      </c>
      <c r="R29" s="14" t="n">
        <f aca="false">S29/12</f>
        <v>1508.30166666667</v>
      </c>
      <c r="S29" s="11" t="n">
        <v>18099.62</v>
      </c>
      <c r="T29" s="11" t="n">
        <f aca="false">1051.84+801.97+725.65+572.05+858.13+793.2+834.74+1064.48+954.94+958.47+961.6+910.34+1064.48+919.76</f>
        <v>12471.65</v>
      </c>
      <c r="U29" s="8" t="s">
        <v>35</v>
      </c>
      <c r="V29" s="8" t="s">
        <v>188</v>
      </c>
      <c r="W29" s="15" t="s">
        <v>37</v>
      </c>
      <c r="X29" s="16"/>
      <c r="Y29" s="16"/>
      <c r="Z29" s="16"/>
      <c r="AA29" s="16"/>
      <c r="AB29" s="16"/>
      <c r="AC29" s="16"/>
      <c r="AD29" s="16"/>
      <c r="AE29" s="16"/>
      <c r="AF29" s="16"/>
      <c r="AG29" s="16"/>
      <c r="AH29" s="16"/>
      <c r="AI29" s="16"/>
      <c r="XFB29" s="1"/>
      <c r="XFC29" s="0"/>
      <c r="XFD29" s="1"/>
    </row>
    <row r="30" s="17" customFormat="true" ht="102.2" hidden="false" customHeight="false" outlineLevel="0" collapsed="false">
      <c r="A30" s="8" t="n">
        <v>25</v>
      </c>
      <c r="B30" s="9" t="s">
        <v>189</v>
      </c>
      <c r="C30" s="9" t="s">
        <v>190</v>
      </c>
      <c r="D30" s="9" t="s">
        <v>191</v>
      </c>
      <c r="E30" s="10" t="n">
        <v>45574</v>
      </c>
      <c r="F30" s="10" t="n">
        <v>45938</v>
      </c>
      <c r="G30" s="11" t="n">
        <v>92822.93</v>
      </c>
      <c r="H30" s="8" t="s">
        <v>192</v>
      </c>
      <c r="I30" s="8" t="s">
        <v>31</v>
      </c>
      <c r="J30" s="8" t="s">
        <v>193</v>
      </c>
      <c r="K30" s="8" t="s">
        <v>194</v>
      </c>
      <c r="L30" s="12" t="n">
        <v>2024</v>
      </c>
      <c r="M30" s="10" t="n">
        <v>45574</v>
      </c>
      <c r="N30" s="8"/>
      <c r="O30" s="10" t="n">
        <v>45938</v>
      </c>
      <c r="P30" s="13" t="s">
        <v>34</v>
      </c>
      <c r="Q30" s="11" t="s">
        <v>34</v>
      </c>
      <c r="R30" s="14" t="n">
        <f aca="false">S30/12</f>
        <v>7735.24416666667</v>
      </c>
      <c r="S30" s="11" t="n">
        <v>92822.93</v>
      </c>
      <c r="T30" s="11" t="n">
        <f aca="false">1186.76+918.1+1192.06++1192.06++1192.06++1192.06</f>
        <v>6873.1</v>
      </c>
      <c r="U30" s="8" t="s">
        <v>195</v>
      </c>
      <c r="V30" s="8" t="s">
        <v>196</v>
      </c>
      <c r="W30" s="15" t="s">
        <v>37</v>
      </c>
      <c r="X30" s="16"/>
      <c r="Y30" s="16"/>
      <c r="Z30" s="16"/>
      <c r="AA30" s="16"/>
      <c r="AB30" s="16"/>
      <c r="AC30" s="16"/>
      <c r="AD30" s="16"/>
      <c r="AE30" s="16"/>
      <c r="AF30" s="16"/>
      <c r="AG30" s="16"/>
      <c r="AH30" s="16"/>
      <c r="AI30" s="16"/>
      <c r="XFB30" s="1"/>
      <c r="XFC30" s="0"/>
      <c r="XFD30" s="1"/>
    </row>
    <row r="31" s="17" customFormat="true" ht="35.05" hidden="false" customHeight="false" outlineLevel="0" collapsed="false">
      <c r="A31" s="8" t="n">
        <v>26</v>
      </c>
      <c r="B31" s="9" t="s">
        <v>197</v>
      </c>
      <c r="C31" s="9" t="s">
        <v>198</v>
      </c>
      <c r="D31" s="9" t="s">
        <v>199</v>
      </c>
      <c r="E31" s="10" t="n">
        <v>45566</v>
      </c>
      <c r="F31" s="10" t="n">
        <v>45930</v>
      </c>
      <c r="G31" s="11" t="n">
        <v>12960</v>
      </c>
      <c r="H31" s="8" t="s">
        <v>200</v>
      </c>
      <c r="I31" s="8" t="s">
        <v>31</v>
      </c>
      <c r="J31" s="8" t="s">
        <v>201</v>
      </c>
      <c r="K31" s="8" t="s">
        <v>146</v>
      </c>
      <c r="L31" s="12" t="n">
        <v>2021</v>
      </c>
      <c r="M31" s="10" t="n">
        <v>45566</v>
      </c>
      <c r="N31" s="8" t="s">
        <v>202</v>
      </c>
      <c r="O31" s="10" t="n">
        <v>45930</v>
      </c>
      <c r="P31" s="13" t="s">
        <v>34</v>
      </c>
      <c r="Q31" s="11" t="s">
        <v>34</v>
      </c>
      <c r="R31" s="14" t="n">
        <f aca="false">S31/12</f>
        <v>1080</v>
      </c>
      <c r="S31" s="11" t="n">
        <v>12960</v>
      </c>
      <c r="T31" s="11" t="n">
        <f aca="false">1080*11</f>
        <v>11880</v>
      </c>
      <c r="U31" s="8" t="s">
        <v>54</v>
      </c>
      <c r="V31" s="8" t="s">
        <v>73</v>
      </c>
      <c r="W31" s="15" t="s">
        <v>37</v>
      </c>
      <c r="X31" s="16"/>
      <c r="Y31" s="16"/>
      <c r="Z31" s="16"/>
      <c r="AA31" s="16"/>
      <c r="AB31" s="16"/>
      <c r="AC31" s="16"/>
      <c r="AD31" s="16"/>
      <c r="AE31" s="16"/>
      <c r="AF31" s="16"/>
      <c r="AG31" s="16"/>
      <c r="AH31" s="16"/>
      <c r="AI31" s="16"/>
      <c r="XFB31" s="1"/>
      <c r="XFC31" s="0"/>
      <c r="XFD31" s="1"/>
    </row>
    <row r="32" s="17" customFormat="true" ht="35.05" hidden="false" customHeight="false" outlineLevel="0" collapsed="false">
      <c r="A32" s="8" t="n">
        <v>27</v>
      </c>
      <c r="B32" s="9" t="s">
        <v>203</v>
      </c>
      <c r="C32" s="9" t="s">
        <v>204</v>
      </c>
      <c r="D32" s="9" t="s">
        <v>205</v>
      </c>
      <c r="E32" s="10" t="n">
        <v>45600</v>
      </c>
      <c r="F32" s="10" t="n">
        <v>45964</v>
      </c>
      <c r="G32" s="11" t="n">
        <v>4810</v>
      </c>
      <c r="H32" s="8" t="s">
        <v>206</v>
      </c>
      <c r="I32" s="8" t="s">
        <v>31</v>
      </c>
      <c r="J32" s="8" t="s">
        <v>207</v>
      </c>
      <c r="K32" s="8" t="s">
        <v>208</v>
      </c>
      <c r="L32" s="12" t="n">
        <v>2024</v>
      </c>
      <c r="M32" s="10" t="n">
        <v>45600</v>
      </c>
      <c r="N32" s="8"/>
      <c r="O32" s="10" t="n">
        <v>45964</v>
      </c>
      <c r="P32" s="13" t="s">
        <v>34</v>
      </c>
      <c r="Q32" s="11" t="s">
        <v>34</v>
      </c>
      <c r="R32" s="14" t="n">
        <f aca="false">4810/12</f>
        <v>400.833333333333</v>
      </c>
      <c r="S32" s="11" t="n">
        <v>4810</v>
      </c>
      <c r="T32" s="11" t="s">
        <v>209</v>
      </c>
      <c r="U32" s="8" t="s">
        <v>35</v>
      </c>
      <c r="V32" s="8" t="s">
        <v>36</v>
      </c>
      <c r="W32" s="15" t="s">
        <v>37</v>
      </c>
      <c r="X32" s="16"/>
      <c r="Y32" s="16"/>
      <c r="Z32" s="16"/>
      <c r="AA32" s="16"/>
      <c r="AB32" s="16"/>
      <c r="AC32" s="16"/>
      <c r="AD32" s="16"/>
      <c r="AE32" s="16"/>
      <c r="AF32" s="16"/>
      <c r="AG32" s="16"/>
      <c r="AH32" s="16"/>
      <c r="AI32" s="16"/>
      <c r="XFB32" s="1"/>
      <c r="XFC32" s="0"/>
      <c r="XFD32" s="1"/>
    </row>
    <row r="33" s="17" customFormat="true" ht="57.45" hidden="false" customHeight="false" outlineLevel="0" collapsed="false">
      <c r="A33" s="8" t="n">
        <v>28</v>
      </c>
      <c r="B33" s="9" t="s">
        <v>210</v>
      </c>
      <c r="C33" s="9" t="s">
        <v>211</v>
      </c>
      <c r="D33" s="9" t="s">
        <v>212</v>
      </c>
      <c r="E33" s="10" t="n">
        <v>45014</v>
      </c>
      <c r="F33" s="10" t="n">
        <v>46109</v>
      </c>
      <c r="G33" s="11" t="n">
        <v>11700</v>
      </c>
      <c r="H33" s="8" t="s">
        <v>213</v>
      </c>
      <c r="I33" s="8" t="s">
        <v>31</v>
      </c>
      <c r="J33" s="8" t="s">
        <v>214</v>
      </c>
      <c r="K33" s="8" t="s">
        <v>215</v>
      </c>
      <c r="L33" s="12" t="n">
        <v>2022</v>
      </c>
      <c r="M33" s="10" t="n">
        <v>45014</v>
      </c>
      <c r="N33" s="8"/>
      <c r="O33" s="10" t="n">
        <v>46109</v>
      </c>
      <c r="P33" s="13" t="s">
        <v>34</v>
      </c>
      <c r="Q33" s="11" t="s">
        <v>34</v>
      </c>
      <c r="R33" s="14" t="n">
        <v>11700</v>
      </c>
      <c r="S33" s="11" t="n">
        <v>11700</v>
      </c>
      <c r="T33" s="11" t="s">
        <v>34</v>
      </c>
      <c r="U33" s="8" t="s">
        <v>216</v>
      </c>
      <c r="V33" s="8" t="s">
        <v>73</v>
      </c>
      <c r="W33" s="15" t="s">
        <v>37</v>
      </c>
      <c r="X33" s="16"/>
      <c r="Y33" s="16"/>
      <c r="Z33" s="16"/>
      <c r="AA33" s="16"/>
      <c r="AB33" s="16"/>
      <c r="AC33" s="16"/>
      <c r="AD33" s="16"/>
      <c r="AE33" s="16"/>
      <c r="AF33" s="16"/>
      <c r="AG33" s="16"/>
      <c r="AH33" s="16"/>
      <c r="AI33" s="16"/>
      <c r="XFB33" s="1"/>
      <c r="XFC33" s="0"/>
      <c r="XFD33" s="1"/>
    </row>
    <row r="34" s="17" customFormat="true" ht="124.6" hidden="false" customHeight="false" outlineLevel="0" collapsed="false">
      <c r="A34" s="8" t="n">
        <v>29</v>
      </c>
      <c r="B34" s="9" t="s">
        <v>217</v>
      </c>
      <c r="C34" s="9" t="s">
        <v>218</v>
      </c>
      <c r="D34" s="9" t="s">
        <v>219</v>
      </c>
      <c r="E34" s="10" t="n">
        <v>44999</v>
      </c>
      <c r="F34" s="10" t="n">
        <v>45913</v>
      </c>
      <c r="G34" s="11" t="n">
        <v>44347.5</v>
      </c>
      <c r="H34" s="8" t="s">
        <v>220</v>
      </c>
      <c r="I34" s="8" t="s">
        <v>31</v>
      </c>
      <c r="J34" s="8" t="s">
        <v>173</v>
      </c>
      <c r="K34" s="8" t="s">
        <v>213</v>
      </c>
      <c r="L34" s="12" t="n">
        <v>2023</v>
      </c>
      <c r="M34" s="10" t="n">
        <v>44999</v>
      </c>
      <c r="N34" s="8"/>
      <c r="O34" s="10" t="n">
        <v>45913</v>
      </c>
      <c r="P34" s="13" t="s">
        <v>34</v>
      </c>
      <c r="Q34" s="11" t="s">
        <v>34</v>
      </c>
      <c r="R34" s="14" t="n">
        <f aca="false">S34/12</f>
        <v>3695.625</v>
      </c>
      <c r="S34" s="11" t="n">
        <v>44347.5</v>
      </c>
      <c r="T34" s="11" t="n">
        <f aca="false">990.58+999.24+1034.24+1111.78+1132.42+996.54+1048.32+1131.24+1089.62+1155.58+1210.7+1300.38+1166.02</f>
        <v>14366.66</v>
      </c>
      <c r="U34" s="8" t="s">
        <v>121</v>
      </c>
      <c r="V34" s="8" t="s">
        <v>150</v>
      </c>
      <c r="W34" s="15" t="s">
        <v>37</v>
      </c>
      <c r="X34" s="16"/>
      <c r="Y34" s="16"/>
      <c r="Z34" s="16"/>
      <c r="AA34" s="16"/>
      <c r="AB34" s="16"/>
      <c r="AC34" s="16"/>
      <c r="AD34" s="16"/>
      <c r="AE34" s="16"/>
      <c r="AF34" s="16"/>
      <c r="AG34" s="16"/>
      <c r="AH34" s="16"/>
      <c r="AI34" s="16"/>
      <c r="XFB34" s="1"/>
      <c r="XFC34" s="0"/>
      <c r="XFD34" s="1"/>
    </row>
    <row r="35" s="17" customFormat="true" ht="202.95" hidden="false" customHeight="false" outlineLevel="0" collapsed="false">
      <c r="A35" s="8" t="n">
        <v>30</v>
      </c>
      <c r="B35" s="9" t="s">
        <v>221</v>
      </c>
      <c r="C35" s="9" t="s">
        <v>222</v>
      </c>
      <c r="D35" s="9" t="s">
        <v>223</v>
      </c>
      <c r="E35" s="10" t="n">
        <v>45417</v>
      </c>
      <c r="F35" s="10" t="n">
        <v>45781</v>
      </c>
      <c r="G35" s="11" t="n">
        <v>44040</v>
      </c>
      <c r="H35" s="8" t="s">
        <v>224</v>
      </c>
      <c r="I35" s="8" t="s">
        <v>31</v>
      </c>
      <c r="J35" s="8" t="s">
        <v>225</v>
      </c>
      <c r="K35" s="8" t="s">
        <v>226</v>
      </c>
      <c r="L35" s="12" t="n">
        <v>2023</v>
      </c>
      <c r="M35" s="10" t="n">
        <v>45417</v>
      </c>
      <c r="N35" s="8" t="s">
        <v>227</v>
      </c>
      <c r="O35" s="10" t="n">
        <v>45781</v>
      </c>
      <c r="P35" s="13" t="s">
        <v>34</v>
      </c>
      <c r="Q35" s="11" t="s">
        <v>34</v>
      </c>
      <c r="R35" s="14" t="n">
        <f aca="false">S35/12</f>
        <v>3670</v>
      </c>
      <c r="S35" s="11" t="n">
        <v>44040</v>
      </c>
      <c r="T35" s="11" t="n">
        <f aca="false">891.88+1484.96+1500+1491.96+1268.28+1839.6+1183.8+1491.2+1092.32+1171.44</f>
        <v>13415.44</v>
      </c>
      <c r="U35" s="8" t="s">
        <v>216</v>
      </c>
      <c r="V35" s="8" t="s">
        <v>73</v>
      </c>
      <c r="W35" s="15" t="s">
        <v>37</v>
      </c>
      <c r="X35" s="16"/>
      <c r="Y35" s="16"/>
      <c r="Z35" s="16"/>
      <c r="AA35" s="16"/>
      <c r="AB35" s="16"/>
      <c r="AC35" s="16"/>
      <c r="AD35" s="16"/>
      <c r="AE35" s="16"/>
      <c r="AF35" s="16"/>
      <c r="AG35" s="16"/>
      <c r="AH35" s="16"/>
      <c r="AI35" s="16"/>
      <c r="XFB35" s="1"/>
      <c r="XFC35" s="0"/>
      <c r="XFD35" s="1"/>
    </row>
    <row r="36" s="17" customFormat="true" ht="124.6" hidden="false" customHeight="false" outlineLevel="0" collapsed="false">
      <c r="A36" s="8" t="n">
        <v>31</v>
      </c>
      <c r="B36" s="9" t="s">
        <v>228</v>
      </c>
      <c r="C36" s="9" t="s">
        <v>229</v>
      </c>
      <c r="D36" s="9" t="s">
        <v>230</v>
      </c>
      <c r="E36" s="10" t="n">
        <v>44886</v>
      </c>
      <c r="F36" s="10" t="n">
        <v>45797</v>
      </c>
      <c r="G36" s="11" t="n">
        <v>25380</v>
      </c>
      <c r="H36" s="8" t="s">
        <v>231</v>
      </c>
      <c r="I36" s="8" t="s">
        <v>31</v>
      </c>
      <c r="J36" s="8" t="s">
        <v>232</v>
      </c>
      <c r="K36" s="8" t="s">
        <v>233</v>
      </c>
      <c r="L36" s="12" t="n">
        <v>2022</v>
      </c>
      <c r="M36" s="10" t="n">
        <v>44886</v>
      </c>
      <c r="N36" s="8"/>
      <c r="O36" s="10" t="n">
        <v>45797</v>
      </c>
      <c r="P36" s="13" t="s">
        <v>34</v>
      </c>
      <c r="Q36" s="11" t="s">
        <v>34</v>
      </c>
      <c r="R36" s="14" t="n">
        <v>846</v>
      </c>
      <c r="S36" s="11" t="n">
        <v>25380</v>
      </c>
      <c r="T36" s="11" t="n">
        <f aca="false">8200*11</f>
        <v>90200</v>
      </c>
      <c r="U36" s="8" t="s">
        <v>156</v>
      </c>
      <c r="V36" s="8" t="s">
        <v>157</v>
      </c>
      <c r="W36" s="15" t="s">
        <v>37</v>
      </c>
      <c r="X36" s="16"/>
      <c r="Y36" s="16"/>
      <c r="Z36" s="16"/>
      <c r="AA36" s="16"/>
      <c r="AB36" s="16"/>
      <c r="AC36" s="16"/>
      <c r="AD36" s="16"/>
      <c r="AE36" s="16"/>
      <c r="AF36" s="16"/>
      <c r="AG36" s="16"/>
      <c r="AH36" s="16"/>
      <c r="AI36" s="16"/>
      <c r="XFB36" s="1"/>
      <c r="XFC36" s="0"/>
      <c r="XFD36" s="1"/>
    </row>
    <row r="37" s="17" customFormat="true" ht="79.85" hidden="false" customHeight="false" outlineLevel="0" collapsed="false">
      <c r="A37" s="8" t="n">
        <v>32</v>
      </c>
      <c r="B37" s="9" t="s">
        <v>234</v>
      </c>
      <c r="C37" s="9" t="s">
        <v>235</v>
      </c>
      <c r="D37" s="9" t="s">
        <v>236</v>
      </c>
      <c r="E37" s="10" t="n">
        <v>45695</v>
      </c>
      <c r="F37" s="10" t="n">
        <v>46059</v>
      </c>
      <c r="G37" s="11" t="n">
        <v>2764999.95</v>
      </c>
      <c r="H37" s="8" t="s">
        <v>172</v>
      </c>
      <c r="I37" s="8" t="s">
        <v>31</v>
      </c>
      <c r="J37" s="8" t="s">
        <v>237</v>
      </c>
      <c r="K37" s="8" t="s">
        <v>30</v>
      </c>
      <c r="L37" s="12" t="n">
        <v>2024</v>
      </c>
      <c r="M37" s="10" t="n">
        <v>45329</v>
      </c>
      <c r="N37" s="8" t="s">
        <v>238</v>
      </c>
      <c r="O37" s="10" t="n">
        <v>46059</v>
      </c>
      <c r="P37" s="13" t="s">
        <v>34</v>
      </c>
      <c r="Q37" s="11" t="s">
        <v>34</v>
      </c>
      <c r="R37" s="14" t="n">
        <f aca="false">2693973.6/12</f>
        <v>224497.8</v>
      </c>
      <c r="S37" s="11" t="n">
        <v>2693973.6</v>
      </c>
      <c r="T37" s="11" t="n">
        <f aca="false">17009.7+4839.63+110903.29+31554.36+127572.79+36297.21+15308.74+4355.66+15308.74+4355.66+15308.74+4355.66+10205.82+2903.78+1689.58+480.72+29337.23+77446.02+78847.63</f>
        <v>588080.96</v>
      </c>
      <c r="U37" s="8" t="s">
        <v>54</v>
      </c>
      <c r="V37" s="8" t="s">
        <v>55</v>
      </c>
      <c r="W37" s="15" t="s">
        <v>37</v>
      </c>
      <c r="X37" s="16"/>
      <c r="Y37" s="16"/>
      <c r="Z37" s="16"/>
      <c r="AA37" s="16"/>
      <c r="AB37" s="16"/>
      <c r="AC37" s="16"/>
      <c r="AD37" s="16"/>
      <c r="AE37" s="16"/>
      <c r="AF37" s="16"/>
      <c r="AG37" s="16"/>
      <c r="AH37" s="16"/>
      <c r="AI37" s="16"/>
      <c r="XFB37" s="1"/>
      <c r="XFC37" s="0"/>
      <c r="XFD37" s="1"/>
    </row>
    <row r="38" s="17" customFormat="true" ht="124.6" hidden="false" customHeight="false" outlineLevel="0" collapsed="false">
      <c r="A38" s="8" t="n">
        <v>33</v>
      </c>
      <c r="B38" s="9" t="s">
        <v>239</v>
      </c>
      <c r="C38" s="9" t="s">
        <v>240</v>
      </c>
      <c r="D38" s="9" t="s">
        <v>89</v>
      </c>
      <c r="E38" s="10" t="n">
        <v>45524</v>
      </c>
      <c r="F38" s="10" t="n">
        <v>45888</v>
      </c>
      <c r="G38" s="11" t="n">
        <v>27456</v>
      </c>
      <c r="H38" s="8" t="s">
        <v>90</v>
      </c>
      <c r="I38" s="8" t="s">
        <v>31</v>
      </c>
      <c r="J38" s="8" t="s">
        <v>91</v>
      </c>
      <c r="K38" s="8" t="s">
        <v>241</v>
      </c>
      <c r="L38" s="12" t="n">
        <v>2024</v>
      </c>
      <c r="M38" s="10" t="n">
        <v>45524</v>
      </c>
      <c r="N38" s="8"/>
      <c r="O38" s="10" t="n">
        <v>45888</v>
      </c>
      <c r="P38" s="13" t="s">
        <v>34</v>
      </c>
      <c r="Q38" s="11" t="s">
        <v>34</v>
      </c>
      <c r="R38" s="14" t="s">
        <v>53</v>
      </c>
      <c r="S38" s="11" t="n">
        <v>27456</v>
      </c>
      <c r="T38" s="11" t="n">
        <v>0</v>
      </c>
      <c r="U38" s="8" t="s">
        <v>93</v>
      </c>
      <c r="V38" s="8" t="s">
        <v>35</v>
      </c>
      <c r="W38" s="15" t="s">
        <v>37</v>
      </c>
      <c r="X38" s="16"/>
      <c r="Y38" s="16"/>
      <c r="Z38" s="16"/>
      <c r="AA38" s="16"/>
      <c r="AB38" s="16"/>
      <c r="AC38" s="16"/>
      <c r="AD38" s="16"/>
      <c r="AE38" s="16"/>
      <c r="AF38" s="16"/>
      <c r="AG38" s="16"/>
      <c r="AH38" s="16"/>
      <c r="AI38" s="16"/>
      <c r="XFB38" s="1"/>
      <c r="XFC38" s="0"/>
      <c r="XFD38" s="1"/>
    </row>
    <row r="39" s="17" customFormat="true" ht="124.6" hidden="false" customHeight="false" outlineLevel="0" collapsed="false">
      <c r="A39" s="8" t="n">
        <v>34</v>
      </c>
      <c r="B39" s="9" t="s">
        <v>242</v>
      </c>
      <c r="C39" s="9" t="s">
        <v>243</v>
      </c>
      <c r="D39" s="9" t="s">
        <v>89</v>
      </c>
      <c r="E39" s="10" t="n">
        <v>45524</v>
      </c>
      <c r="F39" s="10" t="n">
        <v>45888</v>
      </c>
      <c r="G39" s="11" t="n">
        <v>3498</v>
      </c>
      <c r="H39" s="18" t="s">
        <v>90</v>
      </c>
      <c r="I39" s="8" t="s">
        <v>31</v>
      </c>
      <c r="J39" s="8" t="s">
        <v>91</v>
      </c>
      <c r="K39" s="18" t="s">
        <v>92</v>
      </c>
      <c r="L39" s="12" t="n">
        <v>2024</v>
      </c>
      <c r="M39" s="10" t="n">
        <v>45524</v>
      </c>
      <c r="N39" s="8"/>
      <c r="O39" s="10" t="n">
        <v>45888</v>
      </c>
      <c r="P39" s="13" t="s">
        <v>34</v>
      </c>
      <c r="Q39" s="11" t="s">
        <v>34</v>
      </c>
      <c r="R39" s="11" t="n">
        <v>3498</v>
      </c>
      <c r="S39" s="11" t="n">
        <f aca="false">R39/12</f>
        <v>291.5</v>
      </c>
      <c r="T39" s="11" t="n">
        <v>886.16</v>
      </c>
      <c r="U39" s="8" t="s">
        <v>93</v>
      </c>
      <c r="V39" s="8" t="s">
        <v>35</v>
      </c>
      <c r="W39" s="15" t="s">
        <v>37</v>
      </c>
      <c r="X39" s="16"/>
      <c r="Y39" s="16"/>
      <c r="Z39" s="16"/>
      <c r="AA39" s="16"/>
      <c r="AB39" s="16"/>
      <c r="AC39" s="16"/>
      <c r="AD39" s="16"/>
      <c r="AE39" s="16"/>
      <c r="AF39" s="16"/>
      <c r="AG39" s="16"/>
      <c r="AH39" s="16"/>
      <c r="AI39" s="16"/>
      <c r="XFB39" s="1"/>
      <c r="XFC39" s="0"/>
      <c r="XFD39" s="1"/>
    </row>
    <row r="40" s="17" customFormat="true" ht="91" hidden="false" customHeight="false" outlineLevel="0" collapsed="false">
      <c r="A40" s="8" t="n">
        <v>35</v>
      </c>
      <c r="B40" s="9" t="s">
        <v>244</v>
      </c>
      <c r="C40" s="9" t="s">
        <v>245</v>
      </c>
      <c r="D40" s="9" t="s">
        <v>246</v>
      </c>
      <c r="E40" s="10" t="n">
        <v>45404</v>
      </c>
      <c r="F40" s="10" t="n">
        <v>45768</v>
      </c>
      <c r="G40" s="11" t="n">
        <v>15000</v>
      </c>
      <c r="H40" s="8" t="s">
        <v>247</v>
      </c>
      <c r="I40" s="8" t="s">
        <v>31</v>
      </c>
      <c r="J40" s="8" t="s">
        <v>248</v>
      </c>
      <c r="K40" s="8" t="s">
        <v>249</v>
      </c>
      <c r="L40" s="12" t="n">
        <v>2024</v>
      </c>
      <c r="M40" s="10" t="n">
        <v>45404</v>
      </c>
      <c r="N40" s="8"/>
      <c r="O40" s="10" t="n">
        <v>45768</v>
      </c>
      <c r="P40" s="13" t="s">
        <v>34</v>
      </c>
      <c r="Q40" s="11" t="s">
        <v>34</v>
      </c>
      <c r="R40" s="14" t="n">
        <f aca="false">S40/12</f>
        <v>1356.66666666667</v>
      </c>
      <c r="S40" s="11" t="n">
        <v>16280</v>
      </c>
      <c r="T40" s="11" t="n">
        <f aca="false">175+750+750+750+850+1250+1250+1250+1250+1250</f>
        <v>9525</v>
      </c>
      <c r="U40" s="8" t="s">
        <v>35</v>
      </c>
      <c r="V40" s="8" t="s">
        <v>36</v>
      </c>
      <c r="W40" s="15" t="s">
        <v>37</v>
      </c>
      <c r="X40" s="16"/>
      <c r="Y40" s="16"/>
      <c r="Z40" s="16"/>
      <c r="AA40" s="16"/>
      <c r="AB40" s="16"/>
      <c r="AC40" s="16"/>
      <c r="AD40" s="16"/>
      <c r="AE40" s="16"/>
      <c r="AF40" s="16"/>
      <c r="AG40" s="16"/>
      <c r="AH40" s="16"/>
      <c r="AI40" s="16"/>
      <c r="XFB40" s="1"/>
      <c r="XFC40" s="0"/>
      <c r="XFD40" s="1"/>
    </row>
    <row r="41" s="17" customFormat="true" ht="35.05" hidden="false" customHeight="false" outlineLevel="0" collapsed="false">
      <c r="A41" s="8" t="n">
        <v>36</v>
      </c>
      <c r="B41" s="9" t="s">
        <v>250</v>
      </c>
      <c r="C41" s="9" t="s">
        <v>251</v>
      </c>
      <c r="D41" s="9" t="s">
        <v>252</v>
      </c>
      <c r="E41" s="10" t="n">
        <v>44743</v>
      </c>
      <c r="F41" s="10" t="n">
        <v>45838</v>
      </c>
      <c r="G41" s="11" t="n">
        <v>14750</v>
      </c>
      <c r="H41" s="8" t="s">
        <v>253</v>
      </c>
      <c r="I41" s="8" t="s">
        <v>31</v>
      </c>
      <c r="J41" s="8" t="s">
        <v>254</v>
      </c>
      <c r="K41" s="8" t="s">
        <v>255</v>
      </c>
      <c r="L41" s="12" t="n">
        <v>2023</v>
      </c>
      <c r="M41" s="10" t="n">
        <v>44743</v>
      </c>
      <c r="N41" s="8" t="s">
        <v>256</v>
      </c>
      <c r="O41" s="10" t="n">
        <v>45838</v>
      </c>
      <c r="P41" s="13" t="s">
        <v>34</v>
      </c>
      <c r="Q41" s="11" t="s">
        <v>34</v>
      </c>
      <c r="R41" s="14" t="s">
        <v>59</v>
      </c>
      <c r="S41" s="11" t="n">
        <v>14750</v>
      </c>
      <c r="T41" s="11" t="n">
        <v>0</v>
      </c>
      <c r="U41" s="8" t="s">
        <v>181</v>
      </c>
      <c r="V41" s="8" t="s">
        <v>257</v>
      </c>
      <c r="W41" s="15" t="s">
        <v>37</v>
      </c>
      <c r="X41" s="16"/>
      <c r="Y41" s="16"/>
      <c r="Z41" s="16"/>
      <c r="AA41" s="16"/>
      <c r="AB41" s="16"/>
      <c r="AC41" s="16"/>
      <c r="AD41" s="16"/>
      <c r="AE41" s="16"/>
      <c r="AF41" s="16"/>
      <c r="AG41" s="16"/>
      <c r="AH41" s="16"/>
      <c r="AI41" s="16"/>
      <c r="XFB41" s="1"/>
      <c r="XFC41" s="0"/>
      <c r="XFD41" s="1"/>
    </row>
    <row r="42" s="17" customFormat="true" ht="79.85" hidden="false" customHeight="false" outlineLevel="0" collapsed="false">
      <c r="A42" s="8" t="n">
        <v>37</v>
      </c>
      <c r="B42" s="9" t="s">
        <v>258</v>
      </c>
      <c r="C42" s="9" t="s">
        <v>259</v>
      </c>
      <c r="D42" s="9" t="s">
        <v>260</v>
      </c>
      <c r="E42" s="10" t="n">
        <v>45664</v>
      </c>
      <c r="F42" s="10" t="n">
        <v>46393</v>
      </c>
      <c r="G42" s="11" t="n">
        <v>153870</v>
      </c>
      <c r="H42" s="8" t="s">
        <v>261</v>
      </c>
      <c r="I42" s="8" t="s">
        <v>31</v>
      </c>
      <c r="J42" s="8" t="s">
        <v>262</v>
      </c>
      <c r="K42" s="8" t="s">
        <v>263</v>
      </c>
      <c r="L42" s="12" t="n">
        <v>2025</v>
      </c>
      <c r="M42" s="10" t="n">
        <v>45845</v>
      </c>
      <c r="N42" s="8"/>
      <c r="O42" s="10"/>
      <c r="P42" s="13"/>
      <c r="Q42" s="11"/>
      <c r="R42" s="14" t="n">
        <f aca="false">2614.89*2</f>
        <v>5229.78</v>
      </c>
      <c r="S42" s="11" t="n">
        <v>153870</v>
      </c>
      <c r="T42" s="11" t="n">
        <v>0</v>
      </c>
      <c r="U42" s="8" t="s">
        <v>35</v>
      </c>
      <c r="V42" s="8" t="s">
        <v>36</v>
      </c>
      <c r="W42" s="15" t="s">
        <v>37</v>
      </c>
      <c r="X42" s="16"/>
      <c r="Y42" s="16"/>
      <c r="Z42" s="16"/>
      <c r="AA42" s="16"/>
      <c r="AB42" s="16"/>
      <c r="AC42" s="16"/>
      <c r="AD42" s="16"/>
      <c r="AE42" s="16"/>
      <c r="AF42" s="16"/>
      <c r="AG42" s="16"/>
      <c r="AH42" s="16"/>
      <c r="AI42" s="16"/>
      <c r="XFB42" s="1"/>
      <c r="XFC42" s="0"/>
      <c r="XFD42" s="1"/>
    </row>
    <row r="43" s="17" customFormat="true" ht="91" hidden="false" customHeight="false" outlineLevel="0" collapsed="false">
      <c r="A43" s="8" t="n">
        <v>38</v>
      </c>
      <c r="B43" s="9" t="s">
        <v>264</v>
      </c>
      <c r="C43" s="9" t="s">
        <v>265</v>
      </c>
      <c r="D43" s="9" t="s">
        <v>266</v>
      </c>
      <c r="E43" s="10" t="n">
        <v>44865</v>
      </c>
      <c r="F43" s="10" t="n">
        <v>46690</v>
      </c>
      <c r="G43" s="11" t="s">
        <v>267</v>
      </c>
      <c r="H43" s="8" t="s">
        <v>268</v>
      </c>
      <c r="I43" s="8" t="s">
        <v>31</v>
      </c>
      <c r="J43" s="8" t="s">
        <v>269</v>
      </c>
      <c r="K43" s="8" t="s">
        <v>270</v>
      </c>
      <c r="L43" s="12" t="n">
        <v>2023</v>
      </c>
      <c r="M43" s="10" t="n">
        <v>44865</v>
      </c>
      <c r="N43" s="8"/>
      <c r="O43" s="10" t="n">
        <v>46690</v>
      </c>
      <c r="P43" s="13" t="s">
        <v>34</v>
      </c>
      <c r="Q43" s="11" t="s">
        <v>34</v>
      </c>
      <c r="R43" s="14" t="s">
        <v>59</v>
      </c>
      <c r="S43" s="11" t="s">
        <v>271</v>
      </c>
      <c r="T43" s="11" t="n">
        <v>0</v>
      </c>
      <c r="U43" s="8" t="s">
        <v>35</v>
      </c>
      <c r="V43" s="8" t="s">
        <v>46</v>
      </c>
      <c r="W43" s="15" t="s">
        <v>37</v>
      </c>
      <c r="X43" s="16"/>
      <c r="Y43" s="16"/>
      <c r="Z43" s="16"/>
      <c r="AA43" s="16"/>
      <c r="AB43" s="16"/>
      <c r="AC43" s="16"/>
      <c r="AD43" s="16"/>
      <c r="AE43" s="16"/>
      <c r="AF43" s="16"/>
      <c r="AG43" s="16"/>
      <c r="AH43" s="16"/>
      <c r="AI43" s="16"/>
      <c r="XFB43" s="1"/>
      <c r="XFC43" s="0"/>
      <c r="XFD43" s="1"/>
    </row>
    <row r="44" s="17" customFormat="true" ht="135.8" hidden="false" customHeight="false" outlineLevel="0" collapsed="false">
      <c r="A44" s="8" t="n">
        <v>39</v>
      </c>
      <c r="B44" s="9" t="s">
        <v>272</v>
      </c>
      <c r="C44" s="9" t="s">
        <v>273</v>
      </c>
      <c r="D44" s="9" t="s">
        <v>274</v>
      </c>
      <c r="E44" s="10" t="n">
        <v>45434</v>
      </c>
      <c r="F44" s="10" t="n">
        <v>45798</v>
      </c>
      <c r="G44" s="11" t="n">
        <v>5366</v>
      </c>
      <c r="H44" s="8" t="s">
        <v>249</v>
      </c>
      <c r="I44" s="8" t="s">
        <v>31</v>
      </c>
      <c r="J44" s="8" t="s">
        <v>275</v>
      </c>
      <c r="K44" s="8" t="s">
        <v>276</v>
      </c>
      <c r="L44" s="12" t="n">
        <v>2024</v>
      </c>
      <c r="M44" s="10" t="n">
        <v>45434</v>
      </c>
      <c r="N44" s="8"/>
      <c r="O44" s="10" t="n">
        <v>45798</v>
      </c>
      <c r="P44" s="13" t="s">
        <v>34</v>
      </c>
      <c r="Q44" s="11" t="s">
        <v>34</v>
      </c>
      <c r="R44" s="14" t="s">
        <v>59</v>
      </c>
      <c r="S44" s="11" t="n">
        <v>5366</v>
      </c>
      <c r="T44" s="11" t="n">
        <v>5366</v>
      </c>
      <c r="U44" s="8" t="s">
        <v>93</v>
      </c>
      <c r="V44" s="8" t="s">
        <v>277</v>
      </c>
      <c r="W44" s="15" t="s">
        <v>37</v>
      </c>
      <c r="X44" s="16"/>
      <c r="Y44" s="16"/>
      <c r="Z44" s="16"/>
      <c r="AA44" s="16"/>
      <c r="AB44" s="16"/>
      <c r="AC44" s="16"/>
      <c r="AD44" s="16"/>
      <c r="AE44" s="16"/>
      <c r="AF44" s="16"/>
      <c r="AG44" s="16"/>
      <c r="AH44" s="16"/>
      <c r="AI44" s="16"/>
      <c r="XFB44" s="1"/>
      <c r="XFC44" s="0"/>
      <c r="XFD44" s="1"/>
    </row>
    <row r="45" s="17" customFormat="true" ht="113.4" hidden="false" customHeight="false" outlineLevel="0" collapsed="false">
      <c r="A45" s="8" t="n">
        <v>40</v>
      </c>
      <c r="B45" s="9" t="s">
        <v>278</v>
      </c>
      <c r="C45" s="9" t="s">
        <v>279</v>
      </c>
      <c r="D45" s="9" t="s">
        <v>49</v>
      </c>
      <c r="E45" s="10" t="n">
        <v>45588</v>
      </c>
      <c r="F45" s="10" t="n">
        <v>45952</v>
      </c>
      <c r="G45" s="11" t="n">
        <v>24674</v>
      </c>
      <c r="H45" s="8" t="s">
        <v>50</v>
      </c>
      <c r="I45" s="8" t="s">
        <v>31</v>
      </c>
      <c r="J45" s="8" t="s">
        <v>51</v>
      </c>
      <c r="K45" s="8" t="s">
        <v>280</v>
      </c>
      <c r="L45" s="12" t="n">
        <v>2024</v>
      </c>
      <c r="M45" s="10" t="n">
        <v>45588</v>
      </c>
      <c r="N45" s="8"/>
      <c r="O45" s="10" t="n">
        <v>45952</v>
      </c>
      <c r="P45" s="13" t="s">
        <v>34</v>
      </c>
      <c r="Q45" s="11" t="s">
        <v>34</v>
      </c>
      <c r="R45" s="14" t="s">
        <v>53</v>
      </c>
      <c r="S45" s="11" t="n">
        <v>24674</v>
      </c>
      <c r="T45" s="11" t="n">
        <v>12371.52</v>
      </c>
      <c r="U45" s="8" t="s">
        <v>54</v>
      </c>
      <c r="V45" s="8" t="s">
        <v>55</v>
      </c>
      <c r="W45" s="15" t="s">
        <v>37</v>
      </c>
      <c r="X45" s="16"/>
      <c r="Y45" s="16"/>
      <c r="Z45" s="16"/>
      <c r="AA45" s="16"/>
      <c r="AB45" s="16"/>
      <c r="AC45" s="16"/>
      <c r="AD45" s="16"/>
      <c r="AE45" s="16"/>
      <c r="AF45" s="16"/>
      <c r="AG45" s="16"/>
      <c r="AH45" s="16"/>
      <c r="AI45" s="16"/>
      <c r="XFB45" s="1"/>
      <c r="XFC45" s="0"/>
      <c r="XFD45" s="1"/>
    </row>
    <row r="46" s="17" customFormat="true" ht="79.85" hidden="false" customHeight="false" outlineLevel="0" collapsed="false">
      <c r="A46" s="8" t="n">
        <v>41</v>
      </c>
      <c r="B46" s="9" t="s">
        <v>281</v>
      </c>
      <c r="C46" s="9" t="s">
        <v>282</v>
      </c>
      <c r="D46" s="9" t="s">
        <v>283</v>
      </c>
      <c r="E46" s="10" t="n">
        <v>45643</v>
      </c>
      <c r="F46" s="10" t="n">
        <v>46007</v>
      </c>
      <c r="G46" s="11" t="n">
        <v>18860.5</v>
      </c>
      <c r="H46" s="8" t="s">
        <v>130</v>
      </c>
      <c r="I46" s="8"/>
      <c r="J46" s="8" t="s">
        <v>284</v>
      </c>
      <c r="K46" s="8"/>
      <c r="L46" s="12"/>
      <c r="M46" s="10"/>
      <c r="N46" s="8"/>
      <c r="O46" s="10" t="n">
        <v>46007</v>
      </c>
      <c r="P46" s="13"/>
      <c r="Q46" s="11"/>
      <c r="R46" s="11" t="n">
        <v>18860.5</v>
      </c>
      <c r="S46" s="11" t="n">
        <v>18860.5</v>
      </c>
      <c r="T46" s="11"/>
      <c r="U46" s="8" t="s">
        <v>72</v>
      </c>
      <c r="V46" s="8" t="s">
        <v>73</v>
      </c>
      <c r="W46" s="15" t="s">
        <v>37</v>
      </c>
      <c r="X46" s="16"/>
      <c r="Y46" s="16"/>
      <c r="Z46" s="16"/>
      <c r="AA46" s="16"/>
      <c r="AB46" s="16"/>
      <c r="AC46" s="16"/>
      <c r="AD46" s="16"/>
      <c r="AE46" s="16"/>
      <c r="AF46" s="16"/>
      <c r="AG46" s="16"/>
      <c r="AH46" s="16"/>
      <c r="AI46" s="16"/>
      <c r="XFB46" s="1"/>
      <c r="XFC46" s="0"/>
      <c r="XFD46" s="1"/>
    </row>
    <row r="47" s="17" customFormat="true" ht="79.85" hidden="false" customHeight="false" outlineLevel="0" collapsed="false">
      <c r="A47" s="8" t="n">
        <v>42</v>
      </c>
      <c r="B47" s="9" t="s">
        <v>285</v>
      </c>
      <c r="C47" s="9" t="s">
        <v>286</v>
      </c>
      <c r="D47" s="9" t="s">
        <v>287</v>
      </c>
      <c r="E47" s="10" t="n">
        <v>45557</v>
      </c>
      <c r="F47" s="10" t="n">
        <v>45921</v>
      </c>
      <c r="G47" s="11" t="n">
        <v>273484.51</v>
      </c>
      <c r="H47" s="8" t="s">
        <v>288</v>
      </c>
      <c r="I47" s="8" t="s">
        <v>31</v>
      </c>
      <c r="J47" s="8" t="s">
        <v>289</v>
      </c>
      <c r="K47" s="8" t="s">
        <v>290</v>
      </c>
      <c r="L47" s="12" t="n">
        <v>2021</v>
      </c>
      <c r="M47" s="10" t="n">
        <v>45557</v>
      </c>
      <c r="N47" s="8"/>
      <c r="O47" s="10" t="n">
        <v>45921</v>
      </c>
      <c r="P47" s="8" t="s">
        <v>291</v>
      </c>
      <c r="Q47" s="11" t="s">
        <v>34</v>
      </c>
      <c r="R47" s="14" t="n">
        <f aca="false">S47/12</f>
        <v>22790.3758333333</v>
      </c>
      <c r="S47" s="11" t="n">
        <v>273484.51</v>
      </c>
      <c r="T47" s="11" t="n">
        <f aca="false">3893+2319.44+3879.59+3665.43+5231.78+4579.52+4331.91+5210.89+2770.72+1215.44+4406.59+5983.5+5924.35</f>
        <v>53412.16</v>
      </c>
      <c r="U47" s="8" t="s">
        <v>35</v>
      </c>
      <c r="V47" s="8" t="s">
        <v>36</v>
      </c>
      <c r="W47" s="15" t="s">
        <v>37</v>
      </c>
      <c r="X47" s="16"/>
      <c r="Y47" s="16"/>
      <c r="Z47" s="16"/>
      <c r="AA47" s="16"/>
      <c r="AB47" s="16"/>
      <c r="AC47" s="16"/>
      <c r="AD47" s="16"/>
      <c r="AE47" s="16"/>
      <c r="AF47" s="16"/>
      <c r="AG47" s="16"/>
      <c r="AH47" s="16"/>
      <c r="AI47" s="16"/>
      <c r="XFB47" s="1"/>
      <c r="XFC47" s="0"/>
      <c r="XFD47" s="1"/>
    </row>
    <row r="48" s="17" customFormat="true" ht="169.4" hidden="false" customHeight="false" outlineLevel="0" collapsed="false">
      <c r="A48" s="8" t="n">
        <v>43</v>
      </c>
      <c r="B48" s="9" t="s">
        <v>292</v>
      </c>
      <c r="C48" s="9" t="s">
        <v>293</v>
      </c>
      <c r="D48" s="9" t="s">
        <v>294</v>
      </c>
      <c r="E48" s="10" t="n">
        <v>45425</v>
      </c>
      <c r="F48" s="10" t="n">
        <v>45789</v>
      </c>
      <c r="G48" s="11" t="n">
        <v>16280</v>
      </c>
      <c r="H48" s="8" t="s">
        <v>99</v>
      </c>
      <c r="I48" s="8" t="s">
        <v>31</v>
      </c>
      <c r="J48" s="8" t="s">
        <v>295</v>
      </c>
      <c r="K48" s="8" t="s">
        <v>296</v>
      </c>
      <c r="L48" s="12" t="n">
        <v>2024</v>
      </c>
      <c r="M48" s="10" t="n">
        <v>45425</v>
      </c>
      <c r="N48" s="8"/>
      <c r="O48" s="10" t="n">
        <v>45789</v>
      </c>
      <c r="P48" s="13" t="s">
        <v>34</v>
      </c>
      <c r="Q48" s="11" t="s">
        <v>34</v>
      </c>
      <c r="R48" s="14" t="n">
        <f aca="false">S48/12</f>
        <v>1356.66666666667</v>
      </c>
      <c r="S48" s="11" t="n">
        <v>16280</v>
      </c>
      <c r="T48" s="11" t="n">
        <f aca="false">267.44+140.6+334.29+2976.47+35.15+7774.37+367.72+267.44+105.45+35.15</f>
        <v>12304.08</v>
      </c>
      <c r="U48" s="8" t="s">
        <v>156</v>
      </c>
      <c r="V48" s="8" t="s">
        <v>157</v>
      </c>
      <c r="W48" s="15" t="s">
        <v>37</v>
      </c>
      <c r="X48" s="16"/>
      <c r="Y48" s="16"/>
      <c r="Z48" s="16"/>
      <c r="AA48" s="16"/>
      <c r="AB48" s="16"/>
      <c r="AC48" s="16"/>
      <c r="AD48" s="16"/>
      <c r="AE48" s="16"/>
      <c r="AF48" s="16"/>
      <c r="AG48" s="16"/>
      <c r="AH48" s="16"/>
      <c r="AI48" s="16"/>
      <c r="XFB48" s="1"/>
      <c r="XFC48" s="0"/>
      <c r="XFD48" s="1"/>
    </row>
    <row r="49" s="17" customFormat="true" ht="124.6" hidden="false" customHeight="false" outlineLevel="0" collapsed="false">
      <c r="A49" s="8" t="n">
        <v>44</v>
      </c>
      <c r="B49" s="9" t="s">
        <v>297</v>
      </c>
      <c r="C49" s="9" t="s">
        <v>298</v>
      </c>
      <c r="D49" s="9" t="s">
        <v>89</v>
      </c>
      <c r="E49" s="10" t="n">
        <v>45524</v>
      </c>
      <c r="F49" s="10" t="n">
        <v>45888</v>
      </c>
      <c r="G49" s="11" t="n">
        <v>7200</v>
      </c>
      <c r="H49" s="8" t="s">
        <v>90</v>
      </c>
      <c r="I49" s="8" t="s">
        <v>31</v>
      </c>
      <c r="J49" s="8" t="s">
        <v>91</v>
      </c>
      <c r="K49" s="8" t="s">
        <v>299</v>
      </c>
      <c r="L49" s="12" t="n">
        <v>2024</v>
      </c>
      <c r="M49" s="10" t="n">
        <v>45524</v>
      </c>
      <c r="N49" s="8"/>
      <c r="O49" s="10" t="n">
        <v>45888</v>
      </c>
      <c r="P49" s="13" t="s">
        <v>34</v>
      </c>
      <c r="Q49" s="11" t="s">
        <v>34</v>
      </c>
      <c r="R49" s="14" t="s">
        <v>53</v>
      </c>
      <c r="S49" s="11" t="n">
        <v>7200</v>
      </c>
      <c r="T49" s="11" t="n">
        <v>1075.8</v>
      </c>
      <c r="U49" s="8" t="s">
        <v>93</v>
      </c>
      <c r="V49" s="8" t="s">
        <v>35</v>
      </c>
      <c r="W49" s="15" t="s">
        <v>37</v>
      </c>
      <c r="X49" s="16"/>
      <c r="Y49" s="16"/>
      <c r="Z49" s="16"/>
      <c r="AA49" s="16"/>
      <c r="AB49" s="16"/>
      <c r="AC49" s="16"/>
      <c r="AD49" s="16"/>
      <c r="AE49" s="16"/>
      <c r="AF49" s="16"/>
      <c r="AG49" s="16"/>
      <c r="AH49" s="16"/>
      <c r="AI49" s="16"/>
      <c r="XFB49" s="1"/>
      <c r="XFC49" s="0"/>
      <c r="XFD49" s="1"/>
    </row>
    <row r="50" s="17" customFormat="true" ht="124.6" hidden="false" customHeight="false" outlineLevel="0" collapsed="false">
      <c r="A50" s="8" t="n">
        <v>45</v>
      </c>
      <c r="B50" s="9" t="s">
        <v>300</v>
      </c>
      <c r="C50" s="9" t="s">
        <v>301</v>
      </c>
      <c r="D50" s="9" t="s">
        <v>89</v>
      </c>
      <c r="E50" s="10" t="n">
        <v>45524</v>
      </c>
      <c r="F50" s="10" t="n">
        <v>45888</v>
      </c>
      <c r="G50" s="11" t="n">
        <v>1200</v>
      </c>
      <c r="H50" s="8" t="s">
        <v>90</v>
      </c>
      <c r="I50" s="8" t="s">
        <v>31</v>
      </c>
      <c r="J50" s="8" t="s">
        <v>91</v>
      </c>
      <c r="K50" s="8" t="s">
        <v>92</v>
      </c>
      <c r="L50" s="12" t="n">
        <v>2024</v>
      </c>
      <c r="M50" s="10" t="n">
        <v>45524</v>
      </c>
      <c r="N50" s="8"/>
      <c r="O50" s="10" t="n">
        <v>45888</v>
      </c>
      <c r="P50" s="13" t="s">
        <v>34</v>
      </c>
      <c r="Q50" s="11" t="s">
        <v>34</v>
      </c>
      <c r="R50" s="14" t="n">
        <f aca="false">1200 /12</f>
        <v>100</v>
      </c>
      <c r="S50" s="11" t="n">
        <v>1200</v>
      </c>
      <c r="T50" s="11" t="n">
        <v>0</v>
      </c>
      <c r="U50" s="8" t="s">
        <v>93</v>
      </c>
      <c r="V50" s="8" t="s">
        <v>35</v>
      </c>
      <c r="W50" s="15" t="s">
        <v>37</v>
      </c>
      <c r="X50" s="16"/>
      <c r="Y50" s="16"/>
      <c r="Z50" s="16"/>
      <c r="AA50" s="16"/>
      <c r="AB50" s="16"/>
      <c r="AC50" s="16"/>
      <c r="AD50" s="16"/>
      <c r="AE50" s="16"/>
      <c r="AF50" s="16"/>
      <c r="AG50" s="16"/>
      <c r="AH50" s="16"/>
      <c r="AI50" s="16"/>
      <c r="XFB50" s="1"/>
      <c r="XFC50" s="0"/>
      <c r="XFD50" s="1"/>
    </row>
    <row r="51" s="17" customFormat="true" ht="68.65" hidden="false" customHeight="false" outlineLevel="0" collapsed="false">
      <c r="A51" s="8" t="n">
        <v>46</v>
      </c>
      <c r="B51" s="9" t="s">
        <v>302</v>
      </c>
      <c r="C51" s="9" t="s">
        <v>303</v>
      </c>
      <c r="D51" s="9" t="s">
        <v>304</v>
      </c>
      <c r="E51" s="10" t="n">
        <v>45413</v>
      </c>
      <c r="F51" s="10" t="n">
        <v>45777</v>
      </c>
      <c r="G51" s="11" t="n">
        <v>92004.16</v>
      </c>
      <c r="H51" s="8" t="s">
        <v>305</v>
      </c>
      <c r="I51" s="8" t="s">
        <v>31</v>
      </c>
      <c r="J51" s="8" t="s">
        <v>306</v>
      </c>
      <c r="K51" s="8" t="s">
        <v>307</v>
      </c>
      <c r="L51" s="12" t="n">
        <v>2020</v>
      </c>
      <c r="M51" s="10" t="n">
        <v>45413</v>
      </c>
      <c r="N51" s="8" t="s">
        <v>307</v>
      </c>
      <c r="O51" s="10" t="n">
        <v>45777</v>
      </c>
      <c r="P51" s="13" t="s">
        <v>34</v>
      </c>
      <c r="Q51" s="11" t="s">
        <v>34</v>
      </c>
      <c r="R51" s="14" t="n">
        <f aca="false">S51/12</f>
        <v>7667.01333333333</v>
      </c>
      <c r="S51" s="11" t="n">
        <v>92004.16</v>
      </c>
      <c r="T51" s="11" t="n">
        <f aca="false">1531.4+1618.87+1619.87+1531.4+1619.87+1619.87+1619.87+1692.8+1692.8</f>
        <v>14546.75</v>
      </c>
      <c r="U51" s="8" t="s">
        <v>216</v>
      </c>
      <c r="V51" s="8" t="s">
        <v>73</v>
      </c>
      <c r="W51" s="15" t="s">
        <v>37</v>
      </c>
      <c r="X51" s="16"/>
      <c r="Y51" s="16"/>
      <c r="Z51" s="16"/>
      <c r="AA51" s="16"/>
      <c r="AB51" s="16"/>
      <c r="AC51" s="16"/>
      <c r="AD51" s="16"/>
      <c r="AE51" s="16"/>
      <c r="AF51" s="16"/>
      <c r="AG51" s="16"/>
      <c r="AH51" s="16"/>
      <c r="AI51" s="16"/>
      <c r="XFB51" s="1"/>
      <c r="XFC51" s="0"/>
      <c r="XFD51" s="1"/>
    </row>
    <row r="52" s="17" customFormat="true" ht="135.8" hidden="false" customHeight="false" outlineLevel="0" collapsed="false">
      <c r="A52" s="8" t="n">
        <v>47</v>
      </c>
      <c r="B52" s="9" t="s">
        <v>302</v>
      </c>
      <c r="C52" s="9" t="s">
        <v>303</v>
      </c>
      <c r="D52" s="9" t="s">
        <v>308</v>
      </c>
      <c r="E52" s="10" t="n">
        <v>45261</v>
      </c>
      <c r="F52" s="10" t="n">
        <v>46081</v>
      </c>
      <c r="G52" s="11"/>
      <c r="H52" s="8" t="s">
        <v>306</v>
      </c>
      <c r="I52" s="8" t="s">
        <v>31</v>
      </c>
      <c r="J52" s="8" t="s">
        <v>306</v>
      </c>
      <c r="K52" s="8" t="s">
        <v>309</v>
      </c>
      <c r="L52" s="12" t="n">
        <v>2020</v>
      </c>
      <c r="M52" s="10" t="n">
        <v>45261</v>
      </c>
      <c r="N52" s="8"/>
      <c r="O52" s="10" t="n">
        <v>46081</v>
      </c>
      <c r="P52" s="13" t="s">
        <v>34</v>
      </c>
      <c r="Q52" s="11" t="s">
        <v>34</v>
      </c>
      <c r="R52" s="14" t="n">
        <f aca="false">S52/12</f>
        <v>975.678333333333</v>
      </c>
      <c r="S52" s="11" t="n">
        <v>11708.14</v>
      </c>
      <c r="T52" s="11" t="n">
        <f aca="false">566.4+584.8+618+618+618+618+618+645.6+645.6+645.6+645.6+645.6+645.6</f>
        <v>8114.8</v>
      </c>
      <c r="U52" s="8" t="s">
        <v>216</v>
      </c>
      <c r="V52" s="8" t="s">
        <v>73</v>
      </c>
      <c r="W52" s="15" t="s">
        <v>37</v>
      </c>
      <c r="X52" s="16"/>
      <c r="Y52" s="16"/>
      <c r="Z52" s="16"/>
      <c r="AA52" s="16"/>
      <c r="AB52" s="16"/>
      <c r="AC52" s="16"/>
      <c r="AD52" s="16"/>
      <c r="AE52" s="16"/>
      <c r="AF52" s="16"/>
      <c r="AG52" s="16"/>
      <c r="AH52" s="16"/>
      <c r="AI52" s="16"/>
      <c r="XFB52" s="1"/>
      <c r="XFC52" s="0"/>
      <c r="XFD52" s="1"/>
    </row>
    <row r="53" s="17" customFormat="true" ht="202.95" hidden="false" customHeight="false" outlineLevel="0" collapsed="false">
      <c r="A53" s="8" t="n">
        <v>48</v>
      </c>
      <c r="B53" s="9" t="s">
        <v>302</v>
      </c>
      <c r="C53" s="9" t="s">
        <v>303</v>
      </c>
      <c r="D53" s="9" t="s">
        <v>310</v>
      </c>
      <c r="E53" s="10" t="n">
        <v>45261</v>
      </c>
      <c r="F53" s="10" t="n">
        <v>45777</v>
      </c>
      <c r="G53" s="11"/>
      <c r="H53" s="8" t="s">
        <v>306</v>
      </c>
      <c r="I53" s="8" t="s">
        <v>31</v>
      </c>
      <c r="J53" s="8" t="s">
        <v>306</v>
      </c>
      <c r="K53" s="8" t="s">
        <v>311</v>
      </c>
      <c r="L53" s="12" t="n">
        <v>2020</v>
      </c>
      <c r="M53" s="10" t="n">
        <v>45261</v>
      </c>
      <c r="N53" s="8"/>
      <c r="O53" s="10" t="n">
        <v>45777</v>
      </c>
      <c r="P53" s="13" t="s">
        <v>34</v>
      </c>
      <c r="Q53" s="11" t="s">
        <v>34</v>
      </c>
      <c r="R53" s="14" t="n">
        <v>1156.21</v>
      </c>
      <c r="S53" s="11" t="n">
        <f aca="false">R53*12</f>
        <v>13874.52</v>
      </c>
      <c r="T53" s="11" t="n">
        <f aca="false">1093.16+1093.16+1156.21+1156.21+1156.21+1156.21+1156.21+1208.13+1208.13+1208.13+1208.14+1208.13</f>
        <v>14008.03</v>
      </c>
      <c r="U53" s="8" t="s">
        <v>216</v>
      </c>
      <c r="V53" s="8" t="s">
        <v>73</v>
      </c>
      <c r="W53" s="15" t="s">
        <v>37</v>
      </c>
      <c r="X53" s="16"/>
      <c r="Y53" s="16"/>
      <c r="Z53" s="16"/>
      <c r="AA53" s="16"/>
      <c r="AB53" s="16"/>
      <c r="AC53" s="16"/>
      <c r="AD53" s="16"/>
      <c r="AE53" s="16"/>
      <c r="AF53" s="16"/>
      <c r="AG53" s="16"/>
      <c r="AH53" s="16"/>
      <c r="AI53" s="16"/>
      <c r="XFB53" s="1"/>
      <c r="XFC53" s="0"/>
      <c r="XFD53" s="1"/>
    </row>
    <row r="54" s="17" customFormat="true" ht="68.65" hidden="false" customHeight="false" outlineLevel="0" collapsed="false">
      <c r="A54" s="8" t="n">
        <v>49</v>
      </c>
      <c r="B54" s="9" t="s">
        <v>312</v>
      </c>
      <c r="C54" s="9" t="s">
        <v>313</v>
      </c>
      <c r="D54" s="9" t="s">
        <v>314</v>
      </c>
      <c r="E54" s="10" t="n">
        <v>44491</v>
      </c>
      <c r="F54" s="10" t="n">
        <v>46316</v>
      </c>
      <c r="G54" s="11" t="n">
        <v>5737437.48</v>
      </c>
      <c r="H54" s="8" t="s">
        <v>315</v>
      </c>
      <c r="I54" s="8" t="s">
        <v>31</v>
      </c>
      <c r="J54" s="8" t="s">
        <v>316</v>
      </c>
      <c r="K54" s="8" t="s">
        <v>317</v>
      </c>
      <c r="L54" s="12" t="n">
        <v>2021</v>
      </c>
      <c r="M54" s="10" t="n">
        <v>44491</v>
      </c>
      <c r="N54" s="8"/>
      <c r="O54" s="10" t="n">
        <v>46316</v>
      </c>
      <c r="P54" s="13" t="s">
        <v>34</v>
      </c>
      <c r="Q54" s="11" t="s">
        <v>34</v>
      </c>
      <c r="R54" s="14" t="n">
        <f aca="false">S54/12</f>
        <v>478119.79</v>
      </c>
      <c r="S54" s="11" t="n">
        <v>5737437.48</v>
      </c>
      <c r="T54" s="11" t="n">
        <f aca="false">74755.93+74755.93+6698.2+74755.93+74755.93+74755.93+74755.93+6698.32+6698.2+6698.2+6698.2+6698.2+6698.2+74755.93+74755.93+6698.2+74760.61+6698.2+6698.2+74760.61+6698.2</f>
        <v>821248.98</v>
      </c>
      <c r="U54" s="8" t="s">
        <v>216</v>
      </c>
      <c r="V54" s="8" t="s">
        <v>318</v>
      </c>
      <c r="W54" s="15" t="s">
        <v>37</v>
      </c>
      <c r="X54" s="16"/>
      <c r="Y54" s="16"/>
      <c r="Z54" s="16"/>
      <c r="AA54" s="16"/>
      <c r="AB54" s="16"/>
      <c r="AC54" s="16"/>
      <c r="AD54" s="16"/>
      <c r="AE54" s="16"/>
      <c r="AF54" s="16"/>
      <c r="AG54" s="16"/>
      <c r="AH54" s="16"/>
      <c r="AI54" s="16"/>
      <c r="XFB54" s="1"/>
      <c r="XFC54" s="0"/>
      <c r="XFD54" s="1"/>
    </row>
    <row r="55" s="17" customFormat="true" ht="68.65" hidden="false" customHeight="false" outlineLevel="0" collapsed="false">
      <c r="A55" s="8" t="n">
        <v>50</v>
      </c>
      <c r="B55" s="9" t="s">
        <v>319</v>
      </c>
      <c r="C55" s="9" t="s">
        <v>320</v>
      </c>
      <c r="D55" s="9" t="s">
        <v>321</v>
      </c>
      <c r="E55" s="10" t="n">
        <v>45387</v>
      </c>
      <c r="F55" s="10" t="n">
        <v>45751</v>
      </c>
      <c r="G55" s="11" t="n">
        <v>166532.88</v>
      </c>
      <c r="H55" s="8" t="s">
        <v>322</v>
      </c>
      <c r="I55" s="8" t="s">
        <v>31</v>
      </c>
      <c r="J55" s="8" t="s">
        <v>323</v>
      </c>
      <c r="K55" s="8" t="s">
        <v>247</v>
      </c>
      <c r="L55" s="12" t="n">
        <v>2024</v>
      </c>
      <c r="M55" s="10" t="n">
        <v>45387</v>
      </c>
      <c r="N55" s="8"/>
      <c r="O55" s="10" t="n">
        <v>45751</v>
      </c>
      <c r="P55" s="13" t="s">
        <v>34</v>
      </c>
      <c r="Q55" s="11" t="s">
        <v>34</v>
      </c>
      <c r="R55" s="14" t="n">
        <f aca="false">S55/12</f>
        <v>13877.74</v>
      </c>
      <c r="S55" s="11" t="n">
        <v>166532.88</v>
      </c>
      <c r="T55" s="11" t="n">
        <f aca="false">6938.87*8</f>
        <v>55510.96</v>
      </c>
      <c r="U55" s="8" t="s">
        <v>35</v>
      </c>
      <c r="V55" s="8" t="s">
        <v>36</v>
      </c>
      <c r="W55" s="15" t="s">
        <v>37</v>
      </c>
      <c r="X55" s="16"/>
      <c r="Y55" s="16"/>
      <c r="Z55" s="16"/>
      <c r="AA55" s="16"/>
      <c r="AB55" s="16"/>
      <c r="AC55" s="16"/>
      <c r="AD55" s="16"/>
      <c r="AE55" s="16"/>
      <c r="AF55" s="16"/>
      <c r="AG55" s="16"/>
      <c r="AH55" s="16"/>
      <c r="AI55" s="16"/>
      <c r="XFB55" s="1"/>
      <c r="XFC55" s="0"/>
      <c r="XFD55" s="1"/>
    </row>
    <row r="56" s="17" customFormat="true" ht="68.65" hidden="false" customHeight="false" outlineLevel="0" collapsed="false">
      <c r="A56" s="8" t="n">
        <v>51</v>
      </c>
      <c r="B56" s="9" t="s">
        <v>319</v>
      </c>
      <c r="C56" s="9" t="s">
        <v>320</v>
      </c>
      <c r="D56" s="9" t="s">
        <v>321</v>
      </c>
      <c r="E56" s="10" t="n">
        <v>45689</v>
      </c>
      <c r="F56" s="10" t="n">
        <v>46053</v>
      </c>
      <c r="G56" s="11" t="n">
        <v>175016.16</v>
      </c>
      <c r="H56" s="8" t="s">
        <v>322</v>
      </c>
      <c r="I56" s="8" t="s">
        <v>31</v>
      </c>
      <c r="J56" s="8" t="s">
        <v>323</v>
      </c>
      <c r="K56" s="8" t="s">
        <v>69</v>
      </c>
      <c r="L56" s="12" t="n">
        <v>2024</v>
      </c>
      <c r="M56" s="10" t="n">
        <v>45323</v>
      </c>
      <c r="N56" s="8" t="s">
        <v>324</v>
      </c>
      <c r="O56" s="10" t="n">
        <v>46053</v>
      </c>
      <c r="P56" s="13" t="s">
        <v>34</v>
      </c>
      <c r="Q56" s="11" t="s">
        <v>34</v>
      </c>
      <c r="R56" s="14" t="n">
        <f aca="false">S56/12</f>
        <v>13877.74</v>
      </c>
      <c r="S56" s="11" t="n">
        <v>166532.88</v>
      </c>
      <c r="T56" s="11" t="n">
        <f aca="false">R56*10</f>
        <v>138777.4</v>
      </c>
      <c r="U56" s="8" t="s">
        <v>35</v>
      </c>
      <c r="V56" s="8" t="s">
        <v>36</v>
      </c>
      <c r="W56" s="15" t="s">
        <v>37</v>
      </c>
      <c r="X56" s="16"/>
      <c r="Y56" s="16"/>
      <c r="Z56" s="16"/>
      <c r="AA56" s="16"/>
      <c r="AB56" s="16"/>
      <c r="AC56" s="16"/>
      <c r="AD56" s="16"/>
      <c r="AE56" s="16"/>
      <c r="AF56" s="16"/>
      <c r="AG56" s="16"/>
      <c r="AH56" s="16"/>
      <c r="AI56" s="16"/>
      <c r="XFB56" s="1"/>
      <c r="XFC56" s="0"/>
      <c r="XFD56" s="1"/>
    </row>
    <row r="57" s="17" customFormat="true" ht="68.65" hidden="false" customHeight="false" outlineLevel="0" collapsed="false">
      <c r="A57" s="8" t="n">
        <v>52</v>
      </c>
      <c r="B57" s="9" t="s">
        <v>319</v>
      </c>
      <c r="C57" s="9" t="s">
        <v>320</v>
      </c>
      <c r="D57" s="9" t="s">
        <v>321</v>
      </c>
      <c r="E57" s="10" t="n">
        <v>45537</v>
      </c>
      <c r="F57" s="10" t="n">
        <v>45901</v>
      </c>
      <c r="G57" s="11" t="n">
        <v>83266.44</v>
      </c>
      <c r="H57" s="8" t="s">
        <v>322</v>
      </c>
      <c r="I57" s="8" t="s">
        <v>31</v>
      </c>
      <c r="J57" s="8" t="s">
        <v>323</v>
      </c>
      <c r="K57" s="8" t="s">
        <v>325</v>
      </c>
      <c r="L57" s="12" t="n">
        <v>2024</v>
      </c>
      <c r="M57" s="10" t="n">
        <v>45537</v>
      </c>
      <c r="N57" s="8"/>
      <c r="O57" s="10" t="n">
        <v>45901</v>
      </c>
      <c r="P57" s="13" t="s">
        <v>34</v>
      </c>
      <c r="Q57" s="11" t="s">
        <v>34</v>
      </c>
      <c r="R57" s="14" t="n">
        <f aca="false">S57/12</f>
        <v>6938.87</v>
      </c>
      <c r="S57" s="11" t="n">
        <v>83266.44</v>
      </c>
      <c r="T57" s="11" t="n">
        <f aca="false">6938.87*5</f>
        <v>34694.35</v>
      </c>
      <c r="U57" s="8" t="s">
        <v>35</v>
      </c>
      <c r="V57" s="8" t="s">
        <v>36</v>
      </c>
      <c r="W57" s="15" t="s">
        <v>37</v>
      </c>
      <c r="X57" s="16"/>
      <c r="Y57" s="16"/>
      <c r="Z57" s="16"/>
      <c r="AA57" s="16"/>
      <c r="AB57" s="16"/>
      <c r="AC57" s="16"/>
      <c r="AD57" s="16"/>
      <c r="AE57" s="16"/>
      <c r="AF57" s="16"/>
      <c r="AG57" s="16"/>
      <c r="AH57" s="16"/>
      <c r="AI57" s="16"/>
      <c r="XFB57" s="1"/>
      <c r="XFC57" s="0"/>
      <c r="XFD57" s="1"/>
    </row>
    <row r="58" s="17" customFormat="true" ht="57.45" hidden="false" customHeight="false" outlineLevel="0" collapsed="false">
      <c r="A58" s="8" t="n">
        <v>53</v>
      </c>
      <c r="B58" s="9" t="s">
        <v>326</v>
      </c>
      <c r="C58" s="9" t="s">
        <v>327</v>
      </c>
      <c r="D58" s="9" t="s">
        <v>328</v>
      </c>
      <c r="E58" s="10" t="n">
        <v>45423</v>
      </c>
      <c r="F58" s="10" t="n">
        <v>45787</v>
      </c>
      <c r="G58" s="11" t="n">
        <v>1975609.13</v>
      </c>
      <c r="H58" s="8" t="s">
        <v>255</v>
      </c>
      <c r="I58" s="8" t="s">
        <v>31</v>
      </c>
      <c r="J58" s="8" t="s">
        <v>329</v>
      </c>
      <c r="K58" s="8" t="s">
        <v>330</v>
      </c>
      <c r="L58" s="12" t="n">
        <v>2020</v>
      </c>
      <c r="M58" s="10" t="n">
        <v>45423</v>
      </c>
      <c r="N58" s="8" t="s">
        <v>331</v>
      </c>
      <c r="O58" s="10" t="n">
        <v>45787</v>
      </c>
      <c r="P58" s="13" t="s">
        <v>34</v>
      </c>
      <c r="Q58" s="11" t="s">
        <v>34</v>
      </c>
      <c r="R58" s="14" t="n">
        <f aca="false">S58/12</f>
        <v>164634.094166667</v>
      </c>
      <c r="S58" s="11" t="n">
        <v>1975609.13</v>
      </c>
      <c r="T58" s="11" t="n">
        <f aca="false">7255.2+121069.45+1813.8+906.9+119495.76+119280.72+118481.34+1014.42+824.45+1401.57+906.9+4946.72+123123.36+2646.84+109996.68+5459.4+1236.68+124034.48+577.12+158.52+1236.68+122926.32+126338.88+123141.36+3627.6+7255.2+5441.4+13003.5+1110.12+1984.9+66483.28+874.78+1984.9+150617.06</f>
        <v>1490656.29</v>
      </c>
      <c r="U58" s="8" t="s">
        <v>156</v>
      </c>
      <c r="V58" s="8" t="s">
        <v>157</v>
      </c>
      <c r="W58" s="15" t="s">
        <v>37</v>
      </c>
      <c r="X58" s="16"/>
      <c r="Y58" s="16"/>
      <c r="Z58" s="16"/>
      <c r="AA58" s="16"/>
      <c r="AB58" s="16"/>
      <c r="AC58" s="16"/>
      <c r="AD58" s="16"/>
      <c r="AE58" s="16"/>
      <c r="AF58" s="16"/>
      <c r="AG58" s="16"/>
      <c r="AH58" s="16"/>
      <c r="AI58" s="16"/>
      <c r="XFB58" s="1"/>
      <c r="XFC58" s="0"/>
      <c r="XFD58" s="1"/>
    </row>
    <row r="59" s="17" customFormat="true" ht="68.65" hidden="false" customHeight="false" outlineLevel="0" collapsed="false">
      <c r="A59" s="8" t="n">
        <v>54</v>
      </c>
      <c r="B59" s="9" t="s">
        <v>332</v>
      </c>
      <c r="C59" s="9" t="s">
        <v>333</v>
      </c>
      <c r="D59" s="9" t="s">
        <v>334</v>
      </c>
      <c r="E59" s="10" t="n">
        <v>45630</v>
      </c>
      <c r="F59" s="10" t="n">
        <v>45840</v>
      </c>
      <c r="G59" s="11" t="n">
        <v>123132.5</v>
      </c>
      <c r="H59" s="8" t="s">
        <v>335</v>
      </c>
      <c r="I59" s="8" t="s">
        <v>31</v>
      </c>
      <c r="J59" s="8" t="s">
        <v>336</v>
      </c>
      <c r="K59" s="8" t="s">
        <v>337</v>
      </c>
      <c r="L59" s="12" t="n">
        <v>2024</v>
      </c>
      <c r="M59" s="10" t="n">
        <v>45476</v>
      </c>
      <c r="N59" s="8" t="s">
        <v>338</v>
      </c>
      <c r="O59" s="10" t="n">
        <v>45840</v>
      </c>
      <c r="P59" s="13" t="s">
        <v>34</v>
      </c>
      <c r="Q59" s="11" t="s">
        <v>34</v>
      </c>
      <c r="R59" s="14" t="s">
        <v>59</v>
      </c>
      <c r="S59" s="11" t="n">
        <v>123132.5</v>
      </c>
      <c r="T59" s="11" t="n">
        <f aca="false">97130.4+309.6</f>
        <v>97440</v>
      </c>
      <c r="U59" s="8" t="s">
        <v>72</v>
      </c>
      <c r="V59" s="8" t="s">
        <v>73</v>
      </c>
      <c r="W59" s="15" t="s">
        <v>37</v>
      </c>
      <c r="X59" s="16"/>
      <c r="Y59" s="16"/>
      <c r="Z59" s="16"/>
      <c r="AA59" s="16"/>
      <c r="AB59" s="16"/>
      <c r="AC59" s="16"/>
      <c r="AD59" s="16"/>
      <c r="AE59" s="16"/>
      <c r="AF59" s="16"/>
      <c r="AG59" s="16"/>
      <c r="AH59" s="16"/>
      <c r="AI59" s="16"/>
      <c r="XFB59" s="1"/>
      <c r="XFC59" s="0"/>
      <c r="XFD59" s="1"/>
    </row>
    <row r="60" s="17" customFormat="true" ht="68.65" hidden="false" customHeight="false" outlineLevel="0" collapsed="false">
      <c r="A60" s="8" t="n">
        <v>55</v>
      </c>
      <c r="B60" s="9" t="s">
        <v>339</v>
      </c>
      <c r="C60" s="9" t="s">
        <v>340</v>
      </c>
      <c r="D60" s="9" t="s">
        <v>341</v>
      </c>
      <c r="E60" s="10" t="n">
        <v>45482</v>
      </c>
      <c r="F60" s="10" t="n">
        <v>45846</v>
      </c>
      <c r="G60" s="11" t="n">
        <v>12500</v>
      </c>
      <c r="H60" s="8" t="s">
        <v>276</v>
      </c>
      <c r="I60" s="8" t="s">
        <v>31</v>
      </c>
      <c r="J60" s="8" t="s">
        <v>342</v>
      </c>
      <c r="K60" s="8" t="s">
        <v>343</v>
      </c>
      <c r="L60" s="12" t="n">
        <v>2024</v>
      </c>
      <c r="M60" s="10" t="n">
        <v>45482</v>
      </c>
      <c r="N60" s="8"/>
      <c r="O60" s="10" t="n">
        <v>45846</v>
      </c>
      <c r="P60" s="13" t="s">
        <v>34</v>
      </c>
      <c r="Q60" s="11" t="s">
        <v>34</v>
      </c>
      <c r="R60" s="14" t="n">
        <v>1000</v>
      </c>
      <c r="S60" s="11" t="n">
        <v>12500</v>
      </c>
      <c r="T60" s="11" t="n">
        <f aca="false">568.33+671.03+915.04+915.04+163.89</f>
        <v>3233.33</v>
      </c>
      <c r="U60" s="8" t="s">
        <v>344</v>
      </c>
      <c r="V60" s="8" t="s">
        <v>345</v>
      </c>
      <c r="W60" s="15" t="s">
        <v>37</v>
      </c>
      <c r="X60" s="16"/>
      <c r="Y60" s="16"/>
      <c r="Z60" s="16"/>
      <c r="AA60" s="16"/>
      <c r="AB60" s="16"/>
      <c r="AC60" s="16"/>
      <c r="AD60" s="16"/>
      <c r="AE60" s="16"/>
      <c r="AF60" s="16"/>
      <c r="AG60" s="16"/>
      <c r="AH60" s="16"/>
      <c r="AI60" s="16"/>
      <c r="XFB60" s="1"/>
      <c r="XFC60" s="0"/>
      <c r="XFD60" s="1"/>
    </row>
    <row r="61" s="17" customFormat="true" ht="91" hidden="false" customHeight="false" outlineLevel="0" collapsed="false">
      <c r="A61" s="8" t="n">
        <v>56</v>
      </c>
      <c r="B61" s="9" t="s">
        <v>346</v>
      </c>
      <c r="C61" s="9" t="s">
        <v>347</v>
      </c>
      <c r="D61" s="9" t="s">
        <v>348</v>
      </c>
      <c r="E61" s="10" t="n">
        <v>45596</v>
      </c>
      <c r="F61" s="10" t="n">
        <v>45960</v>
      </c>
      <c r="G61" s="11" t="n">
        <v>2614.89</v>
      </c>
      <c r="H61" s="8" t="s">
        <v>349</v>
      </c>
      <c r="I61" s="8" t="s">
        <v>31</v>
      </c>
      <c r="J61" s="8" t="s">
        <v>350</v>
      </c>
      <c r="K61" s="8" t="s">
        <v>351</v>
      </c>
      <c r="L61" s="12" t="n">
        <v>2023</v>
      </c>
      <c r="M61" s="10" t="n">
        <v>45230</v>
      </c>
      <c r="N61" s="8" t="s">
        <v>352</v>
      </c>
      <c r="O61" s="10" t="n">
        <v>45960</v>
      </c>
      <c r="P61" s="13" t="s">
        <v>34</v>
      </c>
      <c r="Q61" s="11" t="s">
        <v>34</v>
      </c>
      <c r="R61" s="14" t="n">
        <f aca="false">2614.89</f>
        <v>2614.89</v>
      </c>
      <c r="S61" s="11" t="n">
        <v>31378.68</v>
      </c>
      <c r="T61" s="11" t="n">
        <f aca="false">2035.69*10</f>
        <v>20356.9</v>
      </c>
      <c r="U61" s="8" t="s">
        <v>35</v>
      </c>
      <c r="V61" s="8" t="s">
        <v>36</v>
      </c>
      <c r="W61" s="15" t="s">
        <v>37</v>
      </c>
      <c r="X61" s="16"/>
      <c r="Y61" s="16"/>
      <c r="Z61" s="16"/>
      <c r="AA61" s="16"/>
      <c r="AB61" s="16"/>
      <c r="AC61" s="16"/>
      <c r="AD61" s="16"/>
      <c r="AE61" s="16"/>
      <c r="AF61" s="16"/>
      <c r="AG61" s="16"/>
      <c r="AH61" s="16"/>
      <c r="AI61" s="16"/>
      <c r="XFB61" s="1"/>
      <c r="XFC61" s="0"/>
      <c r="XFD61" s="1"/>
    </row>
    <row r="62" s="17" customFormat="true" ht="247.75" hidden="false" customHeight="false" outlineLevel="0" collapsed="false">
      <c r="A62" s="8" t="n">
        <v>57</v>
      </c>
      <c r="B62" s="9" t="s">
        <v>353</v>
      </c>
      <c r="C62" s="9" t="s">
        <v>354</v>
      </c>
      <c r="D62" s="9" t="s">
        <v>355</v>
      </c>
      <c r="E62" s="10" t="n">
        <v>45627</v>
      </c>
      <c r="F62" s="10" t="n">
        <v>45991</v>
      </c>
      <c r="G62" s="11" t="n">
        <v>556.97</v>
      </c>
      <c r="H62" s="8" t="s">
        <v>356</v>
      </c>
      <c r="I62" s="8" t="s">
        <v>31</v>
      </c>
      <c r="J62" s="8" t="s">
        <v>356</v>
      </c>
      <c r="K62" s="8" t="s">
        <v>357</v>
      </c>
      <c r="L62" s="12" t="n">
        <v>2023</v>
      </c>
      <c r="M62" s="10" t="n">
        <v>45627</v>
      </c>
      <c r="N62" s="8" t="s">
        <v>358</v>
      </c>
      <c r="O62" s="10" t="n">
        <v>45991</v>
      </c>
      <c r="P62" s="13" t="s">
        <v>34</v>
      </c>
      <c r="Q62" s="11" t="s">
        <v>34</v>
      </c>
      <c r="R62" s="14" t="n">
        <v>127</v>
      </c>
      <c r="S62" s="11" t="n">
        <f aca="false">127*12</f>
        <v>1524</v>
      </c>
      <c r="T62" s="11" t="n">
        <f aca="false">R62*7</f>
        <v>889</v>
      </c>
      <c r="U62" s="8" t="s">
        <v>216</v>
      </c>
      <c r="V62" s="8" t="s">
        <v>73</v>
      </c>
      <c r="W62" s="15" t="s">
        <v>37</v>
      </c>
      <c r="X62" s="16"/>
      <c r="Y62" s="16"/>
      <c r="Z62" s="16"/>
      <c r="AA62" s="16"/>
      <c r="AB62" s="16"/>
      <c r="AC62" s="16"/>
      <c r="AD62" s="16"/>
      <c r="AE62" s="16"/>
      <c r="AF62" s="16"/>
      <c r="AG62" s="16"/>
      <c r="AH62" s="16"/>
      <c r="AI62" s="16"/>
      <c r="XFB62" s="1"/>
      <c r="XFC62" s="0"/>
      <c r="XFD62" s="1"/>
    </row>
    <row r="63" s="17" customFormat="true" ht="91" hidden="false" customHeight="false" outlineLevel="0" collapsed="false">
      <c r="A63" s="8" t="n">
        <v>58</v>
      </c>
      <c r="B63" s="9" t="s">
        <v>359</v>
      </c>
      <c r="C63" s="9" t="s">
        <v>360</v>
      </c>
      <c r="D63" s="9" t="s">
        <v>361</v>
      </c>
      <c r="E63" s="10" t="n">
        <v>45654</v>
      </c>
      <c r="F63" s="10" t="n">
        <v>46018</v>
      </c>
      <c r="G63" s="11" t="n">
        <v>75148.56</v>
      </c>
      <c r="H63" s="8" t="s">
        <v>362</v>
      </c>
      <c r="I63" s="8" t="s">
        <v>31</v>
      </c>
      <c r="J63" s="8" t="s">
        <v>363</v>
      </c>
      <c r="K63" s="8" t="s">
        <v>364</v>
      </c>
      <c r="L63" s="12" t="n">
        <v>2021</v>
      </c>
      <c r="M63" s="10" t="n">
        <v>45288</v>
      </c>
      <c r="N63" s="8" t="s">
        <v>365</v>
      </c>
      <c r="O63" s="10" t="n">
        <v>46018</v>
      </c>
      <c r="P63" s="13" t="s">
        <v>34</v>
      </c>
      <c r="Q63" s="11"/>
      <c r="R63" s="14" t="n">
        <v>5543.75</v>
      </c>
      <c r="S63" s="11" t="n">
        <f aca="false">R63*12</f>
        <v>66525</v>
      </c>
      <c r="T63" s="11" t="n">
        <f aca="false">33262.5+11358.3</f>
        <v>44620.8</v>
      </c>
      <c r="U63" s="8" t="s">
        <v>35</v>
      </c>
      <c r="V63" s="8" t="s">
        <v>36</v>
      </c>
      <c r="W63" s="15" t="s">
        <v>37</v>
      </c>
      <c r="X63" s="16"/>
      <c r="Y63" s="16"/>
      <c r="Z63" s="16"/>
      <c r="AA63" s="16"/>
      <c r="AB63" s="16"/>
      <c r="AC63" s="16"/>
      <c r="AD63" s="16"/>
      <c r="AE63" s="16"/>
      <c r="AF63" s="16"/>
      <c r="AG63" s="16"/>
      <c r="AH63" s="16"/>
      <c r="AI63" s="16"/>
      <c r="XFB63" s="1"/>
      <c r="XFC63" s="0"/>
      <c r="XFD63" s="1"/>
    </row>
    <row r="64" s="17" customFormat="true" ht="169.4" hidden="false" customHeight="false" outlineLevel="0" collapsed="false">
      <c r="A64" s="8" t="n">
        <v>59</v>
      </c>
      <c r="B64" s="9" t="s">
        <v>366</v>
      </c>
      <c r="C64" s="9" t="s">
        <v>367</v>
      </c>
      <c r="D64" s="9" t="s">
        <v>368</v>
      </c>
      <c r="E64" s="10" t="n">
        <v>45235</v>
      </c>
      <c r="F64" s="10" t="n">
        <v>46146</v>
      </c>
      <c r="G64" s="11" t="n">
        <v>159227.4</v>
      </c>
      <c r="H64" s="8" t="s">
        <v>369</v>
      </c>
      <c r="I64" s="8" t="s">
        <v>31</v>
      </c>
      <c r="J64" s="8" t="s">
        <v>370</v>
      </c>
      <c r="K64" s="8" t="s">
        <v>371</v>
      </c>
      <c r="L64" s="12" t="n">
        <v>2021</v>
      </c>
      <c r="M64" s="10" t="n">
        <v>45235</v>
      </c>
      <c r="N64" s="8"/>
      <c r="O64" s="10" t="n">
        <v>46146</v>
      </c>
      <c r="P64" s="13" t="s">
        <v>34</v>
      </c>
      <c r="Q64" s="11" t="s">
        <v>34</v>
      </c>
      <c r="R64" s="14" t="n">
        <f aca="false">S64/12</f>
        <v>13268.95</v>
      </c>
      <c r="S64" s="11" t="n">
        <v>159227.4</v>
      </c>
      <c r="T64" s="11" t="n">
        <v>0</v>
      </c>
      <c r="U64" s="8" t="s">
        <v>54</v>
      </c>
      <c r="V64" s="8" t="s">
        <v>73</v>
      </c>
      <c r="W64" s="15" t="s">
        <v>37</v>
      </c>
      <c r="X64" s="16"/>
      <c r="Y64" s="16"/>
      <c r="Z64" s="16"/>
      <c r="AA64" s="16"/>
      <c r="AB64" s="16"/>
      <c r="AC64" s="16"/>
      <c r="AD64" s="16"/>
      <c r="AE64" s="16"/>
      <c r="AF64" s="16"/>
      <c r="AG64" s="16"/>
      <c r="AH64" s="16"/>
      <c r="AI64" s="16"/>
      <c r="XFB64" s="1"/>
      <c r="XFC64" s="0"/>
      <c r="XFD64" s="1"/>
    </row>
    <row r="65" s="17" customFormat="true" ht="46.25" hidden="false" customHeight="false" outlineLevel="0" collapsed="false">
      <c r="A65" s="8" t="n">
        <v>60</v>
      </c>
      <c r="B65" s="9" t="s">
        <v>372</v>
      </c>
      <c r="C65" s="9" t="s">
        <v>373</v>
      </c>
      <c r="D65" s="9" t="s">
        <v>374</v>
      </c>
      <c r="E65" s="10" t="n">
        <v>45547</v>
      </c>
      <c r="F65" s="10" t="n">
        <v>45911</v>
      </c>
      <c r="G65" s="11" t="n">
        <v>2614.89</v>
      </c>
      <c r="H65" s="8" t="s">
        <v>375</v>
      </c>
      <c r="I65" s="8" t="s">
        <v>31</v>
      </c>
      <c r="J65" s="8" t="s">
        <v>376</v>
      </c>
      <c r="K65" s="8" t="s">
        <v>377</v>
      </c>
      <c r="L65" s="12" t="n">
        <v>2024</v>
      </c>
      <c r="M65" s="10" t="n">
        <v>45547</v>
      </c>
      <c r="N65" s="8"/>
      <c r="O65" s="10" t="n">
        <v>45911</v>
      </c>
      <c r="P65" s="13" t="s">
        <v>34</v>
      </c>
      <c r="Q65" s="11" t="s">
        <v>34</v>
      </c>
      <c r="R65" s="14" t="n">
        <f aca="false">6000/12</f>
        <v>500</v>
      </c>
      <c r="S65" s="11" t="n">
        <v>6000</v>
      </c>
      <c r="T65" s="11" t="n">
        <v>0</v>
      </c>
      <c r="U65" s="8" t="s">
        <v>35</v>
      </c>
      <c r="V65" s="8" t="s">
        <v>46</v>
      </c>
      <c r="W65" s="15" t="s">
        <v>37</v>
      </c>
      <c r="X65" s="16"/>
      <c r="Y65" s="16"/>
      <c r="Z65" s="16"/>
      <c r="AA65" s="16"/>
      <c r="AB65" s="16"/>
      <c r="AC65" s="16"/>
      <c r="AD65" s="16"/>
      <c r="AE65" s="16"/>
      <c r="AF65" s="16"/>
      <c r="AG65" s="16"/>
      <c r="AH65" s="16"/>
      <c r="AI65" s="16"/>
      <c r="XFB65" s="1"/>
      <c r="XFC65" s="0"/>
      <c r="XFD65" s="1"/>
    </row>
    <row r="66" s="17" customFormat="true" ht="13.8" hidden="false" customHeight="false" outlineLevel="0" collapsed="false">
      <c r="S66" s="19"/>
      <c r="T66" s="19"/>
      <c r="U66" s="19"/>
      <c r="XFC66" s="0"/>
      <c r="XFD66" s="1"/>
    </row>
    <row r="67" s="17" customFormat="true" ht="13.8" hidden="false" customHeight="false" outlineLevel="0" collapsed="false">
      <c r="S67" s="19"/>
      <c r="T67" s="19"/>
      <c r="U67" s="19"/>
      <c r="XFC67" s="0"/>
      <c r="XFD67" s="1"/>
    </row>
    <row r="68" s="17" customFormat="true" ht="13.8" hidden="false" customHeight="false" outlineLevel="0" collapsed="false">
      <c r="S68" s="19"/>
      <c r="T68" s="19"/>
      <c r="U68" s="19"/>
      <c r="XFC68" s="0"/>
      <c r="XFD68" s="1"/>
    </row>
    <row r="69" s="17" customFormat="true" ht="13.8" hidden="false" customHeight="false" outlineLevel="0" collapsed="false">
      <c r="S69" s="19"/>
      <c r="T69" s="19"/>
      <c r="U69" s="19"/>
      <c r="XFC69" s="0"/>
      <c r="XFD69" s="1"/>
    </row>
    <row r="70" s="17" customFormat="true" ht="13.8" hidden="false" customHeight="false" outlineLevel="0" collapsed="false">
      <c r="S70" s="19"/>
      <c r="T70" s="19"/>
      <c r="U70" s="19"/>
      <c r="XFC70" s="0"/>
      <c r="XFD70" s="1"/>
    </row>
    <row r="71" s="17" customFormat="true" ht="13.8" hidden="false" customHeight="false" outlineLevel="0" collapsed="false">
      <c r="S71" s="19"/>
      <c r="T71" s="19"/>
      <c r="U71" s="19"/>
      <c r="XFC71" s="0"/>
      <c r="XFD71" s="1"/>
    </row>
    <row r="72" s="17" customFormat="true" ht="13.8" hidden="false" customHeight="false" outlineLevel="0" collapsed="false">
      <c r="S72" s="19"/>
      <c r="T72" s="19"/>
      <c r="U72" s="19"/>
      <c r="XFC72" s="0"/>
      <c r="XFD72" s="1"/>
    </row>
    <row r="73" s="17" customFormat="true" ht="13.8" hidden="false" customHeight="false" outlineLevel="0" collapsed="false">
      <c r="S73" s="19"/>
      <c r="T73" s="19"/>
      <c r="U73" s="19"/>
      <c r="XFC73" s="0"/>
      <c r="XFD73" s="1"/>
    </row>
    <row r="74" s="17" customFormat="true" ht="13.8" hidden="false" customHeight="false" outlineLevel="0" collapsed="false">
      <c r="S74" s="19"/>
      <c r="T74" s="19"/>
      <c r="U74" s="19"/>
      <c r="XFC74" s="0"/>
      <c r="XFD74" s="1"/>
    </row>
    <row r="75" s="17" customFormat="true" ht="13.8" hidden="false" customHeight="false" outlineLevel="0" collapsed="false">
      <c r="S75" s="19"/>
      <c r="T75" s="19"/>
      <c r="U75" s="19"/>
      <c r="XFC75" s="0"/>
      <c r="XFD75" s="1"/>
    </row>
    <row r="76" s="17" customFormat="true" ht="13.8" hidden="false" customHeight="false" outlineLevel="0" collapsed="false">
      <c r="S76" s="19"/>
      <c r="T76" s="19"/>
      <c r="U76" s="19"/>
      <c r="XFC76" s="0"/>
      <c r="XFD76" s="1"/>
    </row>
    <row r="77" s="17" customFormat="true" ht="13.8" hidden="false" customHeight="false" outlineLevel="0" collapsed="false">
      <c r="S77" s="19"/>
      <c r="T77" s="19"/>
      <c r="U77" s="19"/>
      <c r="XFC77" s="0"/>
      <c r="XFD77" s="1"/>
    </row>
    <row r="78" s="17" customFormat="true" ht="13.8" hidden="false" customHeight="false" outlineLevel="0" collapsed="false">
      <c r="C78" s="20"/>
      <c r="S78" s="19"/>
      <c r="T78" s="19"/>
      <c r="U78" s="19"/>
      <c r="XFC78" s="0"/>
      <c r="XFD78" s="1"/>
    </row>
    <row r="79" s="17" customFormat="true" ht="13.8" hidden="false" customHeight="false" outlineLevel="0" collapsed="false">
      <c r="C79" s="20"/>
      <c r="S79" s="19"/>
      <c r="T79" s="19"/>
      <c r="U79" s="19"/>
      <c r="XFC79" s="0"/>
      <c r="XFD79" s="1"/>
    </row>
    <row r="80" s="20" customFormat="true" ht="13.8" hidden="false" customHeight="false" outlineLevel="0" collapsed="false">
      <c r="S80" s="19"/>
      <c r="T80" s="21"/>
      <c r="U80" s="21"/>
      <c r="XFC80" s="0"/>
      <c r="XFD80" s="1"/>
    </row>
    <row r="81" s="20" customFormat="true" ht="13.8" hidden="false" customHeight="false" outlineLevel="0" collapsed="false">
      <c r="S81" s="19"/>
      <c r="T81" s="21"/>
      <c r="U81" s="21"/>
      <c r="XFC81" s="0"/>
      <c r="XFD81" s="1"/>
    </row>
    <row r="82" s="20" customFormat="true" ht="13.8" hidden="false" customHeight="false" outlineLevel="0" collapsed="false">
      <c r="S82" s="19"/>
      <c r="T82" s="21"/>
      <c r="U82" s="21"/>
      <c r="XFC82" s="0"/>
      <c r="XFD82" s="1"/>
    </row>
    <row r="83" s="20" customFormat="true" ht="13.8" hidden="false" customHeight="false" outlineLevel="0" collapsed="false">
      <c r="S83" s="19"/>
      <c r="T83" s="21"/>
      <c r="U83" s="21"/>
      <c r="XFC83" s="0"/>
      <c r="XFD83" s="1"/>
    </row>
    <row r="84" s="20" customFormat="true" ht="13.8" hidden="false" customHeight="false" outlineLevel="0" collapsed="false">
      <c r="S84" s="19"/>
      <c r="T84" s="21"/>
      <c r="U84" s="21"/>
      <c r="XFC84" s="0"/>
      <c r="XFD84" s="1"/>
    </row>
    <row r="85" s="20" customFormat="true" ht="13.8" hidden="false" customHeight="false" outlineLevel="0" collapsed="false">
      <c r="S85" s="19"/>
      <c r="T85" s="21"/>
      <c r="U85" s="21"/>
      <c r="XFC85" s="0"/>
      <c r="XFD85" s="1"/>
    </row>
    <row r="86" s="20" customFormat="true" ht="13.8" hidden="false" customHeight="false" outlineLevel="0" collapsed="false">
      <c r="S86" s="19"/>
      <c r="T86" s="21"/>
      <c r="U86" s="21"/>
      <c r="XFC86" s="0"/>
      <c r="XFD86" s="1"/>
    </row>
    <row r="87" s="20" customFormat="true" ht="13.8" hidden="false" customHeight="false" outlineLevel="0" collapsed="false">
      <c r="S87" s="19"/>
      <c r="T87" s="21"/>
      <c r="U87" s="21"/>
      <c r="XFC87" s="0"/>
      <c r="XFD87" s="1"/>
    </row>
    <row r="88" s="20" customFormat="true" ht="13.8" hidden="false" customHeight="false" outlineLevel="0" collapsed="false">
      <c r="S88" s="19"/>
      <c r="T88" s="21"/>
      <c r="U88" s="21"/>
      <c r="XFC88" s="0"/>
      <c r="XFD88" s="1"/>
    </row>
    <row r="89" s="20" customFormat="true" ht="13.8" hidden="false" customHeight="false" outlineLevel="0" collapsed="false">
      <c r="S89" s="19"/>
      <c r="T89" s="21"/>
      <c r="U89" s="21"/>
      <c r="XFC89" s="0"/>
      <c r="XFD89" s="1"/>
    </row>
    <row r="90" s="20" customFormat="true" ht="13.8" hidden="false" customHeight="false" outlineLevel="0" collapsed="false">
      <c r="S90" s="19"/>
      <c r="T90" s="21"/>
      <c r="U90" s="21"/>
      <c r="XFC90" s="0"/>
      <c r="XFD90" s="1"/>
    </row>
    <row r="91" s="20" customFormat="true" ht="13.8" hidden="false" customHeight="false" outlineLevel="0" collapsed="false">
      <c r="S91" s="19"/>
      <c r="T91" s="21"/>
      <c r="U91" s="21"/>
      <c r="XFC91" s="0"/>
      <c r="XFD91" s="1"/>
    </row>
    <row r="92" s="20" customFormat="true" ht="13.8" hidden="false" customHeight="false" outlineLevel="0" collapsed="false">
      <c r="S92" s="19"/>
      <c r="T92" s="21"/>
      <c r="U92" s="21"/>
      <c r="XFC92" s="0"/>
      <c r="XFD92" s="1"/>
    </row>
    <row r="93" s="20" customFormat="true" ht="13.8" hidden="false" customHeight="false" outlineLevel="0" collapsed="false">
      <c r="S93" s="19"/>
      <c r="T93" s="21"/>
      <c r="U93" s="21"/>
      <c r="XFC93" s="0"/>
      <c r="XFD93" s="1"/>
    </row>
    <row r="94" s="20" customFormat="true" ht="13.8" hidden="false" customHeight="false" outlineLevel="0" collapsed="false">
      <c r="S94" s="19"/>
      <c r="T94" s="21"/>
      <c r="U94" s="21"/>
      <c r="XFC94" s="0"/>
      <c r="XFD94" s="1"/>
    </row>
    <row r="95" s="20" customFormat="true" ht="13.8" hidden="false" customHeight="false" outlineLevel="0" collapsed="false">
      <c r="S95" s="21"/>
      <c r="T95" s="21"/>
      <c r="U95" s="21"/>
      <c r="XFC95" s="0"/>
      <c r="XFD95" s="1"/>
    </row>
    <row r="96" s="20" customFormat="true" ht="13.8" hidden="false" customHeight="false" outlineLevel="0" collapsed="false">
      <c r="S96" s="21"/>
      <c r="T96" s="21"/>
      <c r="U96" s="21"/>
      <c r="XFC96" s="0"/>
      <c r="XFD96" s="1"/>
    </row>
    <row r="97" s="20" customFormat="true" ht="13.8" hidden="false" customHeight="false" outlineLevel="0" collapsed="false">
      <c r="S97" s="21"/>
      <c r="T97" s="21"/>
      <c r="U97" s="21"/>
      <c r="XFC97" s="0"/>
      <c r="XFD97" s="1"/>
    </row>
    <row r="98" s="20" customFormat="true" ht="13.8" hidden="false" customHeight="false" outlineLevel="0" collapsed="false">
      <c r="S98" s="21"/>
      <c r="T98" s="21"/>
      <c r="U98" s="21"/>
      <c r="XFC98" s="0"/>
      <c r="XFD98" s="1"/>
    </row>
    <row r="99" s="20" customFormat="true" ht="13.8" hidden="false" customHeight="false" outlineLevel="0" collapsed="false">
      <c r="S99" s="21"/>
      <c r="T99" s="21"/>
      <c r="U99" s="21"/>
      <c r="XFC99" s="0"/>
      <c r="XFD99" s="1"/>
    </row>
    <row r="100" s="20" customFormat="true" ht="13.8" hidden="false" customHeight="false" outlineLevel="0" collapsed="false">
      <c r="S100" s="21"/>
      <c r="T100" s="21"/>
      <c r="U100" s="21"/>
      <c r="XFC100" s="0"/>
      <c r="XFD100" s="1"/>
    </row>
    <row r="101" s="20" customFormat="true" ht="13.8" hidden="false" customHeight="false" outlineLevel="0" collapsed="false">
      <c r="S101" s="21"/>
      <c r="T101" s="21"/>
      <c r="U101" s="21"/>
      <c r="XFC101" s="0"/>
      <c r="XFD101" s="1"/>
    </row>
    <row r="102" s="20" customFormat="true" ht="13.8" hidden="false" customHeight="false" outlineLevel="0" collapsed="false">
      <c r="S102" s="21"/>
      <c r="T102" s="21"/>
      <c r="U102" s="21"/>
      <c r="XFC102" s="0"/>
      <c r="XFD102" s="1"/>
    </row>
    <row r="103" s="20" customFormat="true" ht="13.8" hidden="false" customHeight="false" outlineLevel="0" collapsed="false">
      <c r="S103" s="21"/>
      <c r="T103" s="21"/>
      <c r="U103" s="21"/>
      <c r="XFC103" s="0"/>
      <c r="XFD103" s="1"/>
    </row>
    <row r="104" s="20" customFormat="true" ht="13.8" hidden="false" customHeight="false" outlineLevel="0" collapsed="false">
      <c r="S104" s="21"/>
      <c r="T104" s="21"/>
      <c r="U104" s="21"/>
      <c r="XFC104" s="0"/>
      <c r="XFD104" s="1"/>
    </row>
    <row r="105" s="20" customFormat="true" ht="13.8" hidden="false" customHeight="false" outlineLevel="0" collapsed="false">
      <c r="S105" s="21"/>
      <c r="T105" s="21"/>
      <c r="U105" s="21"/>
      <c r="XFC105" s="0"/>
      <c r="XFD105" s="1"/>
    </row>
    <row r="106" s="20" customFormat="true" ht="13.8" hidden="false" customHeight="false" outlineLevel="0" collapsed="false">
      <c r="S106" s="21"/>
      <c r="T106" s="21"/>
      <c r="U106" s="21"/>
      <c r="XFC106" s="0"/>
      <c r="XFD106" s="1"/>
    </row>
    <row r="107" s="20" customFormat="true" ht="13.8" hidden="false" customHeight="false" outlineLevel="0" collapsed="false">
      <c r="S107" s="21"/>
      <c r="T107" s="21"/>
      <c r="U107" s="21"/>
      <c r="XFC107" s="0"/>
      <c r="XFD107" s="1"/>
    </row>
    <row r="108" s="20" customFormat="true" ht="13.8" hidden="false" customHeight="false" outlineLevel="0" collapsed="false">
      <c r="S108" s="21"/>
      <c r="T108" s="21"/>
      <c r="U108" s="21"/>
      <c r="XFC108" s="0"/>
      <c r="XFD108" s="1"/>
    </row>
    <row r="109" s="20" customFormat="true" ht="13.8" hidden="false" customHeight="false" outlineLevel="0" collapsed="false">
      <c r="S109" s="21"/>
      <c r="T109" s="21"/>
      <c r="U109" s="21"/>
      <c r="XFC109" s="0"/>
      <c r="XFD109" s="1"/>
    </row>
    <row r="110" s="20" customFormat="true" ht="13.8" hidden="false" customHeight="false" outlineLevel="0" collapsed="false">
      <c r="S110" s="21"/>
      <c r="T110" s="21"/>
      <c r="U110" s="21"/>
      <c r="XFC110" s="0"/>
      <c r="XFD110" s="1"/>
    </row>
    <row r="111" s="20" customFormat="true" ht="13.8" hidden="false" customHeight="false" outlineLevel="0" collapsed="false">
      <c r="S111" s="21"/>
      <c r="T111" s="21"/>
      <c r="U111" s="21"/>
      <c r="XFC111" s="0"/>
      <c r="XFD111" s="1"/>
    </row>
    <row r="112" s="20" customFormat="true" ht="13.8" hidden="false" customHeight="false" outlineLevel="0" collapsed="false">
      <c r="S112" s="21"/>
      <c r="T112" s="21"/>
      <c r="U112" s="21"/>
      <c r="XFC112" s="0"/>
      <c r="XFD112" s="1"/>
    </row>
    <row r="113" s="20" customFormat="true" ht="13.8" hidden="false" customHeight="false" outlineLevel="0" collapsed="false">
      <c r="S113" s="21"/>
      <c r="T113" s="21"/>
      <c r="U113" s="21"/>
      <c r="XFC113" s="0"/>
      <c r="XFD113" s="1"/>
    </row>
    <row r="114" s="20" customFormat="true" ht="13.8" hidden="false" customHeight="false" outlineLevel="0" collapsed="false">
      <c r="S114" s="21"/>
      <c r="T114" s="21"/>
      <c r="U114" s="21"/>
      <c r="XFC114" s="0"/>
      <c r="XFD114" s="1"/>
    </row>
    <row r="115" s="20" customFormat="true" ht="13.8" hidden="false" customHeight="false" outlineLevel="0" collapsed="false">
      <c r="S115" s="21"/>
      <c r="T115" s="21"/>
      <c r="U115" s="21"/>
      <c r="XFC115" s="0"/>
      <c r="XFD115" s="1"/>
    </row>
    <row r="116" s="20" customFormat="true" ht="13.8" hidden="false" customHeight="false" outlineLevel="0" collapsed="false">
      <c r="S116" s="21"/>
      <c r="T116" s="21"/>
      <c r="U116" s="21"/>
      <c r="XFC116" s="0"/>
      <c r="XFD116" s="1"/>
    </row>
    <row r="117" s="20" customFormat="true" ht="13.8" hidden="false" customHeight="false" outlineLevel="0" collapsed="false">
      <c r="S117" s="21"/>
      <c r="T117" s="21"/>
      <c r="U117" s="21"/>
      <c r="XFC117" s="0"/>
      <c r="XFD117" s="1"/>
    </row>
    <row r="118" s="20" customFormat="true" ht="13.8" hidden="false" customHeight="false" outlineLevel="0" collapsed="false">
      <c r="S118" s="21"/>
      <c r="T118" s="21"/>
      <c r="U118" s="21"/>
      <c r="XFC118" s="0"/>
      <c r="XFD118" s="1"/>
    </row>
    <row r="119" s="20" customFormat="true" ht="13.8" hidden="false" customHeight="false" outlineLevel="0" collapsed="false">
      <c r="S119" s="21"/>
      <c r="T119" s="21"/>
      <c r="U119" s="21"/>
      <c r="XFC119" s="0"/>
      <c r="XFD119" s="1"/>
    </row>
    <row r="120" s="20" customFormat="true" ht="13.8" hidden="false" customHeight="false" outlineLevel="0" collapsed="false">
      <c r="C120" s="1"/>
      <c r="S120" s="21"/>
      <c r="T120" s="21"/>
      <c r="U120" s="21"/>
      <c r="XFC120" s="0"/>
      <c r="XFD120" s="1"/>
    </row>
    <row r="121" s="20" customFormat="true" ht="13.8" hidden="false" customHeight="false" outlineLevel="0" collapsed="false">
      <c r="C121" s="1"/>
      <c r="S121" s="21"/>
      <c r="T121" s="21"/>
      <c r="U121" s="21"/>
      <c r="XFC121" s="0"/>
      <c r="XFD121" s="1"/>
    </row>
    <row r="122" customFormat="false" ht="13.8" hidden="false" customHeight="false" outlineLevel="0" collapsed="false">
      <c r="S122" s="22"/>
      <c r="T122" s="22"/>
      <c r="U122" s="23"/>
    </row>
    <row r="123" customFormat="false" ht="13.8" hidden="false" customHeight="false" outlineLevel="0" collapsed="false">
      <c r="S123" s="22"/>
      <c r="T123" s="22"/>
      <c r="U123" s="23"/>
    </row>
    <row r="124" customFormat="false" ht="13.8" hidden="false" customHeight="false" outlineLevel="0" collapsed="false">
      <c r="S124" s="22"/>
      <c r="T124" s="22"/>
      <c r="U124" s="23"/>
    </row>
    <row r="125" customFormat="false" ht="13.8" hidden="false" customHeight="false" outlineLevel="0" collapsed="false">
      <c r="S125" s="22"/>
      <c r="T125" s="22"/>
      <c r="U125" s="23"/>
    </row>
    <row r="126" customFormat="false" ht="13.8" hidden="false" customHeight="false" outlineLevel="0" collapsed="false">
      <c r="S126" s="22"/>
      <c r="T126" s="22"/>
      <c r="U126" s="23"/>
    </row>
    <row r="127" customFormat="false" ht="13.8" hidden="false" customHeight="false" outlineLevel="0" collapsed="false">
      <c r="S127" s="22"/>
      <c r="T127" s="22"/>
      <c r="U127" s="23"/>
    </row>
    <row r="128" customFormat="false" ht="13.8" hidden="false" customHeight="false" outlineLevel="0" collapsed="false">
      <c r="S128" s="22"/>
      <c r="T128" s="22"/>
      <c r="U128" s="23"/>
    </row>
    <row r="129" customFormat="false" ht="13.8" hidden="false" customHeight="false" outlineLevel="0" collapsed="false">
      <c r="S129" s="22"/>
      <c r="T129" s="22"/>
      <c r="U129" s="23"/>
    </row>
    <row r="130" customFormat="false" ht="13.8" hidden="false" customHeight="false" outlineLevel="0" collapsed="false">
      <c r="S130" s="22"/>
      <c r="T130" s="22"/>
      <c r="U130" s="23"/>
    </row>
    <row r="131" customFormat="false" ht="13.8" hidden="false" customHeight="false" outlineLevel="0" collapsed="false">
      <c r="S131" s="22"/>
      <c r="T131" s="22"/>
      <c r="U131" s="23"/>
    </row>
    <row r="132" customFormat="false" ht="13.8" hidden="false" customHeight="false" outlineLevel="0" collapsed="false">
      <c r="S132" s="22"/>
      <c r="T132" s="22"/>
      <c r="U132" s="23"/>
    </row>
    <row r="133" customFormat="false" ht="13.8" hidden="false" customHeight="false" outlineLevel="0" collapsed="false">
      <c r="S133" s="22"/>
      <c r="T133" s="22"/>
      <c r="U133" s="23"/>
    </row>
    <row r="134" customFormat="false" ht="13.8" hidden="false" customHeight="false" outlineLevel="0" collapsed="false">
      <c r="S134" s="22"/>
      <c r="T134" s="22"/>
      <c r="U134" s="23"/>
    </row>
    <row r="135" customFormat="false" ht="13.8" hidden="false" customHeight="false" outlineLevel="0" collapsed="false">
      <c r="S135" s="22"/>
      <c r="T135" s="22"/>
      <c r="U135" s="23"/>
    </row>
    <row r="136" customFormat="false" ht="13.8" hidden="false" customHeight="false" outlineLevel="0" collapsed="false">
      <c r="S136" s="22"/>
      <c r="T136" s="22"/>
      <c r="U136" s="23"/>
    </row>
    <row r="137" customFormat="false" ht="13.8" hidden="false" customHeight="false" outlineLevel="0" collapsed="false">
      <c r="S137" s="22"/>
      <c r="T137" s="22"/>
      <c r="U137" s="23"/>
    </row>
    <row r="138" customFormat="false" ht="13.8" hidden="false" customHeight="false" outlineLevel="0" collapsed="false">
      <c r="S138" s="22"/>
      <c r="T138" s="22"/>
      <c r="U138" s="23"/>
    </row>
    <row r="139" customFormat="false" ht="13.8" hidden="false" customHeight="false" outlineLevel="0" collapsed="false">
      <c r="S139" s="22"/>
      <c r="T139" s="22"/>
      <c r="U139" s="23"/>
    </row>
    <row r="140" customFormat="false" ht="13.8" hidden="false" customHeight="false" outlineLevel="0" collapsed="false">
      <c r="S140" s="22"/>
      <c r="T140" s="22"/>
      <c r="U140" s="23"/>
    </row>
    <row r="141" customFormat="false" ht="13.8" hidden="false" customHeight="false" outlineLevel="0" collapsed="false">
      <c r="S141" s="22"/>
      <c r="T141" s="22"/>
      <c r="U141" s="23"/>
    </row>
    <row r="142" customFormat="false" ht="13.8" hidden="false" customHeight="false" outlineLevel="0" collapsed="false">
      <c r="S142" s="22"/>
      <c r="T142" s="22"/>
      <c r="U142" s="23"/>
    </row>
    <row r="143" customFormat="false" ht="13.8" hidden="false" customHeight="false" outlineLevel="0" collapsed="false">
      <c r="S143" s="22"/>
      <c r="T143" s="22"/>
      <c r="U143" s="23"/>
    </row>
    <row r="144" customFormat="false" ht="13.8" hidden="false" customHeight="false" outlineLevel="0" collapsed="false">
      <c r="S144" s="22"/>
      <c r="T144" s="22"/>
      <c r="U144" s="23"/>
    </row>
    <row r="145" customFormat="false" ht="13.8" hidden="false" customHeight="false" outlineLevel="0" collapsed="false">
      <c r="S145" s="22"/>
      <c r="T145" s="22"/>
      <c r="U145" s="23"/>
    </row>
    <row r="146" customFormat="false" ht="13.8" hidden="false" customHeight="false" outlineLevel="0" collapsed="false">
      <c r="S146" s="22"/>
      <c r="T146" s="22"/>
      <c r="U146" s="23"/>
    </row>
    <row r="147" customFormat="false" ht="13.8" hidden="false" customHeight="false" outlineLevel="0" collapsed="false">
      <c r="S147" s="22"/>
      <c r="T147" s="22"/>
      <c r="U147" s="23"/>
    </row>
    <row r="148" customFormat="false" ht="13.8" hidden="false" customHeight="false" outlineLevel="0" collapsed="false">
      <c r="S148" s="22"/>
      <c r="T148" s="22"/>
      <c r="U148" s="23"/>
    </row>
    <row r="149" customFormat="false" ht="13.8" hidden="false" customHeight="false" outlineLevel="0" collapsed="false">
      <c r="S149" s="22"/>
      <c r="T149" s="22"/>
      <c r="U149" s="23"/>
    </row>
    <row r="150" customFormat="false" ht="13.8" hidden="false" customHeight="false" outlineLevel="0" collapsed="false">
      <c r="S150" s="22"/>
      <c r="T150" s="22"/>
      <c r="U150" s="23"/>
    </row>
    <row r="151" customFormat="false" ht="13.8" hidden="false" customHeight="false" outlineLevel="0" collapsed="false">
      <c r="S151" s="22"/>
      <c r="T151" s="22"/>
      <c r="U151" s="23"/>
    </row>
    <row r="152" customFormat="false" ht="13.8" hidden="false" customHeight="false" outlineLevel="0" collapsed="false">
      <c r="S152" s="22"/>
      <c r="T152" s="22"/>
      <c r="U152" s="23"/>
    </row>
    <row r="153" customFormat="false" ht="13.8" hidden="false" customHeight="false" outlineLevel="0" collapsed="false">
      <c r="S153" s="22"/>
      <c r="T153" s="22"/>
      <c r="U153" s="23"/>
    </row>
    <row r="154" customFormat="false" ht="13.8" hidden="false" customHeight="false" outlineLevel="0" collapsed="false">
      <c r="S154" s="22"/>
      <c r="T154" s="22"/>
      <c r="U154" s="23"/>
    </row>
    <row r="155" customFormat="false" ht="13.8" hidden="false" customHeight="false" outlineLevel="0" collapsed="false">
      <c r="S155" s="22"/>
      <c r="T155" s="22"/>
      <c r="U155" s="23"/>
    </row>
    <row r="156" customFormat="false" ht="13.8" hidden="false" customHeight="false" outlineLevel="0" collapsed="false">
      <c r="S156" s="22"/>
      <c r="T156" s="22"/>
      <c r="U156" s="23"/>
    </row>
    <row r="157" customFormat="false" ht="13.8" hidden="false" customHeight="false" outlineLevel="0" collapsed="false">
      <c r="S157" s="22"/>
      <c r="T157" s="22"/>
      <c r="U157" s="23"/>
    </row>
    <row r="158" customFormat="false" ht="13.8" hidden="false" customHeight="false" outlineLevel="0" collapsed="false">
      <c r="S158" s="22"/>
      <c r="T158" s="22"/>
      <c r="U158" s="23"/>
    </row>
    <row r="159" customFormat="false" ht="13.8" hidden="false" customHeight="false" outlineLevel="0" collapsed="false">
      <c r="S159" s="22"/>
      <c r="T159" s="22"/>
      <c r="U159" s="23"/>
    </row>
    <row r="160" customFormat="false" ht="13.8" hidden="false" customHeight="false" outlineLevel="0" collapsed="false">
      <c r="S160" s="22"/>
      <c r="T160" s="22"/>
      <c r="U160" s="23"/>
    </row>
    <row r="161" customFormat="false" ht="13.8" hidden="false" customHeight="false" outlineLevel="0" collapsed="false">
      <c r="S161" s="22"/>
      <c r="T161" s="22"/>
      <c r="U161" s="23"/>
    </row>
    <row r="162" customFormat="false" ht="13.8" hidden="false" customHeight="false" outlineLevel="0" collapsed="false">
      <c r="S162" s="22"/>
      <c r="T162" s="22"/>
      <c r="U162" s="23"/>
    </row>
    <row r="163" customFormat="false" ht="13.8" hidden="false" customHeight="false" outlineLevel="0" collapsed="false">
      <c r="S163" s="22"/>
      <c r="T163" s="22"/>
      <c r="U163" s="23"/>
    </row>
    <row r="164" customFormat="false" ht="13.8" hidden="false" customHeight="false" outlineLevel="0" collapsed="false">
      <c r="S164" s="22"/>
      <c r="T164" s="22"/>
      <c r="U164" s="23"/>
    </row>
    <row r="165" customFormat="false" ht="13.8" hidden="false" customHeight="false" outlineLevel="0" collapsed="false">
      <c r="S165" s="22"/>
      <c r="T165" s="22"/>
      <c r="U165" s="23"/>
    </row>
    <row r="166" customFormat="false" ht="13.8" hidden="false" customHeight="false" outlineLevel="0" collapsed="false">
      <c r="S166" s="22"/>
      <c r="T166" s="22"/>
      <c r="U166" s="23"/>
    </row>
  </sheetData>
  <autoFilter ref="A5:W65"/>
  <mergeCells count="5">
    <mergeCell ref="B1:W1"/>
    <mergeCell ref="B2:W2"/>
    <mergeCell ref="B3:W3"/>
    <mergeCell ref="A4:B4"/>
    <mergeCell ref="D4:W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173" colorId="64" zoomScale="100" zoomScaleNormal="100" zoomScalePageLayoutView="100" workbookViewId="0">
      <selection pane="topLeft" activeCell="A175" activeCellId="0" sqref="A175"/>
    </sheetView>
  </sheetViews>
  <sheetFormatPr defaultColWidth="11.53515625" defaultRowHeight="13.8" zeroHeight="false" outlineLevelRow="0" outlineLevelCol="0"/>
  <cols>
    <col collapsed="false" customWidth="true" hidden="false" outlineLevel="0" max="1" min="1" style="1" width="16.45"/>
    <col collapsed="false" customWidth="true" hidden="false" outlineLevel="0" max="2" min="2" style="1" width="14.52"/>
    <col collapsed="false" customWidth="true" hidden="false" outlineLevel="0" max="3" min="3" style="1" width="26.19"/>
    <col collapsed="false" customWidth="true" hidden="false" outlineLevel="0" max="4" min="4" style="1" width="18.13"/>
    <col collapsed="false" customWidth="true" hidden="false" outlineLevel="0" max="5" min="5" style="1" width="23.36"/>
    <col collapsed="false" customWidth="true" hidden="false" outlineLevel="0" max="6" min="6" style="1" width="34.07"/>
    <col collapsed="false" customWidth="true" hidden="false" outlineLevel="0" max="7" min="7" style="24" width="21.74"/>
    <col collapsed="false" customWidth="true" hidden="false" outlineLevel="0" max="8" min="8" style="1" width="11.85"/>
    <col collapsed="false" customWidth="true" hidden="false" outlineLevel="0" max="10" min="10" style="25" width="12.97"/>
    <col collapsed="false" customWidth="false" hidden="false" outlineLevel="0" max="11" min="11" style="22" width="11.58"/>
    <col collapsed="false" customWidth="true" hidden="false" outlineLevel="0" max="12" min="12" style="1" width="12.97"/>
    <col collapsed="false" customWidth="true" hidden="false" outlineLevel="0" max="13" min="13" style="25" width="15.02"/>
    <col collapsed="false" customWidth="true" hidden="false" outlineLevel="0" max="14" min="14" style="1" width="19.37"/>
    <col collapsed="false" customWidth="true" hidden="false" outlineLevel="0" max="15" min="15" style="1" width="37.55"/>
    <col collapsed="false" customWidth="true" hidden="false" outlineLevel="0" max="16" min="16" style="1" width="19.65"/>
    <col collapsed="false" customWidth="true" hidden="false" outlineLevel="0" max="18" min="18" style="1" width="12.97"/>
    <col collapsed="false" customWidth="true" hidden="false" outlineLevel="0" max="19" min="19" style="1" width="45.11"/>
    <col collapsed="false" customWidth="true" hidden="false" outlineLevel="0" max="20" min="20" style="1" width="81.67"/>
  </cols>
  <sheetData>
    <row r="1" customFormat="false" ht="39.55" hidden="false" customHeight="false" outlineLevel="0" collapsed="false">
      <c r="A1" s="7" t="s">
        <v>378</v>
      </c>
      <c r="B1" s="7" t="s">
        <v>379</v>
      </c>
      <c r="C1" s="7" t="s">
        <v>380</v>
      </c>
      <c r="D1" s="7" t="s">
        <v>381</v>
      </c>
      <c r="E1" s="7" t="s">
        <v>382</v>
      </c>
      <c r="F1" s="7" t="s">
        <v>383</v>
      </c>
      <c r="G1" s="7" t="s">
        <v>384</v>
      </c>
      <c r="H1" s="7" t="s">
        <v>385</v>
      </c>
      <c r="I1" s="7" t="s">
        <v>386</v>
      </c>
      <c r="J1" s="7" t="s">
        <v>387</v>
      </c>
      <c r="K1" s="7" t="s">
        <v>388</v>
      </c>
      <c r="L1" s="7" t="s">
        <v>389</v>
      </c>
      <c r="M1" s="7" t="s">
        <v>390</v>
      </c>
      <c r="N1" s="7" t="s">
        <v>10</v>
      </c>
      <c r="O1" s="7" t="s">
        <v>391</v>
      </c>
      <c r="P1" s="7" t="s">
        <v>392</v>
      </c>
      <c r="Q1" s="7" t="s">
        <v>393</v>
      </c>
      <c r="R1" s="7" t="s">
        <v>394</v>
      </c>
      <c r="S1" s="7" t="s">
        <v>395</v>
      </c>
      <c r="T1" s="7" t="s">
        <v>396</v>
      </c>
      <c r="U1" s="7" t="s">
        <v>397</v>
      </c>
    </row>
    <row r="2" customFormat="false" ht="35.05" hidden="false" customHeight="false" outlineLevel="0" collapsed="false">
      <c r="A2" s="26" t="s">
        <v>398</v>
      </c>
      <c r="B2" s="26" t="s">
        <v>399</v>
      </c>
      <c r="C2" s="26" t="s">
        <v>400</v>
      </c>
      <c r="D2" s="26" t="s">
        <v>401</v>
      </c>
      <c r="E2" s="26" t="s">
        <v>402</v>
      </c>
      <c r="F2" s="26" t="s">
        <v>403</v>
      </c>
      <c r="G2" s="26" t="n">
        <v>3822268000105</v>
      </c>
      <c r="H2" s="26" t="s">
        <v>404</v>
      </c>
      <c r="I2" s="26" t="s">
        <v>405</v>
      </c>
      <c r="J2" s="26" t="s">
        <v>406</v>
      </c>
      <c r="K2" s="26" t="s">
        <v>407</v>
      </c>
      <c r="L2" s="27" t="n">
        <v>42611</v>
      </c>
      <c r="M2" s="27" t="n">
        <v>42975</v>
      </c>
      <c r="N2" s="28" t="n">
        <v>10292.1</v>
      </c>
      <c r="O2" s="26" t="s">
        <v>408</v>
      </c>
      <c r="P2" s="26" t="s">
        <v>409</v>
      </c>
      <c r="Q2" s="26" t="s">
        <v>410</v>
      </c>
      <c r="R2" s="27" t="n">
        <v>42635</v>
      </c>
      <c r="S2" s="20"/>
      <c r="T2" s="26" t="s">
        <v>411</v>
      </c>
      <c r="U2" s="26" t="s">
        <v>412</v>
      </c>
      <c r="V2" s="20"/>
      <c r="W2" s="20"/>
      <c r="X2" s="20"/>
      <c r="Y2" s="20"/>
      <c r="Z2" s="20"/>
    </row>
    <row r="3" customFormat="false" ht="79.85" hidden="false" customHeight="false" outlineLevel="0" collapsed="false">
      <c r="A3" s="26" t="s">
        <v>398</v>
      </c>
      <c r="B3" s="26" t="s">
        <v>413</v>
      </c>
      <c r="C3" s="26" t="s">
        <v>414</v>
      </c>
      <c r="D3" s="26" t="s">
        <v>415</v>
      </c>
      <c r="E3" s="26" t="s">
        <v>416</v>
      </c>
      <c r="F3" s="26" t="s">
        <v>417</v>
      </c>
      <c r="G3" s="26" t="n">
        <v>33623893000180</v>
      </c>
      <c r="H3" s="20"/>
      <c r="I3" s="26" t="s">
        <v>418</v>
      </c>
      <c r="J3" s="26" t="s">
        <v>419</v>
      </c>
      <c r="K3" s="26" t="s">
        <v>407</v>
      </c>
      <c r="L3" s="27" t="n">
        <v>42790</v>
      </c>
      <c r="M3" s="27" t="n">
        <v>43154</v>
      </c>
      <c r="N3" s="28" t="n">
        <v>63270</v>
      </c>
      <c r="O3" s="26" t="s">
        <v>420</v>
      </c>
      <c r="P3" s="26" t="s">
        <v>421</v>
      </c>
      <c r="Q3" s="26" t="s">
        <v>421</v>
      </c>
      <c r="R3" s="20"/>
      <c r="S3" s="20"/>
      <c r="T3" s="26" t="s">
        <v>422</v>
      </c>
      <c r="U3" s="26" t="s">
        <v>423</v>
      </c>
      <c r="V3" s="20"/>
      <c r="W3" s="20"/>
      <c r="X3" s="20"/>
      <c r="Y3" s="20"/>
      <c r="Z3" s="20"/>
    </row>
    <row r="4" customFormat="false" ht="35.05" hidden="false" customHeight="false" outlineLevel="0" collapsed="false">
      <c r="A4" s="26" t="s">
        <v>398</v>
      </c>
      <c r="B4" s="26" t="s">
        <v>424</v>
      </c>
      <c r="C4" s="26" t="s">
        <v>425</v>
      </c>
      <c r="D4" s="26" t="s">
        <v>426</v>
      </c>
      <c r="E4" s="26" t="s">
        <v>427</v>
      </c>
      <c r="F4" s="26" t="s">
        <v>428</v>
      </c>
      <c r="G4" s="26" t="n">
        <v>6997469000123</v>
      </c>
      <c r="H4" s="26" t="s">
        <v>429</v>
      </c>
      <c r="I4" s="26" t="s">
        <v>430</v>
      </c>
      <c r="J4" s="26" t="s">
        <v>419</v>
      </c>
      <c r="K4" s="26" t="s">
        <v>407</v>
      </c>
      <c r="L4" s="27" t="n">
        <v>42790</v>
      </c>
      <c r="M4" s="27" t="n">
        <v>43154</v>
      </c>
      <c r="N4" s="28" t="n">
        <v>26449.92</v>
      </c>
      <c r="O4" s="26" t="s">
        <v>431</v>
      </c>
      <c r="P4" s="26" t="s">
        <v>409</v>
      </c>
      <c r="Q4" s="26" t="s">
        <v>432</v>
      </c>
      <c r="R4" s="27" t="n">
        <v>42818</v>
      </c>
      <c r="S4" s="20"/>
      <c r="T4" s="26" t="s">
        <v>433</v>
      </c>
      <c r="U4" s="26" t="s">
        <v>412</v>
      </c>
      <c r="V4" s="20"/>
      <c r="W4" s="20"/>
      <c r="X4" s="20"/>
      <c r="Y4" s="20"/>
      <c r="Z4" s="20"/>
    </row>
    <row r="5" customFormat="false" ht="35.05" hidden="false" customHeight="false" outlineLevel="0" collapsed="false">
      <c r="A5" s="26" t="s">
        <v>398</v>
      </c>
      <c r="B5" s="26" t="s">
        <v>434</v>
      </c>
      <c r="C5" s="26" t="s">
        <v>435</v>
      </c>
      <c r="D5" s="26" t="s">
        <v>436</v>
      </c>
      <c r="E5" s="26" t="s">
        <v>437</v>
      </c>
      <c r="F5" s="26" t="s">
        <v>266</v>
      </c>
      <c r="G5" s="26" t="n">
        <v>3052926411</v>
      </c>
      <c r="H5" s="26" t="s">
        <v>438</v>
      </c>
      <c r="I5" s="26" t="s">
        <v>418</v>
      </c>
      <c r="J5" s="26" t="s">
        <v>439</v>
      </c>
      <c r="K5" s="26" t="s">
        <v>407</v>
      </c>
      <c r="L5" s="27" t="n">
        <v>42811</v>
      </c>
      <c r="M5" s="27" t="n">
        <v>43175</v>
      </c>
      <c r="N5" s="26" t="s">
        <v>440</v>
      </c>
      <c r="O5" s="26" t="s">
        <v>441</v>
      </c>
      <c r="P5" s="26" t="s">
        <v>409</v>
      </c>
      <c r="Q5" s="26" t="s">
        <v>442</v>
      </c>
      <c r="R5" s="27" t="n">
        <v>42885</v>
      </c>
      <c r="S5" s="26" t="s">
        <v>443</v>
      </c>
      <c r="T5" s="26" t="s">
        <v>444</v>
      </c>
      <c r="U5" s="26" t="s">
        <v>412</v>
      </c>
      <c r="V5" s="20"/>
      <c r="W5" s="20"/>
      <c r="X5" s="20"/>
      <c r="Y5" s="20"/>
      <c r="Z5" s="20"/>
    </row>
    <row r="6" customFormat="false" ht="35.05" hidden="false" customHeight="false" outlineLevel="0" collapsed="false">
      <c r="A6" s="26" t="s">
        <v>398</v>
      </c>
      <c r="B6" s="26" t="s">
        <v>445</v>
      </c>
      <c r="C6" s="26" t="s">
        <v>446</v>
      </c>
      <c r="D6" s="26" t="s">
        <v>447</v>
      </c>
      <c r="E6" s="26" t="s">
        <v>448</v>
      </c>
      <c r="F6" s="26" t="s">
        <v>449</v>
      </c>
      <c r="G6" s="26" t="n">
        <v>191</v>
      </c>
      <c r="H6" s="26" t="s">
        <v>450</v>
      </c>
      <c r="I6" s="26" t="s">
        <v>418</v>
      </c>
      <c r="J6" s="26" t="s">
        <v>451</v>
      </c>
      <c r="K6" s="26" t="s">
        <v>407</v>
      </c>
      <c r="L6" s="27" t="n">
        <v>42850</v>
      </c>
      <c r="M6" s="27" t="n">
        <v>43214</v>
      </c>
      <c r="N6" s="28" t="n">
        <v>20205</v>
      </c>
      <c r="O6" s="26" t="s">
        <v>452</v>
      </c>
      <c r="P6" s="26" t="s">
        <v>453</v>
      </c>
      <c r="Q6" s="26" t="s">
        <v>453</v>
      </c>
      <c r="R6" s="27" t="n">
        <v>42942</v>
      </c>
      <c r="S6" s="20"/>
      <c r="T6" s="26" t="s">
        <v>454</v>
      </c>
      <c r="U6" s="26" t="s">
        <v>455</v>
      </c>
      <c r="V6" s="20"/>
      <c r="W6" s="20"/>
      <c r="X6" s="20"/>
      <c r="Y6" s="20"/>
      <c r="Z6" s="20"/>
    </row>
    <row r="7" customFormat="false" ht="46.25" hidden="false" customHeight="false" outlineLevel="0" collapsed="false">
      <c r="A7" s="26" t="s">
        <v>398</v>
      </c>
      <c r="B7" s="26" t="s">
        <v>456</v>
      </c>
      <c r="C7" s="26" t="s">
        <v>457</v>
      </c>
      <c r="D7" s="26" t="s">
        <v>458</v>
      </c>
      <c r="E7" s="26" t="s">
        <v>459</v>
      </c>
      <c r="F7" s="26" t="s">
        <v>460</v>
      </c>
      <c r="G7" s="26" t="n">
        <v>62173620000180</v>
      </c>
      <c r="H7" s="26" t="s">
        <v>461</v>
      </c>
      <c r="I7" s="26" t="s">
        <v>418</v>
      </c>
      <c r="J7" s="26" t="s">
        <v>451</v>
      </c>
      <c r="K7" s="26" t="s">
        <v>407</v>
      </c>
      <c r="L7" s="27" t="n">
        <v>42850</v>
      </c>
      <c r="M7" s="27" t="n">
        <v>43214</v>
      </c>
      <c r="N7" s="28" t="n">
        <v>17500</v>
      </c>
      <c r="O7" s="26" t="s">
        <v>462</v>
      </c>
      <c r="P7" s="26" t="s">
        <v>463</v>
      </c>
      <c r="Q7" s="26" t="s">
        <v>464</v>
      </c>
      <c r="R7" s="27" t="n">
        <v>42885</v>
      </c>
      <c r="S7" s="20"/>
      <c r="T7" s="26" t="s">
        <v>465</v>
      </c>
      <c r="U7" s="26" t="s">
        <v>466</v>
      </c>
      <c r="V7" s="20"/>
      <c r="W7" s="20"/>
      <c r="X7" s="20"/>
      <c r="Y7" s="20"/>
      <c r="Z7" s="20"/>
    </row>
    <row r="8" customFormat="false" ht="35.05" hidden="false" customHeight="false" outlineLevel="0" collapsed="false">
      <c r="A8" s="26" t="s">
        <v>398</v>
      </c>
      <c r="B8" s="26" t="s">
        <v>467</v>
      </c>
      <c r="C8" s="26" t="s">
        <v>468</v>
      </c>
      <c r="D8" s="26" t="s">
        <v>469</v>
      </c>
      <c r="E8" s="26" t="s">
        <v>470</v>
      </c>
      <c r="F8" s="26" t="s">
        <v>471</v>
      </c>
      <c r="G8" s="26" t="n">
        <v>10456737000177</v>
      </c>
      <c r="H8" s="26" t="s">
        <v>472</v>
      </c>
      <c r="I8" s="26" t="s">
        <v>430</v>
      </c>
      <c r="J8" s="27" t="n">
        <v>42952</v>
      </c>
      <c r="K8" s="26" t="s">
        <v>407</v>
      </c>
      <c r="L8" s="27" t="n">
        <v>42860</v>
      </c>
      <c r="M8" s="27" t="n">
        <v>43224</v>
      </c>
      <c r="N8" s="28" t="n">
        <v>3336</v>
      </c>
      <c r="O8" s="20"/>
      <c r="P8" s="26" t="s">
        <v>409</v>
      </c>
      <c r="Q8" s="26" t="s">
        <v>410</v>
      </c>
      <c r="R8" s="27" t="n">
        <v>42885</v>
      </c>
      <c r="S8" s="20"/>
      <c r="T8" s="26" t="s">
        <v>473</v>
      </c>
      <c r="U8" s="26" t="s">
        <v>412</v>
      </c>
      <c r="V8" s="20"/>
      <c r="W8" s="20"/>
      <c r="X8" s="20"/>
      <c r="Y8" s="20"/>
      <c r="Z8" s="20"/>
    </row>
    <row r="9" customFormat="false" ht="46.25" hidden="false" customHeight="false" outlineLevel="0" collapsed="false">
      <c r="A9" s="26" t="s">
        <v>398</v>
      </c>
      <c r="B9" s="26" t="s">
        <v>474</v>
      </c>
      <c r="C9" s="26" t="s">
        <v>475</v>
      </c>
      <c r="D9" s="26" t="s">
        <v>424</v>
      </c>
      <c r="E9" s="26" t="s">
        <v>459</v>
      </c>
      <c r="F9" s="26" t="s">
        <v>476</v>
      </c>
      <c r="G9" s="26" t="n">
        <v>62173620000180</v>
      </c>
      <c r="H9" s="26" t="s">
        <v>461</v>
      </c>
      <c r="I9" s="26" t="s">
        <v>418</v>
      </c>
      <c r="J9" s="26" t="s">
        <v>477</v>
      </c>
      <c r="K9" s="26" t="s">
        <v>407</v>
      </c>
      <c r="L9" s="27" t="n">
        <v>42877</v>
      </c>
      <c r="M9" s="27" t="n">
        <v>43241</v>
      </c>
      <c r="N9" s="28" t="n">
        <v>59784</v>
      </c>
      <c r="O9" s="26" t="s">
        <v>462</v>
      </c>
      <c r="P9" s="26" t="s">
        <v>478</v>
      </c>
      <c r="Q9" s="26" t="s">
        <v>478</v>
      </c>
      <c r="R9" s="27" t="n">
        <v>42947</v>
      </c>
      <c r="S9" s="20"/>
      <c r="T9" s="26" t="s">
        <v>465</v>
      </c>
      <c r="U9" s="26" t="s">
        <v>423</v>
      </c>
      <c r="V9" s="20"/>
      <c r="W9" s="20"/>
      <c r="X9" s="20"/>
      <c r="Y9" s="20"/>
      <c r="Z9" s="20"/>
    </row>
    <row r="10" customFormat="false" ht="46.25" hidden="false" customHeight="false" outlineLevel="0" collapsed="false">
      <c r="A10" s="26" t="s">
        <v>398</v>
      </c>
      <c r="B10" s="26" t="s">
        <v>447</v>
      </c>
      <c r="C10" s="26" t="s">
        <v>479</v>
      </c>
      <c r="D10" s="26" t="s">
        <v>480</v>
      </c>
      <c r="E10" s="26" t="s">
        <v>481</v>
      </c>
      <c r="F10" s="26" t="s">
        <v>482</v>
      </c>
      <c r="G10" s="26" t="n">
        <v>360305000104</v>
      </c>
      <c r="H10" s="26" t="s">
        <v>483</v>
      </c>
      <c r="I10" s="26" t="s">
        <v>484</v>
      </c>
      <c r="J10" s="26" t="s">
        <v>485</v>
      </c>
      <c r="K10" s="26" t="s">
        <v>407</v>
      </c>
      <c r="L10" s="27" t="n">
        <v>42878</v>
      </c>
      <c r="M10" s="27" t="n">
        <v>43242</v>
      </c>
      <c r="N10" s="28" t="n">
        <v>26000</v>
      </c>
      <c r="O10" s="20"/>
      <c r="P10" s="26" t="s">
        <v>486</v>
      </c>
      <c r="Q10" s="26" t="s">
        <v>486</v>
      </c>
      <c r="R10" s="27" t="n">
        <v>42913</v>
      </c>
      <c r="S10" s="20"/>
      <c r="T10" s="26" t="s">
        <v>487</v>
      </c>
      <c r="U10" s="26" t="s">
        <v>455</v>
      </c>
      <c r="V10" s="20"/>
      <c r="W10" s="20"/>
      <c r="X10" s="20"/>
      <c r="Y10" s="20"/>
      <c r="Z10" s="20"/>
    </row>
    <row r="11" customFormat="false" ht="135.8" hidden="false" customHeight="false" outlineLevel="0" collapsed="false">
      <c r="A11" s="26" t="s">
        <v>398</v>
      </c>
      <c r="B11" s="26" t="s">
        <v>488</v>
      </c>
      <c r="C11" s="26" t="s">
        <v>489</v>
      </c>
      <c r="D11" s="26" t="s">
        <v>490</v>
      </c>
      <c r="E11" s="26" t="s">
        <v>143</v>
      </c>
      <c r="F11" s="26" t="s">
        <v>491</v>
      </c>
      <c r="G11" s="26" t="n">
        <v>22317405000190</v>
      </c>
      <c r="H11" s="26" t="s">
        <v>492</v>
      </c>
      <c r="I11" s="26" t="s">
        <v>405</v>
      </c>
      <c r="J11" s="27" t="n">
        <v>42741</v>
      </c>
      <c r="K11" s="26" t="s">
        <v>407</v>
      </c>
      <c r="L11" s="27" t="n">
        <v>42887</v>
      </c>
      <c r="M11" s="27" t="n">
        <v>43251</v>
      </c>
      <c r="N11" s="28" t="n">
        <v>10684.8</v>
      </c>
      <c r="O11" s="20"/>
      <c r="P11" s="26" t="s">
        <v>463</v>
      </c>
      <c r="Q11" s="26" t="s">
        <v>464</v>
      </c>
      <c r="R11" s="20"/>
      <c r="S11" s="20"/>
      <c r="T11" s="26" t="s">
        <v>493</v>
      </c>
      <c r="U11" s="26" t="s">
        <v>466</v>
      </c>
      <c r="V11" s="20"/>
      <c r="W11" s="20"/>
      <c r="X11" s="20"/>
      <c r="Y11" s="20"/>
      <c r="Z11" s="20"/>
    </row>
    <row r="12" customFormat="false" ht="35.05" hidden="false" customHeight="false" outlineLevel="0" collapsed="false">
      <c r="A12" s="26" t="s">
        <v>398</v>
      </c>
      <c r="B12" s="26" t="s">
        <v>59</v>
      </c>
      <c r="C12" s="26" t="s">
        <v>494</v>
      </c>
      <c r="D12" s="26" t="s">
        <v>31</v>
      </c>
      <c r="E12" s="26" t="s">
        <v>495</v>
      </c>
      <c r="F12" s="26" t="s">
        <v>496</v>
      </c>
      <c r="G12" s="26" t="s">
        <v>497</v>
      </c>
      <c r="H12" s="26" t="s">
        <v>31</v>
      </c>
      <c r="I12" s="26" t="s">
        <v>418</v>
      </c>
      <c r="J12" s="27" t="n">
        <v>42652</v>
      </c>
      <c r="K12" s="26" t="s">
        <v>498</v>
      </c>
      <c r="L12" s="27" t="n">
        <v>42623</v>
      </c>
      <c r="M12" s="27" t="n">
        <v>43352</v>
      </c>
      <c r="N12" s="26" t="s">
        <v>440</v>
      </c>
      <c r="O12" s="26" t="s">
        <v>499</v>
      </c>
      <c r="P12" s="26" t="s">
        <v>500</v>
      </c>
      <c r="Q12" s="26" t="s">
        <v>501</v>
      </c>
      <c r="R12" s="26" t="s">
        <v>31</v>
      </c>
      <c r="S12" s="20"/>
      <c r="T12" s="26" t="s">
        <v>502</v>
      </c>
      <c r="U12" s="26" t="s">
        <v>503</v>
      </c>
      <c r="V12" s="20"/>
      <c r="W12" s="20"/>
      <c r="X12" s="20"/>
      <c r="Y12" s="20"/>
      <c r="Z12" s="20"/>
    </row>
    <row r="13" customFormat="false" ht="35.05" hidden="false" customHeight="false" outlineLevel="0" collapsed="false">
      <c r="A13" s="26" t="s">
        <v>398</v>
      </c>
      <c r="B13" s="26" t="s">
        <v>445</v>
      </c>
      <c r="C13" s="26" t="s">
        <v>446</v>
      </c>
      <c r="D13" s="26" t="s">
        <v>504</v>
      </c>
      <c r="E13" s="26" t="s">
        <v>448</v>
      </c>
      <c r="F13" s="26" t="s">
        <v>449</v>
      </c>
      <c r="G13" s="26" t="n">
        <v>191</v>
      </c>
      <c r="H13" s="26" t="s">
        <v>450</v>
      </c>
      <c r="I13" s="26" t="s">
        <v>418</v>
      </c>
      <c r="J13" s="26" t="s">
        <v>505</v>
      </c>
      <c r="K13" s="26" t="s">
        <v>407</v>
      </c>
      <c r="L13" s="27" t="n">
        <v>43118</v>
      </c>
      <c r="M13" s="27" t="n">
        <v>43482</v>
      </c>
      <c r="N13" s="28" t="n">
        <v>20205</v>
      </c>
      <c r="O13" s="26" t="s">
        <v>59</v>
      </c>
      <c r="P13" s="26" t="s">
        <v>453</v>
      </c>
      <c r="Q13" s="26" t="s">
        <v>453</v>
      </c>
      <c r="R13" s="20"/>
      <c r="S13" s="20"/>
      <c r="T13" s="26" t="s">
        <v>454</v>
      </c>
      <c r="U13" s="26" t="s">
        <v>455</v>
      </c>
      <c r="V13" s="20"/>
      <c r="W13" s="20"/>
      <c r="X13" s="20"/>
      <c r="Y13" s="20"/>
      <c r="Z13" s="20"/>
    </row>
    <row r="14" customFormat="false" ht="46.25" hidden="false" customHeight="false" outlineLevel="0" collapsed="false">
      <c r="A14" s="26" t="s">
        <v>398</v>
      </c>
      <c r="B14" s="26" t="s">
        <v>506</v>
      </c>
      <c r="C14" s="26" t="s">
        <v>507</v>
      </c>
      <c r="D14" s="26" t="s">
        <v>508</v>
      </c>
      <c r="E14" s="26" t="s">
        <v>402</v>
      </c>
      <c r="F14" s="26" t="s">
        <v>509</v>
      </c>
      <c r="G14" s="26" t="n">
        <v>3822268000105</v>
      </c>
      <c r="H14" s="26" t="s">
        <v>510</v>
      </c>
      <c r="I14" s="26" t="s">
        <v>418</v>
      </c>
      <c r="J14" s="27" t="n">
        <v>43102</v>
      </c>
      <c r="K14" s="26" t="s">
        <v>407</v>
      </c>
      <c r="L14" s="27" t="n">
        <v>43132</v>
      </c>
      <c r="M14" s="27" t="n">
        <v>43496</v>
      </c>
      <c r="N14" s="28" t="n">
        <v>141498.96</v>
      </c>
      <c r="O14" s="26" t="s">
        <v>511</v>
      </c>
      <c r="P14" s="26" t="s">
        <v>409</v>
      </c>
      <c r="Q14" s="26" t="s">
        <v>410</v>
      </c>
      <c r="R14" s="27" t="n">
        <v>43186</v>
      </c>
      <c r="S14" s="26" t="s">
        <v>512</v>
      </c>
      <c r="T14" s="26" t="s">
        <v>513</v>
      </c>
      <c r="U14" s="26" t="s">
        <v>412</v>
      </c>
      <c r="V14" s="20"/>
      <c r="W14" s="20"/>
      <c r="X14" s="20"/>
      <c r="Y14" s="20"/>
      <c r="Z14" s="20"/>
    </row>
    <row r="15" customFormat="false" ht="35.05" hidden="false" customHeight="false" outlineLevel="0" collapsed="false">
      <c r="A15" s="26" t="s">
        <v>398</v>
      </c>
      <c r="B15" s="26" t="s">
        <v>514</v>
      </c>
      <c r="C15" s="26" t="s">
        <v>515</v>
      </c>
      <c r="D15" s="26" t="s">
        <v>516</v>
      </c>
      <c r="E15" s="26" t="s">
        <v>517</v>
      </c>
      <c r="F15" s="26" t="s">
        <v>518</v>
      </c>
      <c r="G15" s="26" t="n">
        <v>126621000116</v>
      </c>
      <c r="H15" s="26" t="s">
        <v>519</v>
      </c>
      <c r="I15" s="26" t="s">
        <v>418</v>
      </c>
      <c r="J15" s="26" t="s">
        <v>520</v>
      </c>
      <c r="K15" s="26" t="s">
        <v>407</v>
      </c>
      <c r="L15" s="27" t="n">
        <v>43147</v>
      </c>
      <c r="M15" s="27" t="n">
        <v>43511</v>
      </c>
      <c r="N15" s="28" t="n">
        <v>6000</v>
      </c>
      <c r="O15" s="26" t="s">
        <v>521</v>
      </c>
      <c r="P15" s="26" t="s">
        <v>522</v>
      </c>
      <c r="Q15" s="26" t="s">
        <v>410</v>
      </c>
      <c r="R15" s="27" t="n">
        <v>43186</v>
      </c>
      <c r="S15" s="26" t="s">
        <v>523</v>
      </c>
      <c r="T15" s="26" t="s">
        <v>524</v>
      </c>
      <c r="U15" s="26" t="s">
        <v>412</v>
      </c>
      <c r="V15" s="20"/>
      <c r="W15" s="20"/>
      <c r="X15" s="20"/>
      <c r="Y15" s="20"/>
      <c r="Z15" s="20"/>
    </row>
    <row r="16" customFormat="false" ht="35.05" hidden="false" customHeight="false" outlineLevel="0" collapsed="false">
      <c r="A16" s="26" t="s">
        <v>398</v>
      </c>
      <c r="B16" s="26" t="s">
        <v>525</v>
      </c>
      <c r="C16" s="26" t="s">
        <v>526</v>
      </c>
      <c r="D16" s="26" t="s">
        <v>525</v>
      </c>
      <c r="E16" s="26" t="s">
        <v>527</v>
      </c>
      <c r="F16" s="26" t="s">
        <v>528</v>
      </c>
      <c r="G16" s="26" t="n">
        <v>24125122000172</v>
      </c>
      <c r="H16" s="26" t="s">
        <v>529</v>
      </c>
      <c r="I16" s="26" t="s">
        <v>530</v>
      </c>
      <c r="J16" s="26" t="s">
        <v>531</v>
      </c>
      <c r="K16" s="26" t="s">
        <v>407</v>
      </c>
      <c r="L16" s="27" t="n">
        <v>43159</v>
      </c>
      <c r="M16" s="27" t="n">
        <v>43523</v>
      </c>
      <c r="N16" s="28" t="n">
        <v>7893.6</v>
      </c>
      <c r="O16" s="26" t="s">
        <v>532</v>
      </c>
      <c r="P16" s="26" t="s">
        <v>409</v>
      </c>
      <c r="Q16" s="26" t="s">
        <v>410</v>
      </c>
      <c r="R16" s="27" t="n">
        <v>43244</v>
      </c>
      <c r="S16" s="26" t="s">
        <v>533</v>
      </c>
      <c r="T16" s="26" t="s">
        <v>534</v>
      </c>
      <c r="U16" s="26" t="s">
        <v>412</v>
      </c>
      <c r="V16" s="20"/>
      <c r="W16" s="20"/>
      <c r="X16" s="20"/>
      <c r="Y16" s="20"/>
      <c r="Z16" s="20"/>
    </row>
    <row r="17" customFormat="false" ht="46.25" hidden="false" customHeight="false" outlineLevel="0" collapsed="false">
      <c r="A17" s="26" t="s">
        <v>398</v>
      </c>
      <c r="B17" s="26" t="s">
        <v>535</v>
      </c>
      <c r="C17" s="26" t="s">
        <v>536</v>
      </c>
      <c r="D17" s="26" t="s">
        <v>537</v>
      </c>
      <c r="E17" s="26" t="s">
        <v>538</v>
      </c>
      <c r="F17" s="26" t="s">
        <v>96</v>
      </c>
      <c r="G17" s="26" t="n">
        <v>24519787000160</v>
      </c>
      <c r="H17" s="26" t="s">
        <v>539</v>
      </c>
      <c r="I17" s="26" t="s">
        <v>418</v>
      </c>
      <c r="J17" s="26" t="s">
        <v>540</v>
      </c>
      <c r="K17" s="26" t="s">
        <v>407</v>
      </c>
      <c r="L17" s="27" t="n">
        <v>43271</v>
      </c>
      <c r="M17" s="27" t="n">
        <v>43635</v>
      </c>
      <c r="N17" s="28" t="n">
        <v>26004</v>
      </c>
      <c r="O17" s="20"/>
      <c r="P17" s="26" t="s">
        <v>541</v>
      </c>
      <c r="Q17" s="26" t="s">
        <v>541</v>
      </c>
      <c r="R17" s="27" t="n">
        <v>43320</v>
      </c>
      <c r="S17" s="20"/>
      <c r="T17" s="26" t="s">
        <v>542</v>
      </c>
      <c r="U17" s="26" t="s">
        <v>543</v>
      </c>
      <c r="V17" s="20"/>
      <c r="W17" s="20"/>
      <c r="X17" s="20"/>
      <c r="Y17" s="20"/>
      <c r="Z17" s="20"/>
    </row>
    <row r="18" customFormat="false" ht="35.05" hidden="false" customHeight="false" outlineLevel="0" collapsed="false">
      <c r="A18" s="26" t="s">
        <v>398</v>
      </c>
      <c r="B18" s="26" t="s">
        <v>544</v>
      </c>
      <c r="C18" s="26" t="s">
        <v>545</v>
      </c>
      <c r="D18" s="26" t="s">
        <v>546</v>
      </c>
      <c r="E18" s="26" t="s">
        <v>151</v>
      </c>
      <c r="F18" s="26" t="s">
        <v>153</v>
      </c>
      <c r="G18" s="26" t="s">
        <v>547</v>
      </c>
      <c r="H18" s="26" t="s">
        <v>548</v>
      </c>
      <c r="I18" s="26" t="s">
        <v>418</v>
      </c>
      <c r="J18" s="26" t="s">
        <v>549</v>
      </c>
      <c r="K18" s="26" t="s">
        <v>407</v>
      </c>
      <c r="L18" s="27" t="n">
        <v>43487</v>
      </c>
      <c r="M18" s="27" t="n">
        <v>43851</v>
      </c>
      <c r="N18" s="28" t="n">
        <v>43804.8</v>
      </c>
      <c r="O18" s="26" t="s">
        <v>550</v>
      </c>
      <c r="P18" s="26" t="s">
        <v>522</v>
      </c>
      <c r="Q18" s="26" t="s">
        <v>522</v>
      </c>
      <c r="R18" s="27" t="n">
        <v>43501</v>
      </c>
      <c r="S18" s="26" t="s">
        <v>551</v>
      </c>
      <c r="T18" s="26" t="s">
        <v>552</v>
      </c>
      <c r="U18" s="26" t="s">
        <v>412</v>
      </c>
      <c r="V18" s="20"/>
      <c r="W18" s="20"/>
      <c r="X18" s="20"/>
      <c r="Y18" s="20"/>
      <c r="Z18" s="20"/>
    </row>
    <row r="19" customFormat="false" ht="46.25" hidden="false" customHeight="false" outlineLevel="0" collapsed="false">
      <c r="A19" s="26" t="s">
        <v>398</v>
      </c>
      <c r="B19" s="26" t="s">
        <v>553</v>
      </c>
      <c r="C19" s="26" t="s">
        <v>554</v>
      </c>
      <c r="D19" s="26" t="s">
        <v>555</v>
      </c>
      <c r="E19" s="26" t="s">
        <v>132</v>
      </c>
      <c r="F19" s="26" t="s">
        <v>134</v>
      </c>
      <c r="G19" s="26" t="n">
        <v>9480880000115</v>
      </c>
      <c r="H19" s="26" t="s">
        <v>556</v>
      </c>
      <c r="I19" s="26" t="s">
        <v>418</v>
      </c>
      <c r="J19" s="27" t="n">
        <v>43501</v>
      </c>
      <c r="K19" s="26" t="s">
        <v>407</v>
      </c>
      <c r="L19" s="27" t="n">
        <v>43587</v>
      </c>
      <c r="M19" s="27" t="n">
        <v>43952</v>
      </c>
      <c r="N19" s="28" t="n">
        <v>189840</v>
      </c>
      <c r="O19" s="26" t="s">
        <v>557</v>
      </c>
      <c r="P19" s="26" t="s">
        <v>558</v>
      </c>
      <c r="Q19" s="26" t="s">
        <v>558</v>
      </c>
      <c r="R19" s="27" t="n">
        <v>43623</v>
      </c>
      <c r="S19" s="20"/>
      <c r="T19" s="26" t="s">
        <v>559</v>
      </c>
      <c r="U19" s="26" t="s">
        <v>412</v>
      </c>
      <c r="V19" s="20"/>
      <c r="W19" s="20"/>
      <c r="X19" s="20"/>
      <c r="Y19" s="20"/>
      <c r="Z19" s="20"/>
    </row>
    <row r="20" customFormat="false" ht="35.05" hidden="false" customHeight="false" outlineLevel="0" collapsed="false">
      <c r="A20" s="26" t="s">
        <v>398</v>
      </c>
      <c r="B20" s="26" t="s">
        <v>560</v>
      </c>
      <c r="C20" s="26" t="s">
        <v>561</v>
      </c>
      <c r="D20" s="26" t="s">
        <v>562</v>
      </c>
      <c r="E20" s="26" t="s">
        <v>427</v>
      </c>
      <c r="F20" s="26" t="s">
        <v>563</v>
      </c>
      <c r="G20" s="26" t="n">
        <v>6997469000123</v>
      </c>
      <c r="H20" s="26" t="s">
        <v>429</v>
      </c>
      <c r="I20" s="26" t="s">
        <v>418</v>
      </c>
      <c r="J20" s="27" t="n">
        <v>43529</v>
      </c>
      <c r="K20" s="26" t="s">
        <v>407</v>
      </c>
      <c r="L20" s="27" t="n">
        <v>43588</v>
      </c>
      <c r="M20" s="27" t="n">
        <v>43953</v>
      </c>
      <c r="N20" s="28" t="n">
        <v>25832.88</v>
      </c>
      <c r="O20" s="26" t="s">
        <v>564</v>
      </c>
      <c r="P20" s="26" t="s">
        <v>409</v>
      </c>
      <c r="Q20" s="26" t="s">
        <v>432</v>
      </c>
      <c r="R20" s="27" t="n">
        <v>43623</v>
      </c>
      <c r="S20" s="26" t="s">
        <v>565</v>
      </c>
      <c r="T20" s="26" t="s">
        <v>566</v>
      </c>
      <c r="U20" s="26" t="s">
        <v>412</v>
      </c>
      <c r="V20" s="20"/>
      <c r="W20" s="20"/>
      <c r="X20" s="20"/>
      <c r="Y20" s="20"/>
      <c r="Z20" s="20"/>
    </row>
    <row r="21" customFormat="false" ht="46.25" hidden="false" customHeight="false" outlineLevel="0" collapsed="false">
      <c r="A21" s="26" t="s">
        <v>398</v>
      </c>
      <c r="B21" s="26" t="s">
        <v>567</v>
      </c>
      <c r="C21" s="26" t="s">
        <v>568</v>
      </c>
      <c r="D21" s="26" t="s">
        <v>569</v>
      </c>
      <c r="E21" s="26" t="s">
        <v>570</v>
      </c>
      <c r="F21" s="26" t="s">
        <v>571</v>
      </c>
      <c r="G21" s="26" t="n">
        <v>20074154000135</v>
      </c>
      <c r="H21" s="26" t="s">
        <v>572</v>
      </c>
      <c r="I21" s="26" t="s">
        <v>418</v>
      </c>
      <c r="J21" s="27" t="n">
        <v>43807</v>
      </c>
      <c r="K21" s="26" t="s">
        <v>407</v>
      </c>
      <c r="L21" s="27" t="n">
        <v>43689</v>
      </c>
      <c r="M21" s="27" t="n">
        <v>44054</v>
      </c>
      <c r="N21" s="28" t="n">
        <v>2160</v>
      </c>
      <c r="O21" s="26" t="s">
        <v>573</v>
      </c>
      <c r="P21" s="26" t="s">
        <v>558</v>
      </c>
      <c r="Q21" s="26" t="s">
        <v>558</v>
      </c>
      <c r="R21" s="27" t="n">
        <v>43713</v>
      </c>
      <c r="S21" s="20"/>
      <c r="T21" s="26" t="s">
        <v>574</v>
      </c>
      <c r="U21" s="26" t="s">
        <v>412</v>
      </c>
      <c r="V21" s="20"/>
      <c r="W21" s="20"/>
      <c r="X21" s="20"/>
      <c r="Y21" s="20"/>
      <c r="Z21" s="20"/>
    </row>
    <row r="22" customFormat="false" ht="35.05" hidden="false" customHeight="false" outlineLevel="0" collapsed="false">
      <c r="A22" s="26" t="s">
        <v>398</v>
      </c>
      <c r="B22" s="26" t="s">
        <v>59</v>
      </c>
      <c r="C22" s="26" t="s">
        <v>575</v>
      </c>
      <c r="D22" s="26" t="s">
        <v>576</v>
      </c>
      <c r="E22" s="26" t="s">
        <v>495</v>
      </c>
      <c r="F22" s="26" t="s">
        <v>496</v>
      </c>
      <c r="G22" s="26" t="s">
        <v>497</v>
      </c>
      <c r="H22" s="26" t="s">
        <v>31</v>
      </c>
      <c r="I22" s="26" t="s">
        <v>418</v>
      </c>
      <c r="J22" s="27" t="n">
        <v>43443</v>
      </c>
      <c r="K22" s="26" t="s">
        <v>498</v>
      </c>
      <c r="L22" s="27" t="n">
        <v>43355</v>
      </c>
      <c r="M22" s="27" t="n">
        <v>44085</v>
      </c>
      <c r="N22" s="26" t="s">
        <v>440</v>
      </c>
      <c r="O22" s="26" t="s">
        <v>577</v>
      </c>
      <c r="P22" s="26" t="s">
        <v>500</v>
      </c>
      <c r="Q22" s="26" t="s">
        <v>501</v>
      </c>
      <c r="R22" s="26" t="s">
        <v>31</v>
      </c>
      <c r="S22" s="20"/>
      <c r="T22" s="26" t="s">
        <v>502</v>
      </c>
      <c r="U22" s="26" t="s">
        <v>503</v>
      </c>
      <c r="V22" s="20"/>
      <c r="W22" s="20"/>
      <c r="X22" s="20"/>
      <c r="Y22" s="20"/>
      <c r="Z22" s="20"/>
    </row>
    <row r="23" customFormat="false" ht="57.45" hidden="false" customHeight="false" outlineLevel="0" collapsed="false">
      <c r="A23" s="26" t="s">
        <v>398</v>
      </c>
      <c r="B23" s="26" t="s">
        <v>578</v>
      </c>
      <c r="C23" s="26" t="s">
        <v>579</v>
      </c>
      <c r="D23" s="26" t="s">
        <v>580</v>
      </c>
      <c r="E23" s="26" t="s">
        <v>581</v>
      </c>
      <c r="F23" s="26" t="s">
        <v>582</v>
      </c>
      <c r="G23" s="26" t="n">
        <v>9461647000195</v>
      </c>
      <c r="H23" s="20"/>
      <c r="I23" s="26" t="s">
        <v>418</v>
      </c>
      <c r="J23" s="26" t="s">
        <v>583</v>
      </c>
      <c r="K23" s="26" t="s">
        <v>407</v>
      </c>
      <c r="L23" s="27" t="n">
        <v>43762</v>
      </c>
      <c r="M23" s="27" t="n">
        <v>44127</v>
      </c>
      <c r="N23" s="28" t="n">
        <v>1153.75</v>
      </c>
      <c r="O23" s="26" t="s">
        <v>584</v>
      </c>
      <c r="P23" s="26" t="s">
        <v>558</v>
      </c>
      <c r="Q23" s="26" t="s">
        <v>558</v>
      </c>
      <c r="R23" s="27" t="n">
        <v>43774</v>
      </c>
      <c r="S23" s="20"/>
      <c r="T23" s="26" t="s">
        <v>585</v>
      </c>
      <c r="U23" s="26" t="s">
        <v>412</v>
      </c>
      <c r="V23" s="20"/>
      <c r="W23" s="20"/>
      <c r="X23" s="20"/>
      <c r="Y23" s="20"/>
      <c r="Z23" s="20"/>
    </row>
    <row r="24" customFormat="false" ht="68.65" hidden="false" customHeight="false" outlineLevel="0" collapsed="false">
      <c r="A24" s="26" t="s">
        <v>398</v>
      </c>
      <c r="B24" s="26" t="s">
        <v>586</v>
      </c>
      <c r="C24" s="26" t="s">
        <v>587</v>
      </c>
      <c r="D24" s="26" t="s">
        <v>588</v>
      </c>
      <c r="E24" s="26" t="s">
        <v>302</v>
      </c>
      <c r="F24" s="26" t="s">
        <v>589</v>
      </c>
      <c r="G24" s="26" t="n">
        <v>76535764000143</v>
      </c>
      <c r="H24" s="20"/>
      <c r="I24" s="26" t="s">
        <v>590</v>
      </c>
      <c r="J24" s="26" t="s">
        <v>591</v>
      </c>
      <c r="K24" s="26" t="n">
        <v>315</v>
      </c>
      <c r="L24" s="27" t="n">
        <v>43815</v>
      </c>
      <c r="M24" s="27" t="n">
        <v>44129</v>
      </c>
      <c r="N24" s="28" t="n">
        <v>9672.6</v>
      </c>
      <c r="O24" s="26" t="s">
        <v>592</v>
      </c>
      <c r="P24" s="26" t="s">
        <v>501</v>
      </c>
      <c r="Q24" s="26" t="s">
        <v>501</v>
      </c>
      <c r="R24" s="27" t="n">
        <v>43845</v>
      </c>
      <c r="S24" s="26" t="s">
        <v>593</v>
      </c>
      <c r="T24" s="26" t="s">
        <v>594</v>
      </c>
      <c r="U24" s="26" t="s">
        <v>503</v>
      </c>
      <c r="V24" s="20"/>
      <c r="W24" s="20"/>
      <c r="X24" s="20"/>
      <c r="Y24" s="20"/>
      <c r="Z24" s="20"/>
    </row>
    <row r="25" customFormat="false" ht="102.2" hidden="false" customHeight="false" outlineLevel="0" collapsed="false">
      <c r="A25" s="26" t="s">
        <v>398</v>
      </c>
      <c r="B25" s="26" t="s">
        <v>595</v>
      </c>
      <c r="C25" s="26" t="s">
        <v>596</v>
      </c>
      <c r="D25" s="26" t="s">
        <v>597</v>
      </c>
      <c r="E25" s="26" t="s">
        <v>598</v>
      </c>
      <c r="F25" s="26" t="s">
        <v>599</v>
      </c>
      <c r="G25" s="26" t="n">
        <v>3423730000193</v>
      </c>
      <c r="H25" s="20"/>
      <c r="I25" s="26" t="s">
        <v>484</v>
      </c>
      <c r="J25" s="26" t="s">
        <v>591</v>
      </c>
      <c r="K25" s="26" t="n">
        <v>315</v>
      </c>
      <c r="L25" s="27" t="n">
        <v>43815</v>
      </c>
      <c r="M25" s="27" t="n">
        <v>44129</v>
      </c>
      <c r="N25" s="28" t="n">
        <v>2644.95</v>
      </c>
      <c r="O25" s="26" t="s">
        <v>600</v>
      </c>
      <c r="P25" s="26" t="s">
        <v>501</v>
      </c>
      <c r="Q25" s="26" t="s">
        <v>501</v>
      </c>
      <c r="R25" s="27" t="n">
        <v>43876</v>
      </c>
      <c r="S25" s="26" t="s">
        <v>601</v>
      </c>
      <c r="T25" s="26" t="s">
        <v>594</v>
      </c>
      <c r="U25" s="26" t="s">
        <v>503</v>
      </c>
      <c r="V25" s="20"/>
      <c r="W25" s="20"/>
      <c r="X25" s="20"/>
      <c r="Y25" s="20"/>
      <c r="Z25" s="20"/>
    </row>
    <row r="26" customFormat="false" ht="68.65" hidden="false" customHeight="false" outlineLevel="0" collapsed="false">
      <c r="A26" s="26" t="s">
        <v>398</v>
      </c>
      <c r="B26" s="26" t="s">
        <v>602</v>
      </c>
      <c r="C26" s="26" t="s">
        <v>603</v>
      </c>
      <c r="D26" s="26" t="s">
        <v>604</v>
      </c>
      <c r="E26" s="26" t="s">
        <v>605</v>
      </c>
      <c r="F26" s="26" t="s">
        <v>606</v>
      </c>
      <c r="G26" s="26" t="n">
        <v>1592950000115</v>
      </c>
      <c r="H26" s="26" t="n">
        <v>2721635</v>
      </c>
      <c r="I26" s="26" t="s">
        <v>418</v>
      </c>
      <c r="J26" s="27" t="n">
        <v>43508</v>
      </c>
      <c r="K26" s="26" t="s">
        <v>407</v>
      </c>
      <c r="L26" s="27" t="n">
        <v>43801</v>
      </c>
      <c r="M26" s="27" t="n">
        <v>44166</v>
      </c>
      <c r="N26" s="28" t="n">
        <v>720</v>
      </c>
      <c r="O26" s="26" t="s">
        <v>607</v>
      </c>
      <c r="P26" s="26" t="s">
        <v>442</v>
      </c>
      <c r="Q26" s="26" t="s">
        <v>442</v>
      </c>
      <c r="R26" s="27" t="n">
        <v>43804</v>
      </c>
      <c r="S26" s="20"/>
      <c r="T26" s="26" t="s">
        <v>608</v>
      </c>
      <c r="U26" s="26" t="s">
        <v>609</v>
      </c>
      <c r="V26" s="20"/>
      <c r="W26" s="20"/>
      <c r="X26" s="20"/>
      <c r="Y26" s="20"/>
      <c r="Z26" s="20"/>
    </row>
    <row r="27" customFormat="false" ht="35.05" hidden="false" customHeight="false" outlineLevel="0" collapsed="false">
      <c r="A27" s="26" t="s">
        <v>398</v>
      </c>
      <c r="B27" s="26" t="s">
        <v>610</v>
      </c>
      <c r="C27" s="26" t="s">
        <v>611</v>
      </c>
      <c r="D27" s="26" t="s">
        <v>612</v>
      </c>
      <c r="E27" s="26" t="s">
        <v>613</v>
      </c>
      <c r="F27" s="26" t="s">
        <v>614</v>
      </c>
      <c r="G27" s="26" t="n">
        <v>33526864000109</v>
      </c>
      <c r="H27" s="26" t="n">
        <v>2721635</v>
      </c>
      <c r="I27" s="26" t="s">
        <v>590</v>
      </c>
      <c r="J27" s="27" t="n">
        <v>43508</v>
      </c>
      <c r="K27" s="26" t="s">
        <v>407</v>
      </c>
      <c r="L27" s="27" t="n">
        <v>43801</v>
      </c>
      <c r="M27" s="27" t="n">
        <v>44166</v>
      </c>
      <c r="N27" s="28" t="n">
        <v>2289.6</v>
      </c>
      <c r="O27" s="20"/>
      <c r="P27" s="26" t="s">
        <v>453</v>
      </c>
      <c r="Q27" s="26" t="s">
        <v>615</v>
      </c>
      <c r="R27" s="27" t="n">
        <v>43845</v>
      </c>
      <c r="S27" s="26" t="s">
        <v>616</v>
      </c>
      <c r="T27" s="26" t="s">
        <v>617</v>
      </c>
      <c r="U27" s="26" t="s">
        <v>455</v>
      </c>
      <c r="V27" s="20"/>
      <c r="W27" s="20"/>
      <c r="X27" s="20"/>
      <c r="Y27" s="20"/>
      <c r="Z27" s="20"/>
    </row>
    <row r="28" customFormat="false" ht="79.85" hidden="false" customHeight="false" outlineLevel="0" collapsed="false">
      <c r="A28" s="26" t="s">
        <v>398</v>
      </c>
      <c r="B28" s="26" t="s">
        <v>618</v>
      </c>
      <c r="C28" s="26" t="s">
        <v>619</v>
      </c>
      <c r="D28" s="26" t="s">
        <v>620</v>
      </c>
      <c r="E28" s="26" t="s">
        <v>302</v>
      </c>
      <c r="F28" s="26" t="s">
        <v>621</v>
      </c>
      <c r="G28" s="26" t="n">
        <v>76535764000143</v>
      </c>
      <c r="H28" s="20"/>
      <c r="I28" s="26" t="s">
        <v>418</v>
      </c>
      <c r="J28" s="27" t="n">
        <v>43841</v>
      </c>
      <c r="K28" s="26" t="n">
        <v>100</v>
      </c>
      <c r="L28" s="27" t="n">
        <v>44136</v>
      </c>
      <c r="M28" s="27" t="n">
        <v>44235</v>
      </c>
      <c r="N28" s="28" t="n">
        <v>14162.83</v>
      </c>
      <c r="O28" s="26" t="s">
        <v>622</v>
      </c>
      <c r="P28" s="26" t="s">
        <v>501</v>
      </c>
      <c r="Q28" s="26" t="s">
        <v>501</v>
      </c>
      <c r="R28" s="27" t="n">
        <v>44152</v>
      </c>
      <c r="S28" s="26" t="s">
        <v>623</v>
      </c>
      <c r="T28" s="26" t="s">
        <v>594</v>
      </c>
      <c r="U28" s="26" t="s">
        <v>503</v>
      </c>
      <c r="V28" s="20"/>
      <c r="W28" s="20"/>
      <c r="X28" s="20"/>
      <c r="Y28" s="20"/>
      <c r="Z28" s="20"/>
    </row>
    <row r="29" customFormat="false" ht="91" hidden="false" customHeight="false" outlineLevel="0" collapsed="false">
      <c r="A29" s="26" t="s">
        <v>398</v>
      </c>
      <c r="B29" s="26" t="s">
        <v>624</v>
      </c>
      <c r="C29" s="26" t="s">
        <v>625</v>
      </c>
      <c r="D29" s="26" t="s">
        <v>626</v>
      </c>
      <c r="E29" s="26" t="s">
        <v>627</v>
      </c>
      <c r="F29" s="26" t="s">
        <v>628</v>
      </c>
      <c r="G29" s="26" t="n">
        <v>2863024000108</v>
      </c>
      <c r="H29" s="26" t="n">
        <v>4411560</v>
      </c>
      <c r="I29" s="26" t="s">
        <v>629</v>
      </c>
      <c r="J29" s="26" t="s">
        <v>630</v>
      </c>
      <c r="K29" s="26" t="s">
        <v>407</v>
      </c>
      <c r="L29" s="27" t="n">
        <v>43874</v>
      </c>
      <c r="M29" s="27" t="n">
        <v>44239</v>
      </c>
      <c r="N29" s="28" t="n">
        <v>18350</v>
      </c>
      <c r="O29" s="26" t="s">
        <v>462</v>
      </c>
      <c r="P29" s="26" t="s">
        <v>409</v>
      </c>
      <c r="Q29" s="26" t="s">
        <v>410</v>
      </c>
      <c r="R29" s="27" t="n">
        <v>43964</v>
      </c>
      <c r="S29" s="26" t="s">
        <v>631</v>
      </c>
      <c r="T29" s="26" t="s">
        <v>632</v>
      </c>
      <c r="U29" s="26" t="s">
        <v>412</v>
      </c>
      <c r="V29" s="20"/>
      <c r="W29" s="20"/>
      <c r="X29" s="20"/>
      <c r="Y29" s="20"/>
      <c r="Z29" s="20"/>
    </row>
    <row r="30" customFormat="false" ht="35.05" hidden="false" customHeight="false" outlineLevel="0" collapsed="false">
      <c r="A30" s="26" t="s">
        <v>398</v>
      </c>
      <c r="B30" s="26" t="s">
        <v>633</v>
      </c>
      <c r="C30" s="26" t="s">
        <v>634</v>
      </c>
      <c r="D30" s="26" t="s">
        <v>624</v>
      </c>
      <c r="E30" s="26" t="s">
        <v>635</v>
      </c>
      <c r="F30" s="26" t="s">
        <v>636</v>
      </c>
      <c r="G30" s="26" t="n">
        <v>3892344000140</v>
      </c>
      <c r="H30" s="26" t="s">
        <v>637</v>
      </c>
      <c r="I30" s="26" t="s">
        <v>418</v>
      </c>
      <c r="J30" s="26" t="s">
        <v>638</v>
      </c>
      <c r="K30" s="26" t="s">
        <v>407</v>
      </c>
      <c r="L30" s="27" t="n">
        <v>43909</v>
      </c>
      <c r="M30" s="27" t="n">
        <v>44273</v>
      </c>
      <c r="N30" s="28" t="n">
        <v>13740</v>
      </c>
      <c r="O30" s="26" t="s">
        <v>462</v>
      </c>
      <c r="P30" s="26" t="s">
        <v>639</v>
      </c>
      <c r="Q30" s="26" t="s">
        <v>640</v>
      </c>
      <c r="R30" s="27" t="n">
        <v>43964</v>
      </c>
      <c r="S30" s="26" t="s">
        <v>641</v>
      </c>
      <c r="T30" s="26" t="s">
        <v>642</v>
      </c>
      <c r="U30" s="26" t="s">
        <v>643</v>
      </c>
      <c r="V30" s="20"/>
      <c r="W30" s="20"/>
      <c r="X30" s="20"/>
      <c r="Y30" s="20"/>
      <c r="Z30" s="20"/>
    </row>
    <row r="31" customFormat="false" ht="46.25" hidden="false" customHeight="false" outlineLevel="0" collapsed="false">
      <c r="A31" s="26" t="s">
        <v>398</v>
      </c>
      <c r="B31" s="26" t="s">
        <v>644</v>
      </c>
      <c r="C31" s="26" t="s">
        <v>645</v>
      </c>
      <c r="D31" s="26" t="s">
        <v>646</v>
      </c>
      <c r="E31" s="26" t="s">
        <v>647</v>
      </c>
      <c r="F31" s="26" t="s">
        <v>648</v>
      </c>
      <c r="G31" s="26" t="n">
        <v>43819978000192</v>
      </c>
      <c r="H31" s="20"/>
      <c r="I31" s="26" t="s">
        <v>649</v>
      </c>
      <c r="J31" s="27" t="n">
        <v>43986</v>
      </c>
      <c r="K31" s="26" t="s">
        <v>407</v>
      </c>
      <c r="L31" s="27" t="n">
        <v>43927</v>
      </c>
      <c r="M31" s="27" t="n">
        <v>44291</v>
      </c>
      <c r="N31" s="28" t="n">
        <v>8280</v>
      </c>
      <c r="O31" s="26" t="s">
        <v>650</v>
      </c>
      <c r="P31" s="26" t="s">
        <v>651</v>
      </c>
      <c r="Q31" s="26" t="s">
        <v>651</v>
      </c>
      <c r="R31" s="27" t="n">
        <v>43964</v>
      </c>
      <c r="S31" s="26" t="s">
        <v>652</v>
      </c>
      <c r="T31" s="26" t="s">
        <v>653</v>
      </c>
      <c r="U31" s="26" t="s">
        <v>543</v>
      </c>
      <c r="V31" s="20"/>
      <c r="W31" s="20"/>
      <c r="X31" s="20"/>
      <c r="Y31" s="20"/>
      <c r="Z31" s="20"/>
    </row>
    <row r="32" customFormat="false" ht="46.25" hidden="false" customHeight="false" outlineLevel="0" collapsed="false">
      <c r="A32" s="26" t="s">
        <v>398</v>
      </c>
      <c r="B32" s="26" t="s">
        <v>255</v>
      </c>
      <c r="C32" s="26" t="s">
        <v>329</v>
      </c>
      <c r="D32" s="26" t="s">
        <v>654</v>
      </c>
      <c r="E32" s="26" t="s">
        <v>655</v>
      </c>
      <c r="F32" s="26" t="s">
        <v>328</v>
      </c>
      <c r="G32" s="26" t="n">
        <v>69034668000156</v>
      </c>
      <c r="H32" s="26" t="s">
        <v>656</v>
      </c>
      <c r="I32" s="26" t="s">
        <v>418</v>
      </c>
      <c r="J32" s="27" t="n">
        <v>44140</v>
      </c>
      <c r="K32" s="26" t="s">
        <v>407</v>
      </c>
      <c r="L32" s="27" t="n">
        <v>43962</v>
      </c>
      <c r="M32" s="27" t="n">
        <v>44326</v>
      </c>
      <c r="N32" s="28" t="n">
        <v>1116852.8</v>
      </c>
      <c r="O32" s="26" t="s">
        <v>657</v>
      </c>
      <c r="P32" s="26" t="s">
        <v>522</v>
      </c>
      <c r="Q32" s="26" t="s">
        <v>522</v>
      </c>
      <c r="R32" s="27" t="n">
        <v>43973</v>
      </c>
      <c r="S32" s="26" t="s">
        <v>658</v>
      </c>
      <c r="T32" s="26" t="s">
        <v>659</v>
      </c>
      <c r="U32" s="26" t="s">
        <v>412</v>
      </c>
      <c r="V32" s="20"/>
      <c r="W32" s="20"/>
      <c r="X32" s="20"/>
      <c r="Y32" s="20"/>
      <c r="Z32" s="20"/>
    </row>
    <row r="33" customFormat="false" ht="91" hidden="false" customHeight="false" outlineLevel="0" collapsed="false">
      <c r="A33" s="26" t="s">
        <v>398</v>
      </c>
      <c r="B33" s="26" t="s">
        <v>660</v>
      </c>
      <c r="C33" s="26" t="s">
        <v>661</v>
      </c>
      <c r="D33" s="26" t="s">
        <v>662</v>
      </c>
      <c r="E33" s="26" t="s">
        <v>663</v>
      </c>
      <c r="F33" s="26" t="s">
        <v>664</v>
      </c>
      <c r="G33" s="26" t="n">
        <v>24028923000110</v>
      </c>
      <c r="H33" s="26" t="s">
        <v>665</v>
      </c>
      <c r="I33" s="26" t="s">
        <v>418</v>
      </c>
      <c r="J33" s="27" t="n">
        <v>44140</v>
      </c>
      <c r="K33" s="26" t="s">
        <v>407</v>
      </c>
      <c r="L33" s="27" t="n">
        <v>43962</v>
      </c>
      <c r="M33" s="27" t="n">
        <v>44326</v>
      </c>
      <c r="N33" s="28" t="n">
        <v>15700</v>
      </c>
      <c r="O33" s="26" t="s">
        <v>462</v>
      </c>
      <c r="P33" s="26" t="s">
        <v>442</v>
      </c>
      <c r="Q33" s="26" t="s">
        <v>442</v>
      </c>
      <c r="R33" s="27" t="n">
        <v>43973</v>
      </c>
      <c r="S33" s="26" t="s">
        <v>666</v>
      </c>
      <c r="T33" s="26" t="s">
        <v>667</v>
      </c>
      <c r="U33" s="26" t="s">
        <v>609</v>
      </c>
      <c r="V33" s="20"/>
      <c r="W33" s="20"/>
      <c r="X33" s="20"/>
      <c r="Y33" s="20"/>
      <c r="Z33" s="20"/>
    </row>
    <row r="34" customFormat="false" ht="79.85" hidden="false" customHeight="false" outlineLevel="0" collapsed="false">
      <c r="A34" s="26" t="s">
        <v>398</v>
      </c>
      <c r="B34" s="26" t="s">
        <v>668</v>
      </c>
      <c r="C34" s="26" t="s">
        <v>669</v>
      </c>
      <c r="D34" s="26" t="s">
        <v>31</v>
      </c>
      <c r="E34" s="26" t="s">
        <v>670</v>
      </c>
      <c r="F34" s="26" t="s">
        <v>671</v>
      </c>
      <c r="G34" s="26" t="s">
        <v>31</v>
      </c>
      <c r="H34" s="26" t="s">
        <v>31</v>
      </c>
      <c r="I34" s="26" t="s">
        <v>59</v>
      </c>
      <c r="J34" s="26" t="s">
        <v>672</v>
      </c>
      <c r="K34" s="26" t="n">
        <v>100</v>
      </c>
      <c r="L34" s="27" t="n">
        <v>44271</v>
      </c>
      <c r="M34" s="27" t="n">
        <v>44370</v>
      </c>
      <c r="N34" s="28" t="n">
        <v>7755</v>
      </c>
      <c r="O34" s="26" t="s">
        <v>673</v>
      </c>
      <c r="P34" s="26" t="s">
        <v>674</v>
      </c>
      <c r="Q34" s="26" t="s">
        <v>674</v>
      </c>
      <c r="R34" s="26" t="s">
        <v>31</v>
      </c>
      <c r="S34" s="26" t="s">
        <v>675</v>
      </c>
      <c r="T34" s="20"/>
      <c r="U34" s="26" t="s">
        <v>676</v>
      </c>
      <c r="V34" s="20"/>
      <c r="W34" s="20"/>
      <c r="X34" s="20"/>
      <c r="Y34" s="20"/>
      <c r="Z34" s="20"/>
    </row>
    <row r="35" customFormat="false" ht="23.85" hidden="false" customHeight="false" outlineLevel="0" collapsed="false">
      <c r="A35" s="26" t="s">
        <v>398</v>
      </c>
      <c r="B35" s="26" t="s">
        <v>253</v>
      </c>
      <c r="C35" s="26" t="s">
        <v>254</v>
      </c>
      <c r="D35" s="26" t="s">
        <v>255</v>
      </c>
      <c r="E35" s="26" t="s">
        <v>250</v>
      </c>
      <c r="F35" s="26" t="s">
        <v>252</v>
      </c>
      <c r="G35" s="26" t="n">
        <v>13252450000113</v>
      </c>
      <c r="H35" s="26" t="s">
        <v>677</v>
      </c>
      <c r="I35" s="26" t="s">
        <v>418</v>
      </c>
      <c r="J35" s="27" t="n">
        <v>43837</v>
      </c>
      <c r="K35" s="26" t="s">
        <v>407</v>
      </c>
      <c r="L35" s="27" t="n">
        <v>44013</v>
      </c>
      <c r="M35" s="27" t="n">
        <v>44377</v>
      </c>
      <c r="N35" s="28" t="n">
        <v>29500</v>
      </c>
      <c r="O35" s="26" t="s">
        <v>678</v>
      </c>
      <c r="P35" s="26" t="s">
        <v>442</v>
      </c>
      <c r="Q35" s="26" t="s">
        <v>442</v>
      </c>
      <c r="R35" s="27" t="n">
        <v>44023</v>
      </c>
      <c r="S35" s="26" t="s">
        <v>679</v>
      </c>
      <c r="T35" s="26" t="s">
        <v>680</v>
      </c>
      <c r="U35" s="26" t="s">
        <v>609</v>
      </c>
      <c r="V35" s="20"/>
      <c r="W35" s="20"/>
      <c r="X35" s="20"/>
      <c r="Y35" s="20"/>
      <c r="Z35" s="20"/>
    </row>
    <row r="36" customFormat="false" ht="46.25" hidden="false" customHeight="false" outlineLevel="0" collapsed="false">
      <c r="A36" s="26" t="s">
        <v>398</v>
      </c>
      <c r="B36" s="26" t="s">
        <v>681</v>
      </c>
      <c r="C36" s="26" t="s">
        <v>682</v>
      </c>
      <c r="D36" s="26" t="s">
        <v>681</v>
      </c>
      <c r="E36" s="26" t="s">
        <v>683</v>
      </c>
      <c r="F36" s="26" t="s">
        <v>684</v>
      </c>
      <c r="G36" s="26" t="n">
        <v>10550664000188</v>
      </c>
      <c r="H36" s="26" t="s">
        <v>685</v>
      </c>
      <c r="I36" s="26" t="s">
        <v>629</v>
      </c>
      <c r="J36" s="26" t="s">
        <v>686</v>
      </c>
      <c r="K36" s="26" t="s">
        <v>687</v>
      </c>
      <c r="L36" s="27" t="n">
        <v>44034</v>
      </c>
      <c r="M36" s="27" t="n">
        <v>44398</v>
      </c>
      <c r="N36" s="28" t="n">
        <v>261995.2</v>
      </c>
      <c r="O36" s="26" t="s">
        <v>462</v>
      </c>
      <c r="P36" s="26" t="s">
        <v>688</v>
      </c>
      <c r="Q36" s="26" t="s">
        <v>688</v>
      </c>
      <c r="R36" s="27" t="n">
        <v>44057</v>
      </c>
      <c r="S36" s="26" t="s">
        <v>689</v>
      </c>
      <c r="T36" s="26" t="s">
        <v>690</v>
      </c>
      <c r="U36" s="26" t="s">
        <v>609</v>
      </c>
      <c r="V36" s="20"/>
      <c r="W36" s="20"/>
      <c r="X36" s="20"/>
      <c r="Y36" s="20"/>
      <c r="Z36" s="20"/>
    </row>
    <row r="37" customFormat="false" ht="35.05" hidden="false" customHeight="false" outlineLevel="0" collapsed="false">
      <c r="A37" s="26" t="s">
        <v>398</v>
      </c>
      <c r="B37" s="26" t="s">
        <v>560</v>
      </c>
      <c r="C37" s="26" t="s">
        <v>561</v>
      </c>
      <c r="D37" s="26" t="s">
        <v>691</v>
      </c>
      <c r="E37" s="26" t="s">
        <v>427</v>
      </c>
      <c r="F37" s="26" t="s">
        <v>563</v>
      </c>
      <c r="G37" s="26" t="n">
        <v>6997469000123</v>
      </c>
      <c r="H37" s="26" t="s">
        <v>429</v>
      </c>
      <c r="I37" s="26" t="s">
        <v>418</v>
      </c>
      <c r="J37" s="27" t="n">
        <v>43866</v>
      </c>
      <c r="K37" s="26" t="s">
        <v>407</v>
      </c>
      <c r="L37" s="27" t="n">
        <v>44034</v>
      </c>
      <c r="M37" s="27" t="n">
        <v>44398</v>
      </c>
      <c r="N37" s="28" t="n">
        <v>26753.76</v>
      </c>
      <c r="O37" s="26" t="s">
        <v>692</v>
      </c>
      <c r="P37" s="26" t="s">
        <v>409</v>
      </c>
      <c r="Q37" s="26" t="s">
        <v>432</v>
      </c>
      <c r="R37" s="20"/>
      <c r="S37" s="20"/>
      <c r="T37" s="26" t="s">
        <v>693</v>
      </c>
      <c r="U37" s="26" t="s">
        <v>412</v>
      </c>
      <c r="V37" s="20"/>
      <c r="W37" s="20"/>
      <c r="X37" s="20"/>
      <c r="Y37" s="20"/>
      <c r="Z37" s="20"/>
    </row>
    <row r="38" customFormat="false" ht="57.45" hidden="false" customHeight="false" outlineLevel="0" collapsed="false">
      <c r="A38" s="26" t="s">
        <v>398</v>
      </c>
      <c r="B38" s="26" t="s">
        <v>288</v>
      </c>
      <c r="C38" s="26" t="s">
        <v>289</v>
      </c>
      <c r="D38" s="26" t="s">
        <v>694</v>
      </c>
      <c r="E38" s="26" t="s">
        <v>285</v>
      </c>
      <c r="F38" s="26" t="s">
        <v>287</v>
      </c>
      <c r="G38" s="26" t="n">
        <v>27284516000161</v>
      </c>
      <c r="H38" s="20"/>
      <c r="I38" s="26" t="s">
        <v>418</v>
      </c>
      <c r="J38" s="26" t="s">
        <v>695</v>
      </c>
      <c r="K38" s="26" t="s">
        <v>407</v>
      </c>
      <c r="L38" s="27" t="n">
        <v>44096</v>
      </c>
      <c r="M38" s="27" t="n">
        <v>44460</v>
      </c>
      <c r="N38" s="28" t="n">
        <v>303871.68</v>
      </c>
      <c r="O38" s="26" t="s">
        <v>696</v>
      </c>
      <c r="P38" s="26" t="s">
        <v>558</v>
      </c>
      <c r="Q38" s="26" t="s">
        <v>558</v>
      </c>
      <c r="R38" s="27" t="n">
        <v>44105</v>
      </c>
      <c r="S38" s="26" t="s">
        <v>697</v>
      </c>
      <c r="T38" s="26" t="s">
        <v>698</v>
      </c>
      <c r="U38" s="26" t="s">
        <v>412</v>
      </c>
      <c r="V38" s="20"/>
      <c r="W38" s="20"/>
      <c r="X38" s="20"/>
      <c r="Y38" s="20"/>
      <c r="Z38" s="20"/>
    </row>
    <row r="39" customFormat="false" ht="135.8" hidden="false" customHeight="false" outlineLevel="0" collapsed="false">
      <c r="A39" s="26" t="s">
        <v>398</v>
      </c>
      <c r="B39" s="26" t="s">
        <v>694</v>
      </c>
      <c r="C39" s="26" t="s">
        <v>699</v>
      </c>
      <c r="D39" s="26" t="s">
        <v>148</v>
      </c>
      <c r="E39" s="26" t="s">
        <v>143</v>
      </c>
      <c r="F39" s="26" t="s">
        <v>476</v>
      </c>
      <c r="G39" s="26" t="n">
        <v>22317405000190</v>
      </c>
      <c r="H39" s="26" t="s">
        <v>492</v>
      </c>
      <c r="I39" s="26" t="s">
        <v>418</v>
      </c>
      <c r="J39" s="26" t="s">
        <v>700</v>
      </c>
      <c r="K39" s="26" t="s">
        <v>407</v>
      </c>
      <c r="L39" s="27" t="n">
        <v>44102</v>
      </c>
      <c r="M39" s="27" t="n">
        <v>44466</v>
      </c>
      <c r="N39" s="28" t="n">
        <v>250260</v>
      </c>
      <c r="O39" s="26" t="s">
        <v>462</v>
      </c>
      <c r="P39" s="26" t="s">
        <v>478</v>
      </c>
      <c r="Q39" s="26" t="s">
        <v>478</v>
      </c>
      <c r="R39" s="27" t="n">
        <v>44105</v>
      </c>
      <c r="S39" s="26" t="s">
        <v>701</v>
      </c>
      <c r="T39" s="26" t="s">
        <v>493</v>
      </c>
      <c r="U39" s="26" t="s">
        <v>423</v>
      </c>
      <c r="V39" s="20"/>
      <c r="W39" s="20"/>
      <c r="X39" s="20"/>
      <c r="Y39" s="20"/>
      <c r="Z39" s="20"/>
    </row>
    <row r="40" customFormat="false" ht="46.25" hidden="false" customHeight="false" outlineLevel="0" collapsed="false">
      <c r="A40" s="26" t="s">
        <v>398</v>
      </c>
      <c r="B40" s="26" t="s">
        <v>702</v>
      </c>
      <c r="C40" s="26" t="s">
        <v>703</v>
      </c>
      <c r="D40" s="26" t="s">
        <v>288</v>
      </c>
      <c r="E40" s="26" t="s">
        <v>704</v>
      </c>
      <c r="F40" s="26" t="s">
        <v>705</v>
      </c>
      <c r="G40" s="26" t="n">
        <v>34352226000173</v>
      </c>
      <c r="H40" s="26" t="s">
        <v>706</v>
      </c>
      <c r="I40" s="26" t="s">
        <v>707</v>
      </c>
      <c r="J40" s="26" t="s">
        <v>708</v>
      </c>
      <c r="K40" s="26" t="s">
        <v>407</v>
      </c>
      <c r="L40" s="27" t="n">
        <v>44158</v>
      </c>
      <c r="M40" s="27" t="n">
        <v>44522</v>
      </c>
      <c r="N40" s="28" t="n">
        <v>12000</v>
      </c>
      <c r="O40" s="26" t="s">
        <v>709</v>
      </c>
      <c r="P40" s="26" t="s">
        <v>558</v>
      </c>
      <c r="Q40" s="26" t="s">
        <v>558</v>
      </c>
      <c r="R40" s="27" t="n">
        <v>44173</v>
      </c>
      <c r="S40" s="26" t="s">
        <v>710</v>
      </c>
      <c r="T40" s="26" t="s">
        <v>711</v>
      </c>
      <c r="U40" s="26" t="s">
        <v>412</v>
      </c>
      <c r="V40" s="20"/>
      <c r="W40" s="20"/>
      <c r="X40" s="20"/>
      <c r="Y40" s="20"/>
      <c r="Z40" s="20"/>
    </row>
    <row r="41" customFormat="false" ht="79.85" hidden="false" customHeight="false" outlineLevel="0" collapsed="false">
      <c r="A41" s="26" t="s">
        <v>398</v>
      </c>
      <c r="B41" s="26" t="s">
        <v>712</v>
      </c>
      <c r="C41" s="26" t="s">
        <v>713</v>
      </c>
      <c r="D41" s="26" t="s">
        <v>315</v>
      </c>
      <c r="E41" s="26" t="s">
        <v>714</v>
      </c>
      <c r="F41" s="26" t="s">
        <v>715</v>
      </c>
      <c r="G41" s="26" t="n">
        <v>34806501000181</v>
      </c>
      <c r="H41" s="20"/>
      <c r="I41" s="26" t="s">
        <v>59</v>
      </c>
      <c r="J41" s="26" t="s">
        <v>716</v>
      </c>
      <c r="K41" s="26" t="n">
        <v>21</v>
      </c>
      <c r="L41" s="27" t="n">
        <v>44529</v>
      </c>
      <c r="M41" s="27" t="n">
        <v>44549</v>
      </c>
      <c r="N41" s="28" t="n">
        <v>17300</v>
      </c>
      <c r="O41" s="20"/>
      <c r="P41" s="26" t="s">
        <v>717</v>
      </c>
      <c r="Q41" s="26" t="s">
        <v>717</v>
      </c>
      <c r="R41" s="27" t="n">
        <v>44545</v>
      </c>
      <c r="S41" s="26" t="s">
        <v>718</v>
      </c>
      <c r="T41" s="20"/>
      <c r="U41" s="26" t="s">
        <v>719</v>
      </c>
      <c r="V41" s="20"/>
      <c r="W41" s="20"/>
      <c r="X41" s="20"/>
      <c r="Y41" s="20"/>
      <c r="Z41" s="20"/>
    </row>
    <row r="42" customFormat="false" ht="23.85" hidden="false" customHeight="false" outlineLevel="0" collapsed="false">
      <c r="A42" s="26" t="s">
        <v>398</v>
      </c>
      <c r="B42" s="26" t="s">
        <v>720</v>
      </c>
      <c r="C42" s="26" t="s">
        <v>721</v>
      </c>
      <c r="D42" s="26" t="s">
        <v>722</v>
      </c>
      <c r="E42" s="26" t="s">
        <v>723</v>
      </c>
      <c r="F42" s="26" t="s">
        <v>724</v>
      </c>
      <c r="G42" s="26" t="n">
        <v>10798130000175</v>
      </c>
      <c r="H42" s="26" t="s">
        <v>725</v>
      </c>
      <c r="I42" s="26" t="s">
        <v>590</v>
      </c>
      <c r="J42" s="26" t="s">
        <v>726</v>
      </c>
      <c r="K42" s="26" t="s">
        <v>407</v>
      </c>
      <c r="L42" s="27" t="n">
        <v>44187</v>
      </c>
      <c r="M42" s="27" t="n">
        <v>44551</v>
      </c>
      <c r="N42" s="28" t="n">
        <v>750</v>
      </c>
      <c r="O42" s="26" t="s">
        <v>607</v>
      </c>
      <c r="P42" s="26" t="s">
        <v>640</v>
      </c>
      <c r="Q42" s="26" t="s">
        <v>640</v>
      </c>
      <c r="R42" s="26" t="s">
        <v>31</v>
      </c>
      <c r="S42" s="26" t="s">
        <v>727</v>
      </c>
      <c r="T42" s="26" t="s">
        <v>728</v>
      </c>
      <c r="U42" s="26" t="s">
        <v>643</v>
      </c>
      <c r="V42" s="20"/>
      <c r="W42" s="20"/>
      <c r="X42" s="20"/>
      <c r="Y42" s="20"/>
      <c r="Z42" s="20"/>
    </row>
    <row r="43" customFormat="false" ht="57.45" hidden="false" customHeight="false" outlineLevel="0" collapsed="false">
      <c r="A43" s="26" t="s">
        <v>398</v>
      </c>
      <c r="B43" s="26" t="s">
        <v>399</v>
      </c>
      <c r="C43" s="26" t="s">
        <v>400</v>
      </c>
      <c r="D43" s="26" t="s">
        <v>729</v>
      </c>
      <c r="E43" s="26" t="s">
        <v>402</v>
      </c>
      <c r="F43" s="26" t="s">
        <v>403</v>
      </c>
      <c r="G43" s="26" t="n">
        <v>3822268000105</v>
      </c>
      <c r="H43" s="26" t="s">
        <v>404</v>
      </c>
      <c r="I43" s="26" t="s">
        <v>405</v>
      </c>
      <c r="J43" s="26" t="s">
        <v>730</v>
      </c>
      <c r="K43" s="26" t="n">
        <v>120</v>
      </c>
      <c r="L43" s="27" t="n">
        <v>44437</v>
      </c>
      <c r="M43" s="27" t="n">
        <v>44556</v>
      </c>
      <c r="N43" s="28" t="n">
        <v>24119.24</v>
      </c>
      <c r="O43" s="26" t="s">
        <v>731</v>
      </c>
      <c r="P43" s="26" t="s">
        <v>409</v>
      </c>
      <c r="Q43" s="26" t="s">
        <v>410</v>
      </c>
      <c r="R43" s="20"/>
      <c r="S43" s="26" t="s">
        <v>732</v>
      </c>
      <c r="T43" s="26" t="s">
        <v>411</v>
      </c>
      <c r="U43" s="26" t="s">
        <v>412</v>
      </c>
      <c r="V43" s="20"/>
      <c r="W43" s="20"/>
      <c r="X43" s="20"/>
      <c r="Y43" s="20"/>
      <c r="Z43" s="20"/>
    </row>
    <row r="44" customFormat="false" ht="91" hidden="false" customHeight="false" outlineLevel="0" collapsed="false">
      <c r="A44" s="26" t="s">
        <v>398</v>
      </c>
      <c r="B44" s="26" t="s">
        <v>624</v>
      </c>
      <c r="C44" s="26" t="s">
        <v>625</v>
      </c>
      <c r="D44" s="26" t="s">
        <v>733</v>
      </c>
      <c r="E44" s="26" t="s">
        <v>627</v>
      </c>
      <c r="F44" s="26" t="s">
        <v>628</v>
      </c>
      <c r="G44" s="26" t="n">
        <v>2863024000108</v>
      </c>
      <c r="H44" s="26" t="n">
        <v>4411560</v>
      </c>
      <c r="I44" s="26" t="s">
        <v>629</v>
      </c>
      <c r="J44" s="26" t="s">
        <v>734</v>
      </c>
      <c r="K44" s="26" t="s">
        <v>687</v>
      </c>
      <c r="L44" s="27" t="n">
        <v>44240</v>
      </c>
      <c r="M44" s="27" t="n">
        <v>44604</v>
      </c>
      <c r="N44" s="28" t="n">
        <v>17100</v>
      </c>
      <c r="O44" s="26" t="s">
        <v>735</v>
      </c>
      <c r="P44" s="26" t="s">
        <v>409</v>
      </c>
      <c r="Q44" s="26" t="s">
        <v>410</v>
      </c>
      <c r="R44" s="26" t="s">
        <v>736</v>
      </c>
      <c r="S44" s="20"/>
      <c r="T44" s="26" t="s">
        <v>632</v>
      </c>
      <c r="U44" s="26" t="s">
        <v>412</v>
      </c>
      <c r="V44" s="20"/>
      <c r="W44" s="20"/>
      <c r="X44" s="20"/>
      <c r="Y44" s="20"/>
      <c r="Z44" s="20"/>
    </row>
    <row r="45" customFormat="false" ht="35.05" hidden="false" customHeight="false" outlineLevel="0" collapsed="false">
      <c r="A45" s="26" t="s">
        <v>398</v>
      </c>
      <c r="B45" s="26" t="s">
        <v>424</v>
      </c>
      <c r="C45" s="26" t="s">
        <v>425</v>
      </c>
      <c r="D45" s="26" t="s">
        <v>737</v>
      </c>
      <c r="E45" s="26" t="s">
        <v>427</v>
      </c>
      <c r="F45" s="26" t="s">
        <v>428</v>
      </c>
      <c r="G45" s="26" t="n">
        <v>6997469000123</v>
      </c>
      <c r="H45" s="26" t="s">
        <v>429</v>
      </c>
      <c r="I45" s="26" t="s">
        <v>430</v>
      </c>
      <c r="J45" s="26" t="s">
        <v>738</v>
      </c>
      <c r="K45" s="26" t="s">
        <v>407</v>
      </c>
      <c r="L45" s="27" t="n">
        <v>44251</v>
      </c>
      <c r="M45" s="27" t="n">
        <v>44615</v>
      </c>
      <c r="N45" s="28" t="n">
        <v>15618.6</v>
      </c>
      <c r="O45" s="26" t="s">
        <v>739</v>
      </c>
      <c r="P45" s="26" t="s">
        <v>409</v>
      </c>
      <c r="Q45" s="26" t="s">
        <v>432</v>
      </c>
      <c r="R45" s="26" t="s">
        <v>740</v>
      </c>
      <c r="S45" s="26" t="s">
        <v>741</v>
      </c>
      <c r="T45" s="26" t="s">
        <v>742</v>
      </c>
      <c r="U45" s="26" t="s">
        <v>412</v>
      </c>
      <c r="V45" s="20"/>
      <c r="W45" s="20"/>
      <c r="X45" s="20"/>
      <c r="Y45" s="20"/>
      <c r="Z45" s="20"/>
    </row>
    <row r="46" customFormat="false" ht="57.45" hidden="false" customHeight="false" outlineLevel="0" collapsed="false">
      <c r="A46" s="26" t="s">
        <v>398</v>
      </c>
      <c r="B46" s="26" t="s">
        <v>743</v>
      </c>
      <c r="C46" s="26" t="s">
        <v>744</v>
      </c>
      <c r="D46" s="26" t="s">
        <v>745</v>
      </c>
      <c r="E46" s="26" t="s">
        <v>746</v>
      </c>
      <c r="F46" s="26" t="s">
        <v>747</v>
      </c>
      <c r="G46" s="26" t="n">
        <v>3017804000191</v>
      </c>
      <c r="H46" s="20"/>
      <c r="I46" s="26" t="s">
        <v>748</v>
      </c>
      <c r="J46" s="26" t="s">
        <v>749</v>
      </c>
      <c r="K46" s="26" t="n">
        <v>180</v>
      </c>
      <c r="L46" s="27" t="n">
        <v>44438</v>
      </c>
      <c r="M46" s="27" t="n">
        <v>44617</v>
      </c>
      <c r="N46" s="28" t="n">
        <v>338966.22</v>
      </c>
      <c r="O46" s="26" t="s">
        <v>750</v>
      </c>
      <c r="P46" s="26" t="s">
        <v>501</v>
      </c>
      <c r="Q46" s="26" t="s">
        <v>501</v>
      </c>
      <c r="R46" s="27" t="n">
        <v>44450</v>
      </c>
      <c r="S46" s="26" t="s">
        <v>751</v>
      </c>
      <c r="T46" s="26" t="s">
        <v>752</v>
      </c>
      <c r="U46" s="26" t="s">
        <v>503</v>
      </c>
      <c r="V46" s="20"/>
      <c r="W46" s="20"/>
      <c r="X46" s="20"/>
      <c r="Y46" s="20"/>
      <c r="Z46" s="20"/>
    </row>
    <row r="47" customFormat="false" ht="35.05" hidden="false" customHeight="false" outlineLevel="0" collapsed="false">
      <c r="A47" s="26" t="s">
        <v>398</v>
      </c>
      <c r="B47" s="26" t="s">
        <v>525</v>
      </c>
      <c r="C47" s="26" t="s">
        <v>526</v>
      </c>
      <c r="D47" s="26" t="s">
        <v>753</v>
      </c>
      <c r="E47" s="26" t="s">
        <v>527</v>
      </c>
      <c r="F47" s="26" t="s">
        <v>528</v>
      </c>
      <c r="G47" s="26" t="n">
        <v>24125122000172</v>
      </c>
      <c r="H47" s="26" t="s">
        <v>529</v>
      </c>
      <c r="I47" s="26" t="s">
        <v>530</v>
      </c>
      <c r="J47" s="26" t="s">
        <v>754</v>
      </c>
      <c r="K47" s="26" t="s">
        <v>407</v>
      </c>
      <c r="L47" s="27" t="n">
        <v>44255</v>
      </c>
      <c r="M47" s="27" t="n">
        <v>44619</v>
      </c>
      <c r="N47" s="28" t="n">
        <v>11138.4</v>
      </c>
      <c r="O47" s="26" t="s">
        <v>755</v>
      </c>
      <c r="P47" s="26" t="s">
        <v>409</v>
      </c>
      <c r="Q47" s="26" t="s">
        <v>410</v>
      </c>
      <c r="R47" s="26" t="s">
        <v>736</v>
      </c>
      <c r="S47" s="26" t="s">
        <v>756</v>
      </c>
      <c r="T47" s="26" t="s">
        <v>757</v>
      </c>
      <c r="U47" s="26" t="s">
        <v>412</v>
      </c>
      <c r="V47" s="20"/>
      <c r="W47" s="20"/>
      <c r="X47" s="20"/>
      <c r="Y47" s="20"/>
      <c r="Z47" s="20"/>
    </row>
    <row r="48" customFormat="false" ht="35.05" hidden="false" customHeight="false" outlineLevel="0" collapsed="false">
      <c r="A48" s="26" t="s">
        <v>398</v>
      </c>
      <c r="B48" s="26" t="s">
        <v>434</v>
      </c>
      <c r="C48" s="26" t="s">
        <v>435</v>
      </c>
      <c r="D48" s="26" t="s">
        <v>758</v>
      </c>
      <c r="E48" s="26" t="s">
        <v>437</v>
      </c>
      <c r="F48" s="26" t="s">
        <v>266</v>
      </c>
      <c r="G48" s="26" t="n">
        <v>3052926411</v>
      </c>
      <c r="H48" s="26" t="s">
        <v>438</v>
      </c>
      <c r="I48" s="26" t="s">
        <v>418</v>
      </c>
      <c r="J48" s="27" t="n">
        <v>44533</v>
      </c>
      <c r="K48" s="26" t="s">
        <v>407</v>
      </c>
      <c r="L48" s="27" t="n">
        <v>44271</v>
      </c>
      <c r="M48" s="27" t="n">
        <v>44635</v>
      </c>
      <c r="N48" s="26" t="s">
        <v>440</v>
      </c>
      <c r="O48" s="26" t="s">
        <v>759</v>
      </c>
      <c r="P48" s="26" t="s">
        <v>409</v>
      </c>
      <c r="Q48" s="26" t="s">
        <v>442</v>
      </c>
      <c r="R48" s="26" t="s">
        <v>736</v>
      </c>
      <c r="S48" s="26" t="s">
        <v>760</v>
      </c>
      <c r="T48" s="29" t="s">
        <v>761</v>
      </c>
      <c r="U48" s="26" t="s">
        <v>412</v>
      </c>
      <c r="V48" s="20"/>
      <c r="W48" s="20"/>
      <c r="X48" s="20"/>
      <c r="Y48" s="20"/>
      <c r="Z48" s="20"/>
    </row>
    <row r="49" customFormat="false" ht="57.45" hidden="false" customHeight="false" outlineLevel="0" collapsed="false">
      <c r="A49" s="26" t="s">
        <v>398</v>
      </c>
      <c r="B49" s="26" t="s">
        <v>762</v>
      </c>
      <c r="C49" s="26" t="s">
        <v>763</v>
      </c>
      <c r="D49" s="26" t="s">
        <v>764</v>
      </c>
      <c r="E49" s="26" t="s">
        <v>765</v>
      </c>
      <c r="F49" s="26" t="s">
        <v>766</v>
      </c>
      <c r="G49" s="26" t="n">
        <v>4014181000166</v>
      </c>
      <c r="H49" s="26" t="s">
        <v>767</v>
      </c>
      <c r="I49" s="26" t="s">
        <v>430</v>
      </c>
      <c r="J49" s="26" t="s">
        <v>768</v>
      </c>
      <c r="K49" s="26" t="s">
        <v>407</v>
      </c>
      <c r="L49" s="27" t="n">
        <v>44273</v>
      </c>
      <c r="M49" s="27" t="n">
        <v>44637</v>
      </c>
      <c r="N49" s="28" t="n">
        <v>49920.1</v>
      </c>
      <c r="O49" s="26" t="s">
        <v>769</v>
      </c>
      <c r="P49" s="26" t="s">
        <v>478</v>
      </c>
      <c r="Q49" s="26" t="s">
        <v>478</v>
      </c>
      <c r="R49" s="26" t="s">
        <v>740</v>
      </c>
      <c r="S49" s="26" t="s">
        <v>770</v>
      </c>
      <c r="T49" s="26" t="s">
        <v>771</v>
      </c>
      <c r="U49" s="26" t="s">
        <v>423</v>
      </c>
      <c r="V49" s="20"/>
      <c r="W49" s="20"/>
      <c r="X49" s="20"/>
      <c r="Y49" s="20"/>
      <c r="Z49" s="20"/>
    </row>
    <row r="50" customFormat="false" ht="46.25" hidden="false" customHeight="false" outlineLevel="0" collapsed="false">
      <c r="A50" s="26" t="s">
        <v>398</v>
      </c>
      <c r="B50" s="26" t="s">
        <v>633</v>
      </c>
      <c r="C50" s="26" t="s">
        <v>634</v>
      </c>
      <c r="D50" s="26" t="s">
        <v>772</v>
      </c>
      <c r="E50" s="26" t="s">
        <v>635</v>
      </c>
      <c r="F50" s="26" t="s">
        <v>636</v>
      </c>
      <c r="G50" s="26" t="n">
        <v>3892344000140</v>
      </c>
      <c r="H50" s="26" t="s">
        <v>637</v>
      </c>
      <c r="I50" s="26" t="s">
        <v>418</v>
      </c>
      <c r="J50" s="26" t="s">
        <v>773</v>
      </c>
      <c r="K50" s="26" t="s">
        <v>407</v>
      </c>
      <c r="L50" s="27" t="n">
        <v>44274</v>
      </c>
      <c r="M50" s="27" t="n">
        <v>44638</v>
      </c>
      <c r="N50" s="28" t="n">
        <v>13703.5</v>
      </c>
      <c r="O50" s="26" t="s">
        <v>774</v>
      </c>
      <c r="P50" s="26" t="s">
        <v>639</v>
      </c>
      <c r="Q50" s="26" t="s">
        <v>639</v>
      </c>
      <c r="R50" s="20"/>
      <c r="S50" s="20"/>
      <c r="T50" s="26" t="s">
        <v>642</v>
      </c>
      <c r="U50" s="26" t="s">
        <v>643</v>
      </c>
      <c r="V50" s="20"/>
      <c r="W50" s="20"/>
      <c r="X50" s="20"/>
      <c r="Y50" s="20"/>
      <c r="Z50" s="20"/>
    </row>
    <row r="51" customFormat="false" ht="23.85" hidden="false" customHeight="false" outlineLevel="0" collapsed="false">
      <c r="A51" s="26" t="s">
        <v>398</v>
      </c>
      <c r="B51" s="26" t="s">
        <v>178</v>
      </c>
      <c r="C51" s="26" t="s">
        <v>179</v>
      </c>
      <c r="D51" s="26" t="s">
        <v>178</v>
      </c>
      <c r="E51" s="26" t="s">
        <v>175</v>
      </c>
      <c r="F51" s="26" t="s">
        <v>177</v>
      </c>
      <c r="G51" s="26" t="s">
        <v>775</v>
      </c>
      <c r="H51" s="26" t="s">
        <v>776</v>
      </c>
      <c r="I51" s="26" t="s">
        <v>418</v>
      </c>
      <c r="J51" s="26" t="s">
        <v>777</v>
      </c>
      <c r="K51" s="26" t="s">
        <v>407</v>
      </c>
      <c r="L51" s="27" t="n">
        <v>44279</v>
      </c>
      <c r="M51" s="27" t="n">
        <v>44643</v>
      </c>
      <c r="N51" s="28" t="n">
        <v>154261.8</v>
      </c>
      <c r="O51" s="26" t="s">
        <v>462</v>
      </c>
      <c r="P51" s="26" t="s">
        <v>778</v>
      </c>
      <c r="Q51" s="26" t="s">
        <v>615</v>
      </c>
      <c r="R51" s="27" t="n">
        <v>44293</v>
      </c>
      <c r="S51" s="26" t="s">
        <v>779</v>
      </c>
      <c r="T51" s="26" t="s">
        <v>780</v>
      </c>
      <c r="U51" s="26" t="s">
        <v>543</v>
      </c>
      <c r="V51" s="20"/>
      <c r="W51" s="20"/>
      <c r="X51" s="20"/>
      <c r="Y51" s="20"/>
      <c r="Z51" s="20"/>
    </row>
    <row r="52" customFormat="false" ht="68.65" hidden="false" customHeight="false" outlineLevel="0" collapsed="false">
      <c r="A52" s="26" t="s">
        <v>398</v>
      </c>
      <c r="B52" s="26" t="s">
        <v>781</v>
      </c>
      <c r="C52" s="26" t="s">
        <v>782</v>
      </c>
      <c r="D52" s="26" t="s">
        <v>783</v>
      </c>
      <c r="E52" s="26" t="s">
        <v>784</v>
      </c>
      <c r="F52" s="26" t="s">
        <v>785</v>
      </c>
      <c r="G52" s="26" t="n">
        <v>27730801000169</v>
      </c>
      <c r="H52" s="26" t="s">
        <v>786</v>
      </c>
      <c r="I52" s="26" t="s">
        <v>59</v>
      </c>
      <c r="J52" s="26" t="s">
        <v>787</v>
      </c>
      <c r="K52" s="26" t="n">
        <v>30</v>
      </c>
      <c r="L52" s="27" t="n">
        <v>44634</v>
      </c>
      <c r="M52" s="27" t="n">
        <v>44663</v>
      </c>
      <c r="N52" s="28" t="n">
        <v>13600</v>
      </c>
      <c r="O52" s="20"/>
      <c r="P52" s="26" t="s">
        <v>409</v>
      </c>
      <c r="Q52" s="26" t="s">
        <v>410</v>
      </c>
      <c r="R52" s="27" t="n">
        <v>44644</v>
      </c>
      <c r="S52" s="26" t="s">
        <v>788</v>
      </c>
      <c r="T52" s="26" t="s">
        <v>789</v>
      </c>
      <c r="U52" s="26" t="s">
        <v>412</v>
      </c>
      <c r="V52" s="20"/>
      <c r="W52" s="20"/>
      <c r="X52" s="20"/>
      <c r="Y52" s="20"/>
      <c r="Z52" s="20"/>
    </row>
    <row r="53" customFormat="false" ht="57.45" hidden="false" customHeight="false" outlineLevel="0" collapsed="false">
      <c r="A53" s="26" t="s">
        <v>398</v>
      </c>
      <c r="B53" s="26" t="s">
        <v>184</v>
      </c>
      <c r="C53" s="26" t="s">
        <v>185</v>
      </c>
      <c r="D53" s="26" t="s">
        <v>186</v>
      </c>
      <c r="E53" s="26" t="s">
        <v>175</v>
      </c>
      <c r="F53" s="26" t="s">
        <v>183</v>
      </c>
      <c r="G53" s="26" t="n">
        <v>10921252000298</v>
      </c>
      <c r="H53" s="20"/>
      <c r="I53" s="26" t="s">
        <v>418</v>
      </c>
      <c r="J53" s="26" t="s">
        <v>790</v>
      </c>
      <c r="K53" s="26" t="s">
        <v>407</v>
      </c>
      <c r="L53" s="27" t="n">
        <v>44309</v>
      </c>
      <c r="M53" s="27" t="n">
        <v>44673</v>
      </c>
      <c r="N53" s="28" t="n">
        <v>18099.62</v>
      </c>
      <c r="O53" s="26" t="s">
        <v>791</v>
      </c>
      <c r="P53" s="26" t="s">
        <v>792</v>
      </c>
      <c r="Q53" s="26" t="s">
        <v>792</v>
      </c>
      <c r="R53" s="27" t="n">
        <v>44322</v>
      </c>
      <c r="S53" s="26" t="s">
        <v>793</v>
      </c>
      <c r="T53" s="26" t="s">
        <v>780</v>
      </c>
      <c r="U53" s="26" t="s">
        <v>412</v>
      </c>
      <c r="V53" s="20"/>
      <c r="W53" s="20"/>
      <c r="X53" s="20"/>
      <c r="Y53" s="20"/>
      <c r="Z53" s="20"/>
    </row>
    <row r="54" customFormat="false" ht="46.25" hidden="false" customHeight="false" outlineLevel="0" collapsed="false">
      <c r="A54" s="26" t="s">
        <v>398</v>
      </c>
      <c r="B54" s="26" t="s">
        <v>456</v>
      </c>
      <c r="C54" s="26" t="s">
        <v>457</v>
      </c>
      <c r="D54" s="26" t="s">
        <v>794</v>
      </c>
      <c r="E54" s="26" t="s">
        <v>459</v>
      </c>
      <c r="F54" s="26" t="s">
        <v>460</v>
      </c>
      <c r="G54" s="26" t="n">
        <v>62173620000180</v>
      </c>
      <c r="H54" s="26" t="s">
        <v>461</v>
      </c>
      <c r="I54" s="26" t="s">
        <v>418</v>
      </c>
      <c r="J54" s="27" t="n">
        <v>44320</v>
      </c>
      <c r="K54" s="26" t="s">
        <v>407</v>
      </c>
      <c r="L54" s="27" t="n">
        <v>44311</v>
      </c>
      <c r="M54" s="27" t="n">
        <v>44675</v>
      </c>
      <c r="N54" s="28" t="n">
        <v>17500</v>
      </c>
      <c r="O54" s="26" t="s">
        <v>795</v>
      </c>
      <c r="P54" s="26" t="s">
        <v>463</v>
      </c>
      <c r="Q54" s="26" t="s">
        <v>464</v>
      </c>
      <c r="R54" s="26" t="s">
        <v>740</v>
      </c>
      <c r="S54" s="26" t="s">
        <v>796</v>
      </c>
      <c r="T54" s="26" t="s">
        <v>465</v>
      </c>
      <c r="U54" s="26" t="s">
        <v>466</v>
      </c>
      <c r="V54" s="20"/>
      <c r="W54" s="20"/>
      <c r="X54" s="20"/>
      <c r="Y54" s="20"/>
      <c r="Z54" s="20"/>
    </row>
    <row r="55" customFormat="false" ht="147" hidden="false" customHeight="false" outlineLevel="0" collapsed="false">
      <c r="A55" s="26" t="s">
        <v>398</v>
      </c>
      <c r="B55" s="26" t="s">
        <v>797</v>
      </c>
      <c r="C55" s="26" t="s">
        <v>798</v>
      </c>
      <c r="D55" s="26" t="s">
        <v>184</v>
      </c>
      <c r="E55" s="26" t="s">
        <v>221</v>
      </c>
      <c r="F55" s="26" t="s">
        <v>223</v>
      </c>
      <c r="G55" s="26" t="n">
        <v>16956920000118</v>
      </c>
      <c r="H55" s="20"/>
      <c r="I55" s="26" t="s">
        <v>799</v>
      </c>
      <c r="J55" s="26" t="s">
        <v>800</v>
      </c>
      <c r="K55" s="26" t="s">
        <v>407</v>
      </c>
      <c r="L55" s="27" t="n">
        <v>44319</v>
      </c>
      <c r="M55" s="27" t="n">
        <v>44683</v>
      </c>
      <c r="N55" s="28" t="n">
        <v>47520</v>
      </c>
      <c r="O55" s="26" t="s">
        <v>801</v>
      </c>
      <c r="P55" s="26" t="s">
        <v>501</v>
      </c>
      <c r="Q55" s="26" t="s">
        <v>501</v>
      </c>
      <c r="R55" s="27" t="n">
        <v>44322</v>
      </c>
      <c r="S55" s="26" t="s">
        <v>802</v>
      </c>
      <c r="T55" s="26" t="s">
        <v>803</v>
      </c>
      <c r="U55" s="26" t="s">
        <v>503</v>
      </c>
      <c r="V55" s="20"/>
      <c r="W55" s="20"/>
      <c r="X55" s="20"/>
      <c r="Y55" s="20"/>
      <c r="Z55" s="20"/>
    </row>
    <row r="56" customFormat="false" ht="35.05" hidden="false" customHeight="false" outlineLevel="0" collapsed="false">
      <c r="A56" s="26" t="s">
        <v>398</v>
      </c>
      <c r="B56" s="26" t="s">
        <v>467</v>
      </c>
      <c r="C56" s="26" t="s">
        <v>468</v>
      </c>
      <c r="D56" s="26" t="s">
        <v>804</v>
      </c>
      <c r="E56" s="26" t="s">
        <v>470</v>
      </c>
      <c r="F56" s="26" t="s">
        <v>471</v>
      </c>
      <c r="G56" s="26" t="n">
        <v>10456737000177</v>
      </c>
      <c r="H56" s="26" t="s">
        <v>472</v>
      </c>
      <c r="I56" s="26" t="s">
        <v>430</v>
      </c>
      <c r="J56" s="27" t="n">
        <v>44320</v>
      </c>
      <c r="K56" s="26" t="s">
        <v>407</v>
      </c>
      <c r="L56" s="27" t="n">
        <v>44321</v>
      </c>
      <c r="M56" s="27" t="n">
        <v>44685</v>
      </c>
      <c r="N56" s="28" t="n">
        <v>3671.4</v>
      </c>
      <c r="O56" s="26" t="s">
        <v>805</v>
      </c>
      <c r="P56" s="26" t="s">
        <v>409</v>
      </c>
      <c r="Q56" s="26" t="s">
        <v>410</v>
      </c>
      <c r="R56" s="26" t="s">
        <v>740</v>
      </c>
      <c r="S56" s="26" t="s">
        <v>806</v>
      </c>
      <c r="T56" s="26" t="s">
        <v>807</v>
      </c>
      <c r="U56" s="26" t="s">
        <v>412</v>
      </c>
      <c r="V56" s="20"/>
      <c r="W56" s="20"/>
      <c r="X56" s="20"/>
      <c r="Y56" s="20"/>
      <c r="Z56" s="20"/>
    </row>
    <row r="57" customFormat="false" ht="91" hidden="false" customHeight="false" outlineLevel="0" collapsed="false">
      <c r="A57" s="26" t="s">
        <v>398</v>
      </c>
      <c r="B57" s="26" t="s">
        <v>808</v>
      </c>
      <c r="C57" s="26" t="s">
        <v>809</v>
      </c>
      <c r="D57" s="26" t="s">
        <v>31</v>
      </c>
      <c r="E57" s="26" t="s">
        <v>670</v>
      </c>
      <c r="F57" s="26" t="s">
        <v>810</v>
      </c>
      <c r="G57" s="26" t="s">
        <v>31</v>
      </c>
      <c r="H57" s="26" t="s">
        <v>31</v>
      </c>
      <c r="I57" s="26" t="s">
        <v>59</v>
      </c>
      <c r="J57" s="26" t="s">
        <v>811</v>
      </c>
      <c r="K57" s="26" t="n">
        <v>100</v>
      </c>
      <c r="L57" s="27" t="n">
        <v>44588</v>
      </c>
      <c r="M57" s="27" t="n">
        <v>44687</v>
      </c>
      <c r="N57" s="28" t="n">
        <v>3263.7</v>
      </c>
      <c r="O57" s="26" t="s">
        <v>812</v>
      </c>
      <c r="P57" s="26" t="s">
        <v>674</v>
      </c>
      <c r="Q57" s="26" t="s">
        <v>674</v>
      </c>
      <c r="R57" s="26" t="s">
        <v>31</v>
      </c>
      <c r="S57" s="26" t="s">
        <v>813</v>
      </c>
      <c r="T57" s="20"/>
      <c r="U57" s="26" t="s">
        <v>676</v>
      </c>
      <c r="V57" s="20"/>
      <c r="W57" s="20"/>
      <c r="X57" s="20"/>
      <c r="Y57" s="20"/>
      <c r="Z57" s="20"/>
    </row>
    <row r="58" customFormat="false" ht="91" hidden="false" customHeight="false" outlineLevel="0" collapsed="false">
      <c r="A58" s="26" t="s">
        <v>398</v>
      </c>
      <c r="B58" s="26" t="s">
        <v>660</v>
      </c>
      <c r="C58" s="26" t="s">
        <v>661</v>
      </c>
      <c r="D58" s="26" t="s">
        <v>814</v>
      </c>
      <c r="E58" s="26" t="s">
        <v>663</v>
      </c>
      <c r="F58" s="26" t="s">
        <v>664</v>
      </c>
      <c r="G58" s="26" t="n">
        <v>24028923000110</v>
      </c>
      <c r="H58" s="26" t="s">
        <v>665</v>
      </c>
      <c r="I58" s="26" t="s">
        <v>418</v>
      </c>
      <c r="J58" s="26" t="s">
        <v>815</v>
      </c>
      <c r="K58" s="26" t="s">
        <v>407</v>
      </c>
      <c r="L58" s="27" t="n">
        <v>44327</v>
      </c>
      <c r="M58" s="27" t="n">
        <v>44691</v>
      </c>
      <c r="N58" s="28" t="n">
        <v>15700</v>
      </c>
      <c r="O58" s="20"/>
      <c r="P58" s="26" t="s">
        <v>442</v>
      </c>
      <c r="Q58" s="26" t="s">
        <v>442</v>
      </c>
      <c r="R58" s="26" t="s">
        <v>740</v>
      </c>
      <c r="S58" s="26" t="s">
        <v>816</v>
      </c>
      <c r="T58" s="26" t="s">
        <v>667</v>
      </c>
      <c r="U58" s="26" t="s">
        <v>609</v>
      </c>
      <c r="V58" s="20"/>
      <c r="W58" s="20"/>
      <c r="X58" s="20"/>
      <c r="Y58" s="20"/>
      <c r="Z58" s="20"/>
    </row>
    <row r="59" customFormat="false" ht="46.25" hidden="false" customHeight="false" outlineLevel="0" collapsed="false">
      <c r="A59" s="26" t="s">
        <v>398</v>
      </c>
      <c r="B59" s="26" t="s">
        <v>447</v>
      </c>
      <c r="C59" s="26" t="s">
        <v>479</v>
      </c>
      <c r="D59" s="26" t="s">
        <v>817</v>
      </c>
      <c r="E59" s="26" t="s">
        <v>481</v>
      </c>
      <c r="F59" s="26" t="s">
        <v>482</v>
      </c>
      <c r="G59" s="26" t="n">
        <v>360305000104</v>
      </c>
      <c r="H59" s="26" t="s">
        <v>483</v>
      </c>
      <c r="I59" s="26" t="s">
        <v>484</v>
      </c>
      <c r="J59" s="27" t="n">
        <v>44474</v>
      </c>
      <c r="K59" s="26" t="s">
        <v>407</v>
      </c>
      <c r="L59" s="27" t="n">
        <v>44338</v>
      </c>
      <c r="M59" s="27" t="n">
        <v>44702</v>
      </c>
      <c r="N59" s="28" t="n">
        <v>26000</v>
      </c>
      <c r="O59" s="26" t="s">
        <v>818</v>
      </c>
      <c r="P59" s="26" t="s">
        <v>486</v>
      </c>
      <c r="Q59" s="26" t="s">
        <v>486</v>
      </c>
      <c r="R59" s="26" t="s">
        <v>819</v>
      </c>
      <c r="S59" s="20"/>
      <c r="T59" s="26" t="s">
        <v>487</v>
      </c>
      <c r="U59" s="26" t="s">
        <v>455</v>
      </c>
      <c r="V59" s="20"/>
      <c r="W59" s="20"/>
      <c r="X59" s="20"/>
      <c r="Y59" s="20"/>
      <c r="Z59" s="20"/>
    </row>
    <row r="60" customFormat="false" ht="57.45" hidden="false" customHeight="false" outlineLevel="0" collapsed="false">
      <c r="A60" s="26" t="s">
        <v>398</v>
      </c>
      <c r="B60" s="26" t="s">
        <v>820</v>
      </c>
      <c r="C60" s="26" t="s">
        <v>821</v>
      </c>
      <c r="D60" s="26" t="s">
        <v>822</v>
      </c>
      <c r="E60" s="26" t="s">
        <v>823</v>
      </c>
      <c r="F60" s="26" t="s">
        <v>824</v>
      </c>
      <c r="G60" s="26" t="n">
        <v>34035038000111</v>
      </c>
      <c r="H60" s="20"/>
      <c r="I60" s="26" t="s">
        <v>59</v>
      </c>
      <c r="J60" s="20"/>
      <c r="K60" s="26" t="s">
        <v>825</v>
      </c>
      <c r="L60" s="27" t="n">
        <v>44706</v>
      </c>
      <c r="M60" s="27" t="n">
        <v>44797</v>
      </c>
      <c r="N60" s="28" t="n">
        <v>5000</v>
      </c>
      <c r="O60" s="20"/>
      <c r="P60" s="26" t="s">
        <v>826</v>
      </c>
      <c r="Q60" s="26" t="s">
        <v>826</v>
      </c>
      <c r="R60" s="27" t="n">
        <v>44721</v>
      </c>
      <c r="S60" s="26" t="s">
        <v>827</v>
      </c>
      <c r="T60" s="20"/>
      <c r="U60" s="26" t="s">
        <v>828</v>
      </c>
      <c r="V60" s="20"/>
      <c r="W60" s="20"/>
      <c r="X60" s="20"/>
      <c r="Y60" s="20"/>
      <c r="Z60" s="20"/>
    </row>
    <row r="61" customFormat="false" ht="135.8" hidden="false" customHeight="false" outlineLevel="0" collapsed="false">
      <c r="A61" s="26" t="s">
        <v>398</v>
      </c>
      <c r="B61" s="26" t="s">
        <v>488</v>
      </c>
      <c r="C61" s="26" t="s">
        <v>489</v>
      </c>
      <c r="D61" s="26" t="s">
        <v>829</v>
      </c>
      <c r="E61" s="26" t="s">
        <v>143</v>
      </c>
      <c r="F61" s="26" t="s">
        <v>491</v>
      </c>
      <c r="G61" s="26" t="n">
        <v>22317405000190</v>
      </c>
      <c r="H61" s="26" t="s">
        <v>492</v>
      </c>
      <c r="I61" s="26" t="s">
        <v>405</v>
      </c>
      <c r="J61" s="26" t="s">
        <v>830</v>
      </c>
      <c r="K61" s="26" t="s">
        <v>407</v>
      </c>
      <c r="L61" s="27" t="n">
        <v>44348</v>
      </c>
      <c r="M61" s="27" t="n">
        <v>44712</v>
      </c>
      <c r="N61" s="28" t="n">
        <v>11803.2</v>
      </c>
      <c r="O61" s="26" t="s">
        <v>831</v>
      </c>
      <c r="P61" s="26" t="s">
        <v>463</v>
      </c>
      <c r="Q61" s="26" t="s">
        <v>464</v>
      </c>
      <c r="R61" s="26" t="s">
        <v>832</v>
      </c>
      <c r="S61" s="26" t="s">
        <v>833</v>
      </c>
      <c r="T61" s="26" t="s">
        <v>493</v>
      </c>
      <c r="U61" s="26" t="s">
        <v>466</v>
      </c>
      <c r="V61" s="20"/>
      <c r="W61" s="20"/>
      <c r="X61" s="20"/>
      <c r="Y61" s="20"/>
      <c r="Z61" s="20"/>
    </row>
    <row r="62" customFormat="false" ht="35.05" hidden="false" customHeight="false" outlineLevel="0" collapsed="false">
      <c r="A62" s="26" t="s">
        <v>398</v>
      </c>
      <c r="B62" s="26" t="s">
        <v>834</v>
      </c>
      <c r="C62" s="26" t="s">
        <v>835</v>
      </c>
      <c r="D62" s="26" t="s">
        <v>836</v>
      </c>
      <c r="E62" s="26" t="s">
        <v>837</v>
      </c>
      <c r="F62" s="26" t="s">
        <v>838</v>
      </c>
      <c r="G62" s="26" t="n">
        <v>61383493000180</v>
      </c>
      <c r="H62" s="20"/>
      <c r="I62" s="26" t="s">
        <v>59</v>
      </c>
      <c r="J62" s="27" t="n">
        <v>44233</v>
      </c>
      <c r="K62" s="26" t="s">
        <v>407</v>
      </c>
      <c r="L62" s="27" t="n">
        <v>44350</v>
      </c>
      <c r="M62" s="27" t="n">
        <v>44714</v>
      </c>
      <c r="N62" s="28" t="n">
        <v>1708.87</v>
      </c>
      <c r="O62" s="20"/>
      <c r="P62" s="26" t="s">
        <v>409</v>
      </c>
      <c r="Q62" s="26" t="s">
        <v>839</v>
      </c>
      <c r="R62" s="20"/>
      <c r="S62" s="26" t="s">
        <v>840</v>
      </c>
      <c r="T62" s="26" t="s">
        <v>841</v>
      </c>
      <c r="U62" s="26" t="s">
        <v>412</v>
      </c>
      <c r="V62" s="20"/>
      <c r="W62" s="20"/>
      <c r="X62" s="20"/>
      <c r="Y62" s="20"/>
      <c r="Z62" s="20"/>
    </row>
    <row r="63" customFormat="false" ht="68.65" hidden="false" customHeight="false" outlineLevel="0" collapsed="false">
      <c r="A63" s="26" t="s">
        <v>398</v>
      </c>
      <c r="B63" s="26" t="s">
        <v>79</v>
      </c>
      <c r="C63" s="26" t="s">
        <v>842</v>
      </c>
      <c r="D63" s="26" t="s">
        <v>843</v>
      </c>
      <c r="E63" s="26" t="s">
        <v>844</v>
      </c>
      <c r="F63" s="26" t="s">
        <v>845</v>
      </c>
      <c r="G63" s="26" t="n">
        <v>7295329000176</v>
      </c>
      <c r="H63" s="20"/>
      <c r="I63" s="26" t="s">
        <v>59</v>
      </c>
      <c r="J63" s="27" t="n">
        <v>44902</v>
      </c>
      <c r="K63" s="26" t="s">
        <v>407</v>
      </c>
      <c r="L63" s="27" t="n">
        <v>44754</v>
      </c>
      <c r="M63" s="27" t="n">
        <v>45118</v>
      </c>
      <c r="N63" s="28" t="n">
        <v>10000</v>
      </c>
      <c r="O63" s="26" t="s">
        <v>846</v>
      </c>
      <c r="P63" s="26" t="s">
        <v>442</v>
      </c>
      <c r="Q63" s="26" t="s">
        <v>442</v>
      </c>
      <c r="R63" s="27" t="n">
        <v>44772</v>
      </c>
      <c r="S63" s="26" t="s">
        <v>847</v>
      </c>
      <c r="T63" s="26" t="s">
        <v>848</v>
      </c>
      <c r="U63" s="26" t="s">
        <v>609</v>
      </c>
      <c r="V63" s="20"/>
      <c r="W63" s="20"/>
      <c r="X63" s="20"/>
      <c r="Y63" s="20"/>
      <c r="Z63" s="20"/>
    </row>
    <row r="64" customFormat="false" ht="79.85" hidden="false" customHeight="false" outlineLevel="0" collapsed="false">
      <c r="A64" s="26" t="s">
        <v>398</v>
      </c>
      <c r="B64" s="26" t="s">
        <v>849</v>
      </c>
      <c r="C64" s="26" t="s">
        <v>850</v>
      </c>
      <c r="D64" s="26" t="s">
        <v>31</v>
      </c>
      <c r="E64" s="26" t="s">
        <v>851</v>
      </c>
      <c r="F64" s="26" t="s">
        <v>852</v>
      </c>
      <c r="G64" s="26" t="n">
        <v>4172439000152</v>
      </c>
      <c r="H64" s="20"/>
      <c r="I64" s="26" t="s">
        <v>59</v>
      </c>
      <c r="J64" s="26" t="s">
        <v>853</v>
      </c>
      <c r="K64" s="26" t="s">
        <v>854</v>
      </c>
      <c r="L64" s="27" t="n">
        <v>44543</v>
      </c>
      <c r="M64" s="27" t="n">
        <v>44722</v>
      </c>
      <c r="N64" s="28" t="n">
        <v>345</v>
      </c>
      <c r="O64" s="26" t="s">
        <v>855</v>
      </c>
      <c r="P64" s="26" t="s">
        <v>409</v>
      </c>
      <c r="Q64" s="26" t="s">
        <v>409</v>
      </c>
      <c r="R64" s="27" t="n">
        <v>44545</v>
      </c>
      <c r="S64" s="26" t="s">
        <v>856</v>
      </c>
      <c r="T64" s="20"/>
      <c r="U64" s="26" t="s">
        <v>412</v>
      </c>
      <c r="V64" s="20"/>
      <c r="W64" s="20"/>
      <c r="X64" s="20"/>
      <c r="Y64" s="20"/>
      <c r="Z64" s="20"/>
    </row>
    <row r="65" customFormat="false" ht="57.45" hidden="false" customHeight="false" outlineLevel="0" collapsed="false">
      <c r="A65" s="26" t="s">
        <v>398</v>
      </c>
      <c r="B65" s="26" t="s">
        <v>371</v>
      </c>
      <c r="C65" s="26" t="s">
        <v>857</v>
      </c>
      <c r="D65" s="26" t="s">
        <v>797</v>
      </c>
      <c r="E65" s="26" t="s">
        <v>858</v>
      </c>
      <c r="F65" s="26" t="s">
        <v>859</v>
      </c>
      <c r="G65" s="26" t="n">
        <v>14806853000120</v>
      </c>
      <c r="H65" s="20"/>
      <c r="I65" s="26" t="s">
        <v>59</v>
      </c>
      <c r="J65" s="26" t="s">
        <v>860</v>
      </c>
      <c r="K65" s="26" t="s">
        <v>498</v>
      </c>
      <c r="L65" s="27" t="n">
        <v>44333</v>
      </c>
      <c r="M65" s="27" t="n">
        <v>45062</v>
      </c>
      <c r="N65" s="28" t="n">
        <v>269145.13</v>
      </c>
      <c r="O65" s="26" t="s">
        <v>861</v>
      </c>
      <c r="P65" s="26" t="s">
        <v>463</v>
      </c>
      <c r="Q65" s="26" t="s">
        <v>464</v>
      </c>
      <c r="R65" s="27" t="n">
        <v>44355</v>
      </c>
      <c r="S65" s="26" t="s">
        <v>862</v>
      </c>
      <c r="T65" s="26" t="s">
        <v>863</v>
      </c>
      <c r="U65" s="26" t="s">
        <v>466</v>
      </c>
      <c r="V65" s="20"/>
      <c r="W65" s="20"/>
      <c r="X65" s="20"/>
      <c r="Y65" s="20"/>
      <c r="Z65" s="20"/>
    </row>
    <row r="66" customFormat="false" ht="46.25" hidden="false" customHeight="false" outlineLevel="0" collapsed="false">
      <c r="A66" s="26" t="s">
        <v>398</v>
      </c>
      <c r="B66" s="26" t="s">
        <v>864</v>
      </c>
      <c r="C66" s="26" t="s">
        <v>865</v>
      </c>
      <c r="D66" s="26" t="s">
        <v>722</v>
      </c>
      <c r="E66" s="26" t="s">
        <v>866</v>
      </c>
      <c r="F66" s="26" t="s">
        <v>867</v>
      </c>
      <c r="G66" s="26" t="n">
        <v>22677427000161</v>
      </c>
      <c r="H66" s="26" t="s">
        <v>59</v>
      </c>
      <c r="I66" s="26" t="s">
        <v>59</v>
      </c>
      <c r="J66" s="26" t="s">
        <v>868</v>
      </c>
      <c r="K66" s="26" t="s">
        <v>869</v>
      </c>
      <c r="L66" s="27" t="n">
        <v>43644</v>
      </c>
      <c r="M66" s="27" t="n">
        <v>44739</v>
      </c>
      <c r="N66" s="28" t="n">
        <v>720</v>
      </c>
      <c r="O66" s="26" t="s">
        <v>607</v>
      </c>
      <c r="P66" s="26" t="s">
        <v>409</v>
      </c>
      <c r="Q66" s="26" t="s">
        <v>501</v>
      </c>
      <c r="R66" s="26" t="s">
        <v>31</v>
      </c>
      <c r="S66" s="20"/>
      <c r="T66" s="26" t="s">
        <v>870</v>
      </c>
      <c r="U66" s="26" t="s">
        <v>412</v>
      </c>
      <c r="V66" s="20"/>
      <c r="W66" s="20"/>
      <c r="X66" s="20"/>
      <c r="Y66" s="20"/>
      <c r="Z66" s="20"/>
    </row>
    <row r="67" customFormat="false" ht="68.65" hidden="false" customHeight="false" outlineLevel="0" collapsed="false">
      <c r="A67" s="26" t="s">
        <v>398</v>
      </c>
      <c r="B67" s="26" t="s">
        <v>871</v>
      </c>
      <c r="C67" s="26" t="s">
        <v>872</v>
      </c>
      <c r="D67" s="26" t="s">
        <v>31</v>
      </c>
      <c r="E67" s="26" t="s">
        <v>873</v>
      </c>
      <c r="F67" s="26" t="s">
        <v>874</v>
      </c>
      <c r="G67" s="26" t="n">
        <v>34577522000172</v>
      </c>
      <c r="H67" s="26" t="s">
        <v>875</v>
      </c>
      <c r="I67" s="26" t="s">
        <v>59</v>
      </c>
      <c r="J67" s="27" t="n">
        <v>44780</v>
      </c>
      <c r="K67" s="26" t="s">
        <v>825</v>
      </c>
      <c r="L67" s="27" t="n">
        <v>44750</v>
      </c>
      <c r="M67" s="27" t="n">
        <v>44841</v>
      </c>
      <c r="N67" s="28" t="n">
        <v>2770</v>
      </c>
      <c r="O67" s="26" t="s">
        <v>876</v>
      </c>
      <c r="P67" s="26" t="s">
        <v>877</v>
      </c>
      <c r="Q67" s="26" t="s">
        <v>640</v>
      </c>
      <c r="R67" s="26" t="s">
        <v>31</v>
      </c>
      <c r="S67" s="26" t="s">
        <v>878</v>
      </c>
      <c r="T67" s="20"/>
      <c r="U67" s="26" t="s">
        <v>643</v>
      </c>
      <c r="V67" s="20"/>
      <c r="W67" s="20"/>
      <c r="X67" s="20"/>
      <c r="Y67" s="20"/>
      <c r="Z67" s="20"/>
    </row>
    <row r="68" customFormat="false" ht="169.4" hidden="false" customHeight="false" outlineLevel="0" collapsed="false">
      <c r="A68" s="26" t="s">
        <v>398</v>
      </c>
      <c r="B68" s="26" t="s">
        <v>879</v>
      </c>
      <c r="C68" s="26" t="s">
        <v>880</v>
      </c>
      <c r="D68" s="26" t="s">
        <v>881</v>
      </c>
      <c r="E68" s="26" t="s">
        <v>882</v>
      </c>
      <c r="F68" s="26" t="s">
        <v>883</v>
      </c>
      <c r="G68" s="26" t="n">
        <v>6154420000109</v>
      </c>
      <c r="H68" s="26" t="s">
        <v>884</v>
      </c>
      <c r="I68" s="26" t="s">
        <v>59</v>
      </c>
      <c r="J68" s="26" t="s">
        <v>885</v>
      </c>
      <c r="K68" s="26" t="s">
        <v>886</v>
      </c>
      <c r="L68" s="27" t="n">
        <v>44742</v>
      </c>
      <c r="M68" s="27" t="n">
        <v>44833</v>
      </c>
      <c r="N68" s="28" t="n">
        <v>3190</v>
      </c>
      <c r="O68" s="20"/>
      <c r="P68" s="26" t="s">
        <v>826</v>
      </c>
      <c r="Q68" s="26" t="s">
        <v>826</v>
      </c>
      <c r="R68" s="27" t="n">
        <v>44750</v>
      </c>
      <c r="S68" s="26" t="s">
        <v>887</v>
      </c>
      <c r="T68" s="26" t="s">
        <v>888</v>
      </c>
      <c r="U68" s="26" t="s">
        <v>828</v>
      </c>
      <c r="V68" s="20"/>
      <c r="W68" s="20"/>
      <c r="X68" s="20"/>
      <c r="Y68" s="20"/>
      <c r="Z68" s="20"/>
    </row>
    <row r="69" customFormat="false" ht="35.05" hidden="false" customHeight="false" outlineLevel="0" collapsed="false">
      <c r="A69" s="26" t="s">
        <v>398</v>
      </c>
      <c r="B69" s="26" t="s">
        <v>560</v>
      </c>
      <c r="C69" s="26" t="s">
        <v>561</v>
      </c>
      <c r="D69" s="26" t="s">
        <v>889</v>
      </c>
      <c r="E69" s="26" t="s">
        <v>427</v>
      </c>
      <c r="F69" s="26" t="s">
        <v>563</v>
      </c>
      <c r="G69" s="26" t="n">
        <v>6997469000123</v>
      </c>
      <c r="H69" s="26" t="s">
        <v>429</v>
      </c>
      <c r="I69" s="26" t="s">
        <v>418</v>
      </c>
      <c r="J69" s="26" t="s">
        <v>890</v>
      </c>
      <c r="K69" s="26" t="s">
        <v>407</v>
      </c>
      <c r="L69" s="27" t="n">
        <v>44399</v>
      </c>
      <c r="M69" s="27" t="n">
        <v>44763</v>
      </c>
      <c r="N69" s="28" t="n">
        <v>26753.76</v>
      </c>
      <c r="O69" s="26" t="s">
        <v>692</v>
      </c>
      <c r="P69" s="26" t="s">
        <v>409</v>
      </c>
      <c r="Q69" s="26" t="s">
        <v>432</v>
      </c>
      <c r="R69" s="26" t="s">
        <v>891</v>
      </c>
      <c r="S69" s="26" t="s">
        <v>565</v>
      </c>
      <c r="T69" s="26" t="s">
        <v>693</v>
      </c>
      <c r="U69" s="26" t="s">
        <v>412</v>
      </c>
      <c r="V69" s="20"/>
      <c r="W69" s="20"/>
      <c r="X69" s="20"/>
      <c r="Y69" s="20"/>
      <c r="Z69" s="20"/>
    </row>
    <row r="70" customFormat="false" ht="46.25" hidden="false" customHeight="false" outlineLevel="0" collapsed="false">
      <c r="A70" s="26" t="s">
        <v>398</v>
      </c>
      <c r="B70" s="26" t="s">
        <v>892</v>
      </c>
      <c r="C70" s="26" t="s">
        <v>893</v>
      </c>
      <c r="D70" s="26" t="s">
        <v>894</v>
      </c>
      <c r="E70" s="26" t="s">
        <v>895</v>
      </c>
      <c r="F70" s="26" t="s">
        <v>896</v>
      </c>
      <c r="G70" s="26" t="n">
        <v>10793812000195</v>
      </c>
      <c r="H70" s="20"/>
      <c r="I70" s="26" t="s">
        <v>59</v>
      </c>
      <c r="J70" s="27" t="n">
        <v>44477</v>
      </c>
      <c r="K70" s="26" t="s">
        <v>407</v>
      </c>
      <c r="L70" s="27" t="n">
        <v>44418</v>
      </c>
      <c r="M70" s="27" t="n">
        <v>44782</v>
      </c>
      <c r="N70" s="28" t="n">
        <v>81295.9</v>
      </c>
      <c r="O70" s="26" t="s">
        <v>897</v>
      </c>
      <c r="P70" s="26" t="s">
        <v>501</v>
      </c>
      <c r="Q70" s="26" t="s">
        <v>501</v>
      </c>
      <c r="R70" s="20"/>
      <c r="S70" s="26" t="s">
        <v>898</v>
      </c>
      <c r="T70" s="26" t="s">
        <v>899</v>
      </c>
      <c r="U70" s="26" t="s">
        <v>503</v>
      </c>
      <c r="V70" s="20"/>
      <c r="W70" s="20"/>
      <c r="X70" s="20"/>
      <c r="Y70" s="20"/>
      <c r="Z70" s="20"/>
    </row>
    <row r="71" customFormat="false" ht="124.6" hidden="false" customHeight="false" outlineLevel="0" collapsed="false">
      <c r="A71" s="26" t="s">
        <v>398</v>
      </c>
      <c r="B71" s="26" t="s">
        <v>900</v>
      </c>
      <c r="C71" s="26" t="s">
        <v>901</v>
      </c>
      <c r="D71" s="26" t="s">
        <v>902</v>
      </c>
      <c r="E71" s="26" t="s">
        <v>903</v>
      </c>
      <c r="F71" s="26" t="s">
        <v>904</v>
      </c>
      <c r="G71" s="26" t="n">
        <v>269914000152</v>
      </c>
      <c r="H71" s="26" t="s">
        <v>905</v>
      </c>
      <c r="I71" s="26" t="s">
        <v>649</v>
      </c>
      <c r="J71" s="26" t="s">
        <v>906</v>
      </c>
      <c r="K71" s="26" t="s">
        <v>407</v>
      </c>
      <c r="L71" s="27" t="n">
        <v>44425</v>
      </c>
      <c r="M71" s="27" t="n">
        <v>44789</v>
      </c>
      <c r="N71" s="28" t="n">
        <v>24603.54</v>
      </c>
      <c r="O71" s="26" t="s">
        <v>907</v>
      </c>
      <c r="P71" s="26" t="s">
        <v>478</v>
      </c>
      <c r="Q71" s="26" t="s">
        <v>478</v>
      </c>
      <c r="R71" s="27" t="n">
        <v>44436</v>
      </c>
      <c r="S71" s="26" t="s">
        <v>908</v>
      </c>
      <c r="T71" s="26" t="s">
        <v>909</v>
      </c>
      <c r="U71" s="26" t="s">
        <v>423</v>
      </c>
      <c r="V71" s="20"/>
      <c r="W71" s="20"/>
      <c r="X71" s="20"/>
      <c r="Y71" s="20"/>
      <c r="Z71" s="20"/>
    </row>
    <row r="72" customFormat="false" ht="91" hidden="false" customHeight="false" outlineLevel="0" collapsed="false">
      <c r="A72" s="26" t="s">
        <v>398</v>
      </c>
      <c r="B72" s="26" t="s">
        <v>910</v>
      </c>
      <c r="C72" s="26" t="s">
        <v>911</v>
      </c>
      <c r="D72" s="26" t="s">
        <v>159</v>
      </c>
      <c r="E72" s="26" t="s">
        <v>912</v>
      </c>
      <c r="F72" s="26" t="s">
        <v>913</v>
      </c>
      <c r="G72" s="26" t="n">
        <v>33965309000175</v>
      </c>
      <c r="H72" s="26" t="s">
        <v>914</v>
      </c>
      <c r="I72" s="26" t="s">
        <v>418</v>
      </c>
      <c r="J72" s="26" t="s">
        <v>915</v>
      </c>
      <c r="K72" s="26" t="s">
        <v>407</v>
      </c>
      <c r="L72" s="27" t="n">
        <v>44432</v>
      </c>
      <c r="M72" s="27" t="n">
        <v>44796</v>
      </c>
      <c r="N72" s="28" t="n">
        <v>4000</v>
      </c>
      <c r="O72" s="26" t="s">
        <v>916</v>
      </c>
      <c r="P72" s="26" t="s">
        <v>558</v>
      </c>
      <c r="Q72" s="26" t="s">
        <v>558</v>
      </c>
      <c r="R72" s="27" t="n">
        <v>44450</v>
      </c>
      <c r="S72" s="26" t="s">
        <v>917</v>
      </c>
      <c r="T72" s="26" t="s">
        <v>918</v>
      </c>
      <c r="U72" s="26" t="s">
        <v>412</v>
      </c>
      <c r="V72" s="20"/>
      <c r="W72" s="20"/>
      <c r="X72" s="20"/>
      <c r="Y72" s="20"/>
      <c r="Z72" s="20"/>
    </row>
    <row r="73" customFormat="false" ht="57.45" hidden="false" customHeight="false" outlineLevel="0" collapsed="false">
      <c r="A73" s="26" t="s">
        <v>398</v>
      </c>
      <c r="B73" s="26" t="s">
        <v>743</v>
      </c>
      <c r="C73" s="26" t="s">
        <v>744</v>
      </c>
      <c r="D73" s="26" t="s">
        <v>919</v>
      </c>
      <c r="E73" s="26" t="s">
        <v>746</v>
      </c>
      <c r="F73" s="26" t="s">
        <v>747</v>
      </c>
      <c r="G73" s="26" t="n">
        <v>3017804000191</v>
      </c>
      <c r="H73" s="20"/>
      <c r="I73" s="26" t="s">
        <v>748</v>
      </c>
      <c r="J73" s="27" t="n">
        <v>44653</v>
      </c>
      <c r="K73" s="26" t="n">
        <v>180</v>
      </c>
      <c r="L73" s="27" t="n">
        <v>44618</v>
      </c>
      <c r="M73" s="27" t="n">
        <v>44797</v>
      </c>
      <c r="N73" s="28" t="n">
        <v>338966.22</v>
      </c>
      <c r="O73" s="28" t="n">
        <v>338966.22</v>
      </c>
      <c r="P73" s="26" t="s">
        <v>501</v>
      </c>
      <c r="Q73" s="26" t="s">
        <v>501</v>
      </c>
      <c r="R73" s="26" t="s">
        <v>920</v>
      </c>
      <c r="S73" s="26" t="s">
        <v>751</v>
      </c>
      <c r="T73" s="26" t="s">
        <v>921</v>
      </c>
      <c r="U73" s="26" t="s">
        <v>503</v>
      </c>
      <c r="V73" s="20"/>
      <c r="W73" s="20"/>
      <c r="X73" s="20"/>
      <c r="Y73" s="20"/>
      <c r="Z73" s="20"/>
    </row>
    <row r="74" customFormat="false" ht="35.05" hidden="false" customHeight="false" outlineLevel="0" collapsed="false">
      <c r="A74" s="26" t="s">
        <v>398</v>
      </c>
      <c r="B74" s="26" t="s">
        <v>922</v>
      </c>
      <c r="C74" s="26" t="s">
        <v>923</v>
      </c>
      <c r="D74" s="26" t="s">
        <v>924</v>
      </c>
      <c r="E74" s="26" t="s">
        <v>925</v>
      </c>
      <c r="F74" s="26" t="s">
        <v>926</v>
      </c>
      <c r="G74" s="26" t="n">
        <v>34179679000140</v>
      </c>
      <c r="H74" s="26" t="s">
        <v>927</v>
      </c>
      <c r="I74" s="26" t="s">
        <v>59</v>
      </c>
      <c r="J74" s="26" t="s">
        <v>749</v>
      </c>
      <c r="K74" s="26" t="s">
        <v>407</v>
      </c>
      <c r="L74" s="27" t="n">
        <v>44440</v>
      </c>
      <c r="M74" s="27" t="n">
        <v>44804</v>
      </c>
      <c r="N74" s="28" t="n">
        <v>2640</v>
      </c>
      <c r="O74" s="26" t="s">
        <v>928</v>
      </c>
      <c r="P74" s="26" t="s">
        <v>640</v>
      </c>
      <c r="Q74" s="26" t="s">
        <v>640</v>
      </c>
      <c r="R74" s="27" t="n">
        <v>44450</v>
      </c>
      <c r="S74" s="26" t="s">
        <v>929</v>
      </c>
      <c r="T74" s="26" t="s">
        <v>930</v>
      </c>
      <c r="U74" s="26" t="s">
        <v>643</v>
      </c>
      <c r="V74" s="20"/>
      <c r="W74" s="20"/>
      <c r="X74" s="20"/>
      <c r="Y74" s="20"/>
      <c r="Z74" s="20"/>
    </row>
    <row r="75" customFormat="false" ht="46.25" hidden="false" customHeight="false" outlineLevel="0" collapsed="false">
      <c r="A75" s="26" t="s">
        <v>398</v>
      </c>
      <c r="B75" s="26" t="s">
        <v>620</v>
      </c>
      <c r="C75" s="26" t="s">
        <v>931</v>
      </c>
      <c r="D75" s="26" t="s">
        <v>932</v>
      </c>
      <c r="E75" s="26" t="s">
        <v>933</v>
      </c>
      <c r="F75" s="26" t="s">
        <v>934</v>
      </c>
      <c r="G75" s="26" t="s">
        <v>935</v>
      </c>
      <c r="H75" s="20"/>
      <c r="I75" s="26" t="s">
        <v>418</v>
      </c>
      <c r="J75" s="26" t="s">
        <v>936</v>
      </c>
      <c r="K75" s="26" t="s">
        <v>498</v>
      </c>
      <c r="L75" s="27" t="n">
        <v>44089</v>
      </c>
      <c r="M75" s="27" t="n">
        <v>44818</v>
      </c>
      <c r="N75" s="28" t="n">
        <v>18000</v>
      </c>
      <c r="O75" s="26" t="s">
        <v>937</v>
      </c>
      <c r="P75" s="26" t="s">
        <v>501</v>
      </c>
      <c r="Q75" s="26" t="s">
        <v>501</v>
      </c>
      <c r="R75" s="20"/>
      <c r="S75" s="26" t="s">
        <v>938</v>
      </c>
      <c r="T75" s="26" t="s">
        <v>939</v>
      </c>
      <c r="U75" s="26" t="s">
        <v>503</v>
      </c>
      <c r="V75" s="20"/>
      <c r="W75" s="20"/>
      <c r="X75" s="20"/>
      <c r="Y75" s="20"/>
      <c r="Z75" s="20"/>
    </row>
    <row r="76" customFormat="false" ht="113.4" hidden="false" customHeight="false" outlineLevel="0" collapsed="false">
      <c r="A76" s="26" t="s">
        <v>398</v>
      </c>
      <c r="B76" s="26" t="s">
        <v>317</v>
      </c>
      <c r="C76" s="26" t="s">
        <v>940</v>
      </c>
      <c r="D76" s="26" t="s">
        <v>941</v>
      </c>
      <c r="E76" s="26" t="s">
        <v>74</v>
      </c>
      <c r="F76" s="26" t="s">
        <v>942</v>
      </c>
      <c r="G76" s="26" t="n">
        <v>18358621000107</v>
      </c>
      <c r="H76" s="26" t="s">
        <v>943</v>
      </c>
      <c r="I76" s="26" t="s">
        <v>59</v>
      </c>
      <c r="J76" s="26" t="s">
        <v>944</v>
      </c>
      <c r="K76" s="26" t="s">
        <v>945</v>
      </c>
      <c r="L76" s="27" t="n">
        <v>44368</v>
      </c>
      <c r="M76" s="27" t="n">
        <v>44824</v>
      </c>
      <c r="N76" s="28" t="n">
        <v>3000</v>
      </c>
      <c r="O76" s="26" t="s">
        <v>946</v>
      </c>
      <c r="P76" s="26" t="s">
        <v>501</v>
      </c>
      <c r="Q76" s="26" t="s">
        <v>501</v>
      </c>
      <c r="R76" s="27" t="n">
        <v>44370</v>
      </c>
      <c r="S76" s="26" t="s">
        <v>947</v>
      </c>
      <c r="T76" s="26" t="s">
        <v>948</v>
      </c>
      <c r="U76" s="26" t="s">
        <v>503</v>
      </c>
      <c r="V76" s="20"/>
      <c r="W76" s="20"/>
      <c r="X76" s="20"/>
      <c r="Y76" s="20"/>
      <c r="Z76" s="20"/>
    </row>
    <row r="77" customFormat="false" ht="79.85" hidden="false" customHeight="false" outlineLevel="0" collapsed="false">
      <c r="A77" s="26" t="s">
        <v>398</v>
      </c>
      <c r="B77" s="26" t="s">
        <v>288</v>
      </c>
      <c r="C77" s="26" t="s">
        <v>289</v>
      </c>
      <c r="D77" s="26" t="s">
        <v>949</v>
      </c>
      <c r="E77" s="26" t="s">
        <v>285</v>
      </c>
      <c r="F77" s="26" t="s">
        <v>287</v>
      </c>
      <c r="G77" s="26" t="n">
        <v>27284516000161</v>
      </c>
      <c r="H77" s="20"/>
      <c r="I77" s="26" t="s">
        <v>418</v>
      </c>
      <c r="J77" s="26" t="s">
        <v>950</v>
      </c>
      <c r="K77" s="26" t="s">
        <v>407</v>
      </c>
      <c r="L77" s="27" t="n">
        <v>44461</v>
      </c>
      <c r="M77" s="27" t="n">
        <v>44825</v>
      </c>
      <c r="N77" s="28" t="n">
        <v>303871.68</v>
      </c>
      <c r="O77" s="26" t="s">
        <v>951</v>
      </c>
      <c r="P77" s="26" t="s">
        <v>952</v>
      </c>
      <c r="Q77" s="26" t="s">
        <v>952</v>
      </c>
      <c r="R77" s="26" t="s">
        <v>953</v>
      </c>
      <c r="S77" s="26" t="s">
        <v>697</v>
      </c>
      <c r="T77" s="26" t="s">
        <v>698</v>
      </c>
      <c r="U77" s="26" t="s">
        <v>412</v>
      </c>
      <c r="V77" s="20"/>
      <c r="W77" s="20"/>
      <c r="X77" s="20"/>
      <c r="Y77" s="20"/>
      <c r="Z77" s="20"/>
    </row>
    <row r="78" customFormat="false" ht="68.65" hidden="false" customHeight="false" outlineLevel="0" collapsed="false">
      <c r="A78" s="26" t="s">
        <v>398</v>
      </c>
      <c r="B78" s="26" t="s">
        <v>159</v>
      </c>
      <c r="C78" s="26" t="s">
        <v>160</v>
      </c>
      <c r="D78" s="26" t="s">
        <v>954</v>
      </c>
      <c r="E78" s="26" t="s">
        <v>151</v>
      </c>
      <c r="F78" s="26" t="s">
        <v>158</v>
      </c>
      <c r="G78" s="26" t="s">
        <v>547</v>
      </c>
      <c r="H78" s="26" t="s">
        <v>548</v>
      </c>
      <c r="I78" s="26" t="s">
        <v>649</v>
      </c>
      <c r="J78" s="26" t="s">
        <v>830</v>
      </c>
      <c r="K78" s="26" t="s">
        <v>955</v>
      </c>
      <c r="L78" s="27" t="n">
        <v>44341</v>
      </c>
      <c r="M78" s="27" t="n">
        <v>44828</v>
      </c>
      <c r="N78" s="28" t="n">
        <v>31232.74</v>
      </c>
      <c r="O78" s="26" t="s">
        <v>956</v>
      </c>
      <c r="P78" s="26" t="s">
        <v>522</v>
      </c>
      <c r="Q78" s="26" t="s">
        <v>522</v>
      </c>
      <c r="R78" s="27" t="n">
        <v>44355</v>
      </c>
      <c r="S78" s="26" t="s">
        <v>957</v>
      </c>
      <c r="T78" s="26" t="s">
        <v>958</v>
      </c>
      <c r="U78" s="26" t="s">
        <v>412</v>
      </c>
      <c r="V78" s="20"/>
      <c r="W78" s="20"/>
      <c r="X78" s="20"/>
      <c r="Y78" s="20"/>
      <c r="Z78" s="20"/>
    </row>
    <row r="79" customFormat="false" ht="46.25" hidden="false" customHeight="false" outlineLevel="0" collapsed="false">
      <c r="A79" s="26" t="s">
        <v>398</v>
      </c>
      <c r="B79" s="26" t="s">
        <v>200</v>
      </c>
      <c r="C79" s="26" t="s">
        <v>201</v>
      </c>
      <c r="D79" s="26" t="s">
        <v>146</v>
      </c>
      <c r="E79" s="26" t="s">
        <v>197</v>
      </c>
      <c r="F79" s="26" t="s">
        <v>199</v>
      </c>
      <c r="G79" s="26" t="n">
        <v>25124220000158</v>
      </c>
      <c r="H79" s="26" t="s">
        <v>959</v>
      </c>
      <c r="I79" s="26" t="s">
        <v>960</v>
      </c>
      <c r="J79" s="27" t="n">
        <v>44206</v>
      </c>
      <c r="K79" s="26" t="s">
        <v>407</v>
      </c>
      <c r="L79" s="27" t="n">
        <v>44470</v>
      </c>
      <c r="M79" s="27" t="n">
        <v>44834</v>
      </c>
      <c r="N79" s="28" t="n">
        <v>14880</v>
      </c>
      <c r="O79" s="26" t="s">
        <v>961</v>
      </c>
      <c r="P79" s="26" t="s">
        <v>962</v>
      </c>
      <c r="Q79" s="26" t="s">
        <v>962</v>
      </c>
      <c r="R79" s="27" t="n">
        <v>44474</v>
      </c>
      <c r="S79" s="26" t="s">
        <v>963</v>
      </c>
      <c r="T79" s="26" t="s">
        <v>964</v>
      </c>
      <c r="U79" s="26" t="s">
        <v>719</v>
      </c>
      <c r="V79" s="20"/>
      <c r="W79" s="20"/>
      <c r="X79" s="20"/>
      <c r="Y79" s="20"/>
      <c r="Z79" s="20"/>
    </row>
    <row r="80" customFormat="false" ht="23.85" hidden="false" customHeight="false" outlineLevel="0" collapsed="false">
      <c r="A80" s="26" t="s">
        <v>398</v>
      </c>
      <c r="B80" s="26" t="s">
        <v>965</v>
      </c>
      <c r="C80" s="26" t="s">
        <v>966</v>
      </c>
      <c r="D80" s="26" t="s">
        <v>892</v>
      </c>
      <c r="E80" s="26" t="s">
        <v>967</v>
      </c>
      <c r="F80" s="26" t="s">
        <v>968</v>
      </c>
      <c r="G80" s="26" t="n">
        <v>11101202000146</v>
      </c>
      <c r="H80" s="20"/>
      <c r="I80" s="26" t="s">
        <v>59</v>
      </c>
      <c r="J80" s="20"/>
      <c r="K80" s="26" t="s">
        <v>407</v>
      </c>
      <c r="L80" s="27" t="n">
        <v>44494</v>
      </c>
      <c r="M80" s="27" t="n">
        <v>44858</v>
      </c>
      <c r="N80" s="28" t="n">
        <v>11216.96</v>
      </c>
      <c r="O80" s="26" t="s">
        <v>969</v>
      </c>
      <c r="P80" s="26" t="s">
        <v>409</v>
      </c>
      <c r="Q80" s="26" t="s">
        <v>970</v>
      </c>
      <c r="R80" s="20"/>
      <c r="S80" s="26" t="s">
        <v>971</v>
      </c>
      <c r="T80" s="20"/>
      <c r="U80" s="26" t="s">
        <v>412</v>
      </c>
      <c r="V80" s="20"/>
      <c r="W80" s="20"/>
      <c r="X80" s="20"/>
      <c r="Y80" s="20"/>
      <c r="Z80" s="20"/>
    </row>
    <row r="81" customFormat="false" ht="91" hidden="false" customHeight="false" outlineLevel="0" collapsed="false">
      <c r="A81" s="26" t="s">
        <v>398</v>
      </c>
      <c r="B81" s="26" t="s">
        <v>972</v>
      </c>
      <c r="C81" s="26" t="s">
        <v>973</v>
      </c>
      <c r="D81" s="26" t="s">
        <v>974</v>
      </c>
      <c r="E81" s="26" t="s">
        <v>975</v>
      </c>
      <c r="F81" s="26" t="s">
        <v>976</v>
      </c>
      <c r="G81" s="26" t="n">
        <v>31835680000197</v>
      </c>
      <c r="H81" s="20"/>
      <c r="I81" s="26" t="s">
        <v>59</v>
      </c>
      <c r="J81" s="26" t="s">
        <v>977</v>
      </c>
      <c r="K81" s="26" t="s">
        <v>978</v>
      </c>
      <c r="L81" s="27" t="n">
        <v>44861</v>
      </c>
      <c r="M81" s="27" t="n">
        <v>45011</v>
      </c>
      <c r="N81" s="28" t="n">
        <v>5000</v>
      </c>
      <c r="O81" s="20"/>
      <c r="P81" s="26" t="s">
        <v>979</v>
      </c>
      <c r="Q81" s="26" t="s">
        <v>980</v>
      </c>
      <c r="R81" s="27" t="n">
        <v>44876</v>
      </c>
      <c r="S81" s="26" t="s">
        <v>981</v>
      </c>
      <c r="T81" s="20"/>
      <c r="U81" s="26" t="s">
        <v>466</v>
      </c>
      <c r="V81" s="20"/>
      <c r="W81" s="20"/>
      <c r="X81" s="20"/>
      <c r="Y81" s="20"/>
      <c r="Z81" s="20"/>
    </row>
    <row r="82" customFormat="false" ht="35.05" hidden="false" customHeight="false" outlineLevel="0" collapsed="false">
      <c r="A82" s="26" t="s">
        <v>398</v>
      </c>
      <c r="B82" s="26" t="s">
        <v>610</v>
      </c>
      <c r="C82" s="26" t="s">
        <v>611</v>
      </c>
      <c r="D82" s="26" t="s">
        <v>982</v>
      </c>
      <c r="E82" s="26" t="s">
        <v>613</v>
      </c>
      <c r="F82" s="26" t="s">
        <v>614</v>
      </c>
      <c r="G82" s="26" t="n">
        <v>33526864000109</v>
      </c>
      <c r="H82" s="26" t="n">
        <v>2721635</v>
      </c>
      <c r="I82" s="26" t="s">
        <v>590</v>
      </c>
      <c r="J82" s="26" t="s">
        <v>983</v>
      </c>
      <c r="K82" s="26" t="s">
        <v>407</v>
      </c>
      <c r="L82" s="27" t="n">
        <v>44532</v>
      </c>
      <c r="M82" s="27" t="n">
        <v>44896</v>
      </c>
      <c r="N82" s="28" t="n">
        <v>2289.6</v>
      </c>
      <c r="O82" s="26" t="s">
        <v>984</v>
      </c>
      <c r="P82" s="26" t="s">
        <v>453</v>
      </c>
      <c r="Q82" s="26" t="s">
        <v>615</v>
      </c>
      <c r="R82" s="26" t="s">
        <v>985</v>
      </c>
      <c r="S82" s="26" t="s">
        <v>616</v>
      </c>
      <c r="T82" s="26" t="s">
        <v>986</v>
      </c>
      <c r="U82" s="26" t="s">
        <v>455</v>
      </c>
      <c r="V82" s="20"/>
      <c r="W82" s="20"/>
      <c r="X82" s="20"/>
      <c r="Y82" s="20"/>
      <c r="Z82" s="20"/>
    </row>
    <row r="83" customFormat="false" ht="57.45" hidden="false" customHeight="false" outlineLevel="0" collapsed="false">
      <c r="A83" s="26" t="s">
        <v>398</v>
      </c>
      <c r="B83" s="26" t="s">
        <v>362</v>
      </c>
      <c r="C83" s="26" t="s">
        <v>363</v>
      </c>
      <c r="D83" s="26" t="s">
        <v>364</v>
      </c>
      <c r="E83" s="26" t="s">
        <v>359</v>
      </c>
      <c r="F83" s="26" t="s">
        <v>361</v>
      </c>
      <c r="G83" s="26" t="s">
        <v>987</v>
      </c>
      <c r="H83" s="20"/>
      <c r="I83" s="26" t="s">
        <v>418</v>
      </c>
      <c r="J83" s="26" t="s">
        <v>988</v>
      </c>
      <c r="K83" s="26" t="s">
        <v>407</v>
      </c>
      <c r="L83" s="27" t="n">
        <v>44558</v>
      </c>
      <c r="M83" s="27" t="n">
        <v>44922</v>
      </c>
      <c r="N83" s="28" t="n">
        <v>62029.68</v>
      </c>
      <c r="O83" s="26" t="s">
        <v>989</v>
      </c>
      <c r="P83" s="26" t="s">
        <v>522</v>
      </c>
      <c r="Q83" s="26" t="s">
        <v>522</v>
      </c>
      <c r="R83" s="27" t="n">
        <v>44559</v>
      </c>
      <c r="S83" s="26" t="s">
        <v>990</v>
      </c>
      <c r="T83" s="20"/>
      <c r="U83" s="26" t="s">
        <v>412</v>
      </c>
      <c r="V83" s="20"/>
      <c r="W83" s="20"/>
      <c r="X83" s="20"/>
      <c r="Y83" s="20"/>
      <c r="Z83" s="20"/>
    </row>
    <row r="84" customFormat="false" ht="57.45" hidden="false" customHeight="false" outlineLevel="0" collapsed="false">
      <c r="A84" s="26" t="s">
        <v>398</v>
      </c>
      <c r="B84" s="26" t="s">
        <v>506</v>
      </c>
      <c r="C84" s="26" t="s">
        <v>507</v>
      </c>
      <c r="D84" s="26" t="s">
        <v>991</v>
      </c>
      <c r="E84" s="26" t="s">
        <v>402</v>
      </c>
      <c r="F84" s="26" t="s">
        <v>509</v>
      </c>
      <c r="G84" s="26" t="n">
        <v>3822268000105</v>
      </c>
      <c r="H84" s="26" t="s">
        <v>510</v>
      </c>
      <c r="I84" s="26" t="s">
        <v>418</v>
      </c>
      <c r="J84" s="26" t="s">
        <v>992</v>
      </c>
      <c r="K84" s="26" t="s">
        <v>407</v>
      </c>
      <c r="L84" s="27" t="n">
        <v>44593</v>
      </c>
      <c r="M84" s="27" t="n">
        <v>44957</v>
      </c>
      <c r="N84" s="28" t="n">
        <v>169838.64</v>
      </c>
      <c r="O84" s="26" t="s">
        <v>993</v>
      </c>
      <c r="P84" s="26" t="s">
        <v>409</v>
      </c>
      <c r="Q84" s="26" t="s">
        <v>410</v>
      </c>
      <c r="R84" s="26" t="s">
        <v>994</v>
      </c>
      <c r="S84" s="26" t="s">
        <v>512</v>
      </c>
      <c r="T84" s="26" t="s">
        <v>995</v>
      </c>
      <c r="U84" s="26" t="s">
        <v>412</v>
      </c>
      <c r="V84" s="20"/>
      <c r="W84" s="20"/>
      <c r="X84" s="20"/>
      <c r="Y84" s="20"/>
      <c r="Z84" s="20"/>
    </row>
    <row r="85" customFormat="false" ht="35.05" hidden="false" customHeight="false" outlineLevel="0" collapsed="false">
      <c r="A85" s="26" t="s">
        <v>398</v>
      </c>
      <c r="B85" s="26" t="s">
        <v>514</v>
      </c>
      <c r="C85" s="26" t="s">
        <v>515</v>
      </c>
      <c r="D85" s="26" t="s">
        <v>996</v>
      </c>
      <c r="E85" s="26" t="s">
        <v>517</v>
      </c>
      <c r="F85" s="26" t="s">
        <v>518</v>
      </c>
      <c r="G85" s="26" t="n">
        <v>126621000116</v>
      </c>
      <c r="H85" s="26" t="s">
        <v>519</v>
      </c>
      <c r="I85" s="26" t="s">
        <v>418</v>
      </c>
      <c r="J85" s="26" t="s">
        <v>997</v>
      </c>
      <c r="K85" s="26" t="s">
        <v>407</v>
      </c>
      <c r="L85" s="27" t="n">
        <v>44606</v>
      </c>
      <c r="M85" s="27" t="n">
        <v>44970</v>
      </c>
      <c r="N85" s="28" t="n">
        <v>6000</v>
      </c>
      <c r="O85" s="26" t="s">
        <v>521</v>
      </c>
      <c r="P85" s="26" t="s">
        <v>409</v>
      </c>
      <c r="Q85" s="26" t="s">
        <v>410</v>
      </c>
      <c r="R85" s="26" t="s">
        <v>998</v>
      </c>
      <c r="S85" s="26" t="s">
        <v>999</v>
      </c>
      <c r="T85" s="26" t="s">
        <v>524</v>
      </c>
      <c r="U85" s="26" t="s">
        <v>412</v>
      </c>
      <c r="V85" s="20"/>
      <c r="W85" s="20"/>
      <c r="X85" s="20"/>
      <c r="Y85" s="20"/>
      <c r="Z85" s="20"/>
    </row>
    <row r="86" customFormat="false" ht="46.25" hidden="false" customHeight="false" outlineLevel="0" collapsed="false">
      <c r="A86" s="26" t="s">
        <v>398</v>
      </c>
      <c r="B86" s="26" t="s">
        <v>1000</v>
      </c>
      <c r="C86" s="26" t="s">
        <v>1001</v>
      </c>
      <c r="D86" s="26" t="s">
        <v>808</v>
      </c>
      <c r="E86" s="26" t="s">
        <v>427</v>
      </c>
      <c r="F86" s="26" t="s">
        <v>1002</v>
      </c>
      <c r="G86" s="26" t="n">
        <v>6997469000123</v>
      </c>
      <c r="H86" s="20"/>
      <c r="I86" s="26" t="s">
        <v>59</v>
      </c>
      <c r="J86" s="26" t="s">
        <v>1003</v>
      </c>
      <c r="K86" s="26" t="s">
        <v>407</v>
      </c>
      <c r="L86" s="27" t="n">
        <v>44616</v>
      </c>
      <c r="M86" s="27" t="n">
        <v>44980</v>
      </c>
      <c r="N86" s="28" t="n">
        <v>17274.12</v>
      </c>
      <c r="O86" s="26" t="s">
        <v>1004</v>
      </c>
      <c r="P86" s="26" t="s">
        <v>952</v>
      </c>
      <c r="Q86" s="26" t="s">
        <v>970</v>
      </c>
      <c r="R86" s="27" t="n">
        <v>44671</v>
      </c>
      <c r="S86" s="26" t="s">
        <v>1005</v>
      </c>
      <c r="T86" s="29"/>
      <c r="U86" s="26" t="s">
        <v>412</v>
      </c>
      <c r="V86" s="20"/>
      <c r="W86" s="20"/>
      <c r="X86" s="20"/>
      <c r="Y86" s="20"/>
      <c r="Z86" s="20"/>
    </row>
    <row r="87" customFormat="false" ht="57.45" hidden="false" customHeight="false" outlineLevel="0" collapsed="false">
      <c r="A87" s="26" t="s">
        <v>398</v>
      </c>
      <c r="B87" s="26" t="s">
        <v>762</v>
      </c>
      <c r="C87" s="26" t="s">
        <v>763</v>
      </c>
      <c r="D87" s="26" t="s">
        <v>1006</v>
      </c>
      <c r="E87" s="26" t="s">
        <v>765</v>
      </c>
      <c r="F87" s="26" t="s">
        <v>766</v>
      </c>
      <c r="G87" s="26" t="n">
        <v>4014181000166</v>
      </c>
      <c r="H87" s="26" t="s">
        <v>767</v>
      </c>
      <c r="I87" s="26" t="s">
        <v>430</v>
      </c>
      <c r="J87" s="26" t="s">
        <v>1007</v>
      </c>
      <c r="K87" s="26" t="s">
        <v>407</v>
      </c>
      <c r="L87" s="27" t="n">
        <v>44638</v>
      </c>
      <c r="M87" s="27" t="n">
        <v>45002</v>
      </c>
      <c r="N87" s="28" t="n">
        <v>49747.6</v>
      </c>
      <c r="O87" s="26" t="s">
        <v>769</v>
      </c>
      <c r="P87" s="26" t="s">
        <v>478</v>
      </c>
      <c r="Q87" s="26" t="s">
        <v>478</v>
      </c>
      <c r="R87" s="26" t="s">
        <v>1008</v>
      </c>
      <c r="S87" s="26" t="s">
        <v>770</v>
      </c>
      <c r="T87" s="26" t="s">
        <v>771</v>
      </c>
      <c r="U87" s="26" t="s">
        <v>423</v>
      </c>
      <c r="V87" s="20"/>
      <c r="W87" s="20"/>
      <c r="X87" s="20"/>
      <c r="Y87" s="20"/>
      <c r="Z87" s="20"/>
    </row>
    <row r="88" customFormat="false" ht="46.25" hidden="false" customHeight="false" outlineLevel="0" collapsed="false">
      <c r="A88" s="26" t="s">
        <v>398</v>
      </c>
      <c r="B88" s="26" t="s">
        <v>633</v>
      </c>
      <c r="C88" s="26" t="s">
        <v>634</v>
      </c>
      <c r="D88" s="26" t="s">
        <v>1009</v>
      </c>
      <c r="E88" s="26" t="s">
        <v>635</v>
      </c>
      <c r="F88" s="26" t="s">
        <v>636</v>
      </c>
      <c r="G88" s="26" t="n">
        <v>3892344000140</v>
      </c>
      <c r="H88" s="26" t="s">
        <v>637</v>
      </c>
      <c r="I88" s="26" t="s">
        <v>418</v>
      </c>
      <c r="J88" s="26" t="s">
        <v>1010</v>
      </c>
      <c r="K88" s="26" t="s">
        <v>407</v>
      </c>
      <c r="L88" s="27" t="n">
        <v>44639</v>
      </c>
      <c r="M88" s="27" t="n">
        <v>45003</v>
      </c>
      <c r="N88" s="28" t="n">
        <v>13703.5</v>
      </c>
      <c r="O88" s="26" t="s">
        <v>774</v>
      </c>
      <c r="P88" s="26" t="s">
        <v>639</v>
      </c>
      <c r="Q88" s="26" t="s">
        <v>639</v>
      </c>
      <c r="R88" s="26" t="s">
        <v>1008</v>
      </c>
      <c r="S88" s="26" t="s">
        <v>1011</v>
      </c>
      <c r="T88" s="26" t="s">
        <v>642</v>
      </c>
      <c r="U88" s="26" t="s">
        <v>643</v>
      </c>
      <c r="V88" s="20"/>
      <c r="W88" s="20"/>
      <c r="X88" s="20"/>
      <c r="Y88" s="20"/>
      <c r="Z88" s="20"/>
    </row>
    <row r="89" customFormat="false" ht="23.85" hidden="false" customHeight="false" outlineLevel="0" collapsed="false">
      <c r="A89" s="26" t="s">
        <v>398</v>
      </c>
      <c r="B89" s="26" t="s">
        <v>178</v>
      </c>
      <c r="C89" s="26" t="s">
        <v>179</v>
      </c>
      <c r="D89" s="26" t="s">
        <v>1012</v>
      </c>
      <c r="E89" s="26" t="s">
        <v>175</v>
      </c>
      <c r="F89" s="26" t="s">
        <v>177</v>
      </c>
      <c r="G89" s="26" t="s">
        <v>775</v>
      </c>
      <c r="H89" s="26" t="s">
        <v>776</v>
      </c>
      <c r="I89" s="26" t="s">
        <v>418</v>
      </c>
      <c r="J89" s="26" t="s">
        <v>1013</v>
      </c>
      <c r="K89" s="26" t="s">
        <v>407</v>
      </c>
      <c r="L89" s="27" t="n">
        <v>44644</v>
      </c>
      <c r="M89" s="27" t="n">
        <v>45008</v>
      </c>
      <c r="N89" s="28" t="n">
        <v>154261.8</v>
      </c>
      <c r="O89" s="26" t="s">
        <v>462</v>
      </c>
      <c r="P89" s="26" t="s">
        <v>778</v>
      </c>
      <c r="Q89" s="26" t="s">
        <v>615</v>
      </c>
      <c r="R89" s="27" t="n">
        <v>44293</v>
      </c>
      <c r="S89" s="26" t="s">
        <v>779</v>
      </c>
      <c r="T89" s="26" t="s">
        <v>780</v>
      </c>
      <c r="U89" s="26" t="s">
        <v>543</v>
      </c>
      <c r="V89" s="20"/>
      <c r="W89" s="20"/>
      <c r="X89" s="20"/>
      <c r="Y89" s="20"/>
      <c r="Z89" s="20"/>
    </row>
    <row r="90" customFormat="false" ht="79.85" hidden="false" customHeight="false" outlineLevel="0" collapsed="false">
      <c r="A90" s="26" t="s">
        <v>398</v>
      </c>
      <c r="B90" s="26" t="s">
        <v>822</v>
      </c>
      <c r="C90" s="26" t="s">
        <v>1014</v>
      </c>
      <c r="D90" s="26" t="s">
        <v>31</v>
      </c>
      <c r="E90" s="26" t="s">
        <v>1015</v>
      </c>
      <c r="F90" s="26" t="s">
        <v>1016</v>
      </c>
      <c r="G90" s="26" t="n">
        <v>4067191000160</v>
      </c>
      <c r="H90" s="20"/>
      <c r="I90" s="26" t="s">
        <v>59</v>
      </c>
      <c r="J90" s="26" t="s">
        <v>1017</v>
      </c>
      <c r="K90" s="26" t="s">
        <v>407</v>
      </c>
      <c r="L90" s="27" t="n">
        <v>44649</v>
      </c>
      <c r="M90" s="27" t="n">
        <v>45013</v>
      </c>
      <c r="N90" s="28" t="n">
        <v>658.8</v>
      </c>
      <c r="O90" s="26" t="s">
        <v>607</v>
      </c>
      <c r="P90" s="26" t="s">
        <v>1018</v>
      </c>
      <c r="Q90" s="26" t="s">
        <v>640</v>
      </c>
      <c r="R90" s="26" t="s">
        <v>31</v>
      </c>
      <c r="S90" s="26" t="s">
        <v>1019</v>
      </c>
      <c r="T90" s="20"/>
      <c r="U90" s="26" t="s">
        <v>643</v>
      </c>
      <c r="V90" s="20"/>
      <c r="W90" s="20"/>
      <c r="X90" s="20"/>
      <c r="Y90" s="20"/>
      <c r="Z90" s="20"/>
    </row>
    <row r="91" customFormat="false" ht="91" hidden="false" customHeight="false" outlineLevel="0" collapsed="false">
      <c r="A91" s="26" t="s">
        <v>398</v>
      </c>
      <c r="B91" s="26" t="s">
        <v>1020</v>
      </c>
      <c r="C91" s="26" t="s">
        <v>1021</v>
      </c>
      <c r="D91" s="26" t="s">
        <v>1020</v>
      </c>
      <c r="E91" s="26" t="s">
        <v>627</v>
      </c>
      <c r="F91" s="26" t="s">
        <v>628</v>
      </c>
      <c r="G91" s="26" t="n">
        <v>2863024000108</v>
      </c>
      <c r="H91" s="26" t="n">
        <v>4411560</v>
      </c>
      <c r="I91" s="26" t="s">
        <v>59</v>
      </c>
      <c r="J91" s="27" t="n">
        <v>44565</v>
      </c>
      <c r="K91" s="26" t="s">
        <v>407</v>
      </c>
      <c r="L91" s="27" t="n">
        <v>44652</v>
      </c>
      <c r="M91" s="27" t="n">
        <v>45016</v>
      </c>
      <c r="N91" s="28" t="n">
        <v>29300</v>
      </c>
      <c r="O91" s="26" t="s">
        <v>462</v>
      </c>
      <c r="P91" s="26" t="s">
        <v>522</v>
      </c>
      <c r="Q91" s="26" t="s">
        <v>410</v>
      </c>
      <c r="R91" s="27" t="n">
        <v>44671</v>
      </c>
      <c r="S91" s="26" t="s">
        <v>1022</v>
      </c>
      <c r="T91" s="26" t="s">
        <v>1023</v>
      </c>
      <c r="U91" s="26" t="s">
        <v>412</v>
      </c>
      <c r="V91" s="20"/>
      <c r="W91" s="20"/>
      <c r="X91" s="20"/>
      <c r="Y91" s="20"/>
      <c r="Z91" s="20"/>
    </row>
    <row r="92" customFormat="false" ht="35.05" hidden="false" customHeight="false" outlineLevel="0" collapsed="false">
      <c r="A92" s="26" t="s">
        <v>398</v>
      </c>
      <c r="B92" s="26" t="s">
        <v>1024</v>
      </c>
      <c r="C92" s="26" t="s">
        <v>1025</v>
      </c>
      <c r="D92" s="26" t="s">
        <v>1026</v>
      </c>
      <c r="E92" s="26" t="s">
        <v>210</v>
      </c>
      <c r="F92" s="26" t="s">
        <v>212</v>
      </c>
      <c r="G92" s="26" t="s">
        <v>1027</v>
      </c>
      <c r="H92" s="20"/>
      <c r="I92" s="26" t="s">
        <v>59</v>
      </c>
      <c r="J92" s="26" t="s">
        <v>1028</v>
      </c>
      <c r="K92" s="26" t="s">
        <v>869</v>
      </c>
      <c r="L92" s="27" t="n">
        <v>43922</v>
      </c>
      <c r="M92" s="27" t="n">
        <v>45016</v>
      </c>
      <c r="N92" s="28" t="n">
        <v>4498.5</v>
      </c>
      <c r="O92" s="26" t="s">
        <v>1029</v>
      </c>
      <c r="P92" s="26" t="s">
        <v>501</v>
      </c>
      <c r="Q92" s="26" t="s">
        <v>501</v>
      </c>
      <c r="R92" s="27" t="n">
        <v>43774</v>
      </c>
      <c r="S92" s="20"/>
      <c r="T92" s="26" t="s">
        <v>1030</v>
      </c>
      <c r="U92" s="26" t="s">
        <v>503</v>
      </c>
      <c r="V92" s="20"/>
      <c r="W92" s="20"/>
      <c r="X92" s="20"/>
      <c r="Y92" s="20"/>
      <c r="Z92" s="20"/>
    </row>
    <row r="93" customFormat="false" ht="46.25" hidden="false" customHeight="false" outlineLevel="0" collapsed="false">
      <c r="A93" s="26" t="s">
        <v>398</v>
      </c>
      <c r="B93" s="26" t="s">
        <v>644</v>
      </c>
      <c r="C93" s="26" t="s">
        <v>645</v>
      </c>
      <c r="D93" s="26" t="s">
        <v>1031</v>
      </c>
      <c r="E93" s="26" t="s">
        <v>647</v>
      </c>
      <c r="F93" s="26" t="s">
        <v>648</v>
      </c>
      <c r="G93" s="26" t="n">
        <v>43819978000192</v>
      </c>
      <c r="H93" s="20"/>
      <c r="I93" s="26" t="s">
        <v>649</v>
      </c>
      <c r="J93" s="27" t="n">
        <v>44716</v>
      </c>
      <c r="K93" s="26" t="s">
        <v>407</v>
      </c>
      <c r="L93" s="27" t="n">
        <v>44657</v>
      </c>
      <c r="M93" s="27" t="n">
        <v>45021</v>
      </c>
      <c r="N93" s="28" t="n">
        <v>9152.64</v>
      </c>
      <c r="O93" s="28" t="n">
        <v>9152.64</v>
      </c>
      <c r="P93" s="26" t="s">
        <v>651</v>
      </c>
      <c r="Q93" s="26" t="s">
        <v>651</v>
      </c>
      <c r="R93" s="26" t="s">
        <v>1032</v>
      </c>
      <c r="S93" s="26" t="s">
        <v>1033</v>
      </c>
      <c r="T93" s="26" t="s">
        <v>653</v>
      </c>
      <c r="U93" s="26" t="s">
        <v>543</v>
      </c>
      <c r="V93" s="20"/>
      <c r="W93" s="20"/>
      <c r="X93" s="20"/>
      <c r="Y93" s="20"/>
      <c r="Z93" s="20"/>
    </row>
    <row r="94" customFormat="false" ht="57.45" hidden="false" customHeight="false" outlineLevel="0" collapsed="false">
      <c r="A94" s="26" t="s">
        <v>398</v>
      </c>
      <c r="B94" s="26" t="s">
        <v>184</v>
      </c>
      <c r="C94" s="26" t="s">
        <v>185</v>
      </c>
      <c r="D94" s="26" t="s">
        <v>187</v>
      </c>
      <c r="E94" s="26" t="s">
        <v>175</v>
      </c>
      <c r="F94" s="26" t="s">
        <v>183</v>
      </c>
      <c r="G94" s="26" t="n">
        <v>10921252000298</v>
      </c>
      <c r="H94" s="20"/>
      <c r="I94" s="26" t="s">
        <v>418</v>
      </c>
      <c r="J94" s="26" t="s">
        <v>1034</v>
      </c>
      <c r="K94" s="26" t="s">
        <v>407</v>
      </c>
      <c r="L94" s="27" t="n">
        <v>44674</v>
      </c>
      <c r="M94" s="27" t="n">
        <v>45038</v>
      </c>
      <c r="N94" s="28" t="n">
        <v>18099.62</v>
      </c>
      <c r="O94" s="26" t="s">
        <v>1035</v>
      </c>
      <c r="P94" s="26" t="s">
        <v>792</v>
      </c>
      <c r="Q94" s="26" t="s">
        <v>792</v>
      </c>
      <c r="R94" s="26" t="s">
        <v>1008</v>
      </c>
      <c r="S94" s="26" t="s">
        <v>793</v>
      </c>
      <c r="T94" s="26" t="s">
        <v>1036</v>
      </c>
      <c r="U94" s="26" t="s">
        <v>412</v>
      </c>
      <c r="V94" s="20"/>
      <c r="W94" s="20"/>
      <c r="X94" s="20"/>
      <c r="Y94" s="20"/>
      <c r="Z94" s="20"/>
    </row>
    <row r="95" customFormat="false" ht="57.45" hidden="false" customHeight="false" outlineLevel="0" collapsed="false">
      <c r="A95" s="26" t="s">
        <v>398</v>
      </c>
      <c r="B95" s="26" t="s">
        <v>1037</v>
      </c>
      <c r="C95" s="26" t="s">
        <v>1038</v>
      </c>
      <c r="D95" s="26" t="s">
        <v>1000</v>
      </c>
      <c r="E95" s="26" t="s">
        <v>1039</v>
      </c>
      <c r="F95" s="26" t="s">
        <v>1040</v>
      </c>
      <c r="G95" s="26" t="n">
        <v>38443907000106</v>
      </c>
      <c r="H95" s="26" t="s">
        <v>1041</v>
      </c>
      <c r="I95" s="26" t="s">
        <v>59</v>
      </c>
      <c r="J95" s="26" t="s">
        <v>1042</v>
      </c>
      <c r="K95" s="26" t="s">
        <v>407</v>
      </c>
      <c r="L95" s="27" t="n">
        <v>44678</v>
      </c>
      <c r="M95" s="27" t="n">
        <v>45042</v>
      </c>
      <c r="N95" s="28" t="n">
        <v>19100</v>
      </c>
      <c r="O95" s="26" t="s">
        <v>462</v>
      </c>
      <c r="P95" s="26" t="s">
        <v>615</v>
      </c>
      <c r="Q95" s="26" t="s">
        <v>615</v>
      </c>
      <c r="R95" s="26" t="s">
        <v>1032</v>
      </c>
      <c r="S95" s="26" t="s">
        <v>1043</v>
      </c>
      <c r="T95" s="20"/>
      <c r="U95" s="26" t="s">
        <v>543</v>
      </c>
      <c r="V95" s="20"/>
      <c r="W95" s="20"/>
      <c r="X95" s="20"/>
      <c r="Y95" s="20"/>
      <c r="Z95" s="20"/>
    </row>
    <row r="96" customFormat="false" ht="46.25" hidden="false" customHeight="false" outlineLevel="0" collapsed="false">
      <c r="A96" s="26" t="s">
        <v>398</v>
      </c>
      <c r="B96" s="26" t="s">
        <v>553</v>
      </c>
      <c r="C96" s="26" t="s">
        <v>1044</v>
      </c>
      <c r="D96" s="26" t="s">
        <v>1045</v>
      </c>
      <c r="E96" s="26" t="s">
        <v>132</v>
      </c>
      <c r="F96" s="26" t="s">
        <v>134</v>
      </c>
      <c r="G96" s="26" t="n">
        <v>9480880000115</v>
      </c>
      <c r="H96" s="26" t="s">
        <v>556</v>
      </c>
      <c r="I96" s="26" t="s">
        <v>418</v>
      </c>
      <c r="J96" s="26" t="s">
        <v>1046</v>
      </c>
      <c r="K96" s="26" t="s">
        <v>407</v>
      </c>
      <c r="L96" s="27" t="n">
        <v>44683</v>
      </c>
      <c r="M96" s="27" t="n">
        <v>45047</v>
      </c>
      <c r="N96" s="28" t="n">
        <v>189840</v>
      </c>
      <c r="O96" s="26" t="s">
        <v>1047</v>
      </c>
      <c r="P96" s="26" t="s">
        <v>558</v>
      </c>
      <c r="Q96" s="26" t="s">
        <v>558</v>
      </c>
      <c r="R96" s="26" t="s">
        <v>1032</v>
      </c>
      <c r="S96" s="26" t="s">
        <v>1048</v>
      </c>
      <c r="T96" s="26" t="s">
        <v>559</v>
      </c>
      <c r="U96" s="26" t="s">
        <v>412</v>
      </c>
      <c r="V96" s="20"/>
      <c r="W96" s="20"/>
      <c r="X96" s="20"/>
      <c r="Y96" s="20"/>
      <c r="Z96" s="20"/>
    </row>
    <row r="97" customFormat="false" ht="147" hidden="false" customHeight="false" outlineLevel="0" collapsed="false">
      <c r="A97" s="26" t="s">
        <v>398</v>
      </c>
      <c r="B97" s="26" t="s">
        <v>797</v>
      </c>
      <c r="C97" s="26" t="s">
        <v>798</v>
      </c>
      <c r="D97" s="26" t="s">
        <v>1049</v>
      </c>
      <c r="E97" s="26" t="s">
        <v>221</v>
      </c>
      <c r="F97" s="26" t="s">
        <v>223</v>
      </c>
      <c r="G97" s="26" t="n">
        <v>16956920000118</v>
      </c>
      <c r="H97" s="20"/>
      <c r="I97" s="26" t="s">
        <v>799</v>
      </c>
      <c r="J97" s="27" t="n">
        <v>44597</v>
      </c>
      <c r="K97" s="26" t="s">
        <v>407</v>
      </c>
      <c r="L97" s="27" t="n">
        <v>44684</v>
      </c>
      <c r="M97" s="27" t="n">
        <v>45048</v>
      </c>
      <c r="N97" s="28" t="n">
        <v>44040</v>
      </c>
      <c r="O97" s="28" t="n">
        <v>44040</v>
      </c>
      <c r="P97" s="26" t="s">
        <v>501</v>
      </c>
      <c r="Q97" s="26" t="s">
        <v>501</v>
      </c>
      <c r="R97" s="26" t="s">
        <v>1050</v>
      </c>
      <c r="S97" s="26" t="s">
        <v>802</v>
      </c>
      <c r="T97" s="26" t="s">
        <v>1051</v>
      </c>
      <c r="U97" s="26" t="s">
        <v>503</v>
      </c>
      <c r="V97" s="20"/>
      <c r="W97" s="20"/>
      <c r="X97" s="20"/>
      <c r="Y97" s="20"/>
      <c r="Z97" s="20"/>
    </row>
    <row r="98" customFormat="false" ht="35.05" hidden="false" customHeight="false" outlineLevel="0" collapsed="false">
      <c r="A98" s="26" t="s">
        <v>398</v>
      </c>
      <c r="B98" s="26" t="s">
        <v>1052</v>
      </c>
      <c r="C98" s="26" t="s">
        <v>1053</v>
      </c>
      <c r="D98" s="26" t="s">
        <v>781</v>
      </c>
      <c r="E98" s="26" t="s">
        <v>470</v>
      </c>
      <c r="F98" s="26" t="s">
        <v>471</v>
      </c>
      <c r="G98" s="26" t="n">
        <v>10456737000177</v>
      </c>
      <c r="H98" s="26" t="s">
        <v>472</v>
      </c>
      <c r="I98" s="26" t="s">
        <v>59</v>
      </c>
      <c r="J98" s="27" t="n">
        <v>44686</v>
      </c>
      <c r="K98" s="26" t="s">
        <v>407</v>
      </c>
      <c r="L98" s="27" t="n">
        <v>44686</v>
      </c>
      <c r="M98" s="27" t="n">
        <v>45050</v>
      </c>
      <c r="N98" s="28" t="n">
        <v>6160.2</v>
      </c>
      <c r="O98" s="26" t="s">
        <v>1054</v>
      </c>
      <c r="P98" s="26" t="s">
        <v>522</v>
      </c>
      <c r="Q98" s="26" t="s">
        <v>522</v>
      </c>
      <c r="R98" s="27" t="n">
        <v>44750</v>
      </c>
      <c r="S98" s="26" t="s">
        <v>1055</v>
      </c>
      <c r="T98" s="20"/>
      <c r="U98" s="26" t="s">
        <v>412</v>
      </c>
      <c r="V98" s="20"/>
      <c r="W98" s="20"/>
      <c r="X98" s="20"/>
      <c r="Y98" s="20"/>
      <c r="Z98" s="20"/>
    </row>
    <row r="99" customFormat="false" ht="46.25" hidden="false" customHeight="false" outlineLevel="0" collapsed="false">
      <c r="A99" s="26" t="s">
        <v>398</v>
      </c>
      <c r="B99" s="26" t="s">
        <v>255</v>
      </c>
      <c r="C99" s="26" t="s">
        <v>329</v>
      </c>
      <c r="D99" s="26" t="s">
        <v>1056</v>
      </c>
      <c r="E99" s="26" t="s">
        <v>655</v>
      </c>
      <c r="F99" s="26" t="s">
        <v>328</v>
      </c>
      <c r="G99" s="26" t="n">
        <v>69034668000156</v>
      </c>
      <c r="H99" s="26" t="s">
        <v>656</v>
      </c>
      <c r="I99" s="26" t="s">
        <v>418</v>
      </c>
      <c r="J99" s="27" t="n">
        <v>44839</v>
      </c>
      <c r="K99" s="26" t="s">
        <v>407</v>
      </c>
      <c r="L99" s="27" t="n">
        <v>44692</v>
      </c>
      <c r="M99" s="27" t="n">
        <v>45056</v>
      </c>
      <c r="N99" s="28" t="n">
        <v>1276403.2</v>
      </c>
      <c r="O99" s="26" t="s">
        <v>1057</v>
      </c>
      <c r="P99" s="26" t="s">
        <v>522</v>
      </c>
      <c r="Q99" s="26" t="s">
        <v>522</v>
      </c>
      <c r="R99" s="26" t="s">
        <v>1050</v>
      </c>
      <c r="S99" s="26" t="s">
        <v>1058</v>
      </c>
      <c r="T99" s="26" t="s">
        <v>659</v>
      </c>
      <c r="U99" s="26" t="s">
        <v>412</v>
      </c>
      <c r="V99" s="20"/>
      <c r="W99" s="20"/>
      <c r="X99" s="20"/>
      <c r="Y99" s="20"/>
      <c r="Z99" s="20"/>
    </row>
    <row r="100" customFormat="false" ht="46.25" hidden="false" customHeight="false" outlineLevel="0" collapsed="false">
      <c r="A100" s="26" t="s">
        <v>398</v>
      </c>
      <c r="B100" s="26" t="s">
        <v>474</v>
      </c>
      <c r="C100" s="26" t="s">
        <v>475</v>
      </c>
      <c r="D100" s="26" t="s">
        <v>1059</v>
      </c>
      <c r="E100" s="26" t="s">
        <v>459</v>
      </c>
      <c r="F100" s="26" t="s">
        <v>476</v>
      </c>
      <c r="G100" s="26" t="n">
        <v>62173620000180</v>
      </c>
      <c r="H100" s="26" t="s">
        <v>461</v>
      </c>
      <c r="I100" s="26" t="s">
        <v>418</v>
      </c>
      <c r="J100" s="26" t="s">
        <v>1060</v>
      </c>
      <c r="K100" s="26" t="s">
        <v>407</v>
      </c>
      <c r="L100" s="27" t="n">
        <v>44703</v>
      </c>
      <c r="M100" s="27" t="n">
        <v>45067</v>
      </c>
      <c r="N100" s="28" t="n">
        <v>59784</v>
      </c>
      <c r="O100" s="26" t="s">
        <v>1061</v>
      </c>
      <c r="P100" s="26" t="s">
        <v>478</v>
      </c>
      <c r="Q100" s="26" t="s">
        <v>478</v>
      </c>
      <c r="R100" s="20"/>
      <c r="S100" s="26" t="s">
        <v>1062</v>
      </c>
      <c r="T100" s="26" t="s">
        <v>465</v>
      </c>
      <c r="U100" s="26" t="s">
        <v>423</v>
      </c>
      <c r="V100" s="20"/>
      <c r="W100" s="20"/>
      <c r="X100" s="20"/>
      <c r="Y100" s="20"/>
      <c r="Z100" s="20"/>
    </row>
    <row r="101" customFormat="false" ht="68.65" hidden="false" customHeight="false" outlineLevel="0" collapsed="false">
      <c r="A101" s="26" t="s">
        <v>398</v>
      </c>
      <c r="B101" s="26" t="s">
        <v>1063</v>
      </c>
      <c r="C101" s="26" t="s">
        <v>1064</v>
      </c>
      <c r="D101" s="26" t="s">
        <v>1065</v>
      </c>
      <c r="E101" s="26" t="s">
        <v>448</v>
      </c>
      <c r="F101" s="26" t="s">
        <v>122</v>
      </c>
      <c r="G101" s="26" t="n">
        <v>191</v>
      </c>
      <c r="H101" s="26" t="s">
        <v>450</v>
      </c>
      <c r="I101" s="26" t="s">
        <v>59</v>
      </c>
      <c r="J101" s="26" t="s">
        <v>1066</v>
      </c>
      <c r="K101" s="26" t="s">
        <v>407</v>
      </c>
      <c r="L101" s="27" t="n">
        <v>44704</v>
      </c>
      <c r="M101" s="27" t="n">
        <v>45068</v>
      </c>
      <c r="N101" s="28" t="n">
        <v>24000</v>
      </c>
      <c r="O101" s="20"/>
      <c r="P101" s="26" t="s">
        <v>453</v>
      </c>
      <c r="Q101" s="26" t="s">
        <v>453</v>
      </c>
      <c r="R101" s="27" t="n">
        <v>44838</v>
      </c>
      <c r="S101" s="26" t="s">
        <v>1067</v>
      </c>
      <c r="T101" s="20"/>
      <c r="U101" s="26" t="s">
        <v>455</v>
      </c>
      <c r="V101" s="20"/>
      <c r="W101" s="20"/>
      <c r="X101" s="20"/>
      <c r="Y101" s="20"/>
      <c r="Z101" s="20"/>
    </row>
    <row r="102" customFormat="false" ht="57.45" hidden="false" customHeight="false" outlineLevel="0" collapsed="false">
      <c r="A102" s="26" t="s">
        <v>398</v>
      </c>
      <c r="B102" s="26" t="s">
        <v>974</v>
      </c>
      <c r="C102" s="26" t="s">
        <v>1068</v>
      </c>
      <c r="D102" s="26" t="s">
        <v>268</v>
      </c>
      <c r="E102" s="26" t="s">
        <v>143</v>
      </c>
      <c r="F102" s="26" t="s">
        <v>491</v>
      </c>
      <c r="G102" s="26" t="n">
        <v>22317405000190</v>
      </c>
      <c r="H102" s="26" t="s">
        <v>492</v>
      </c>
      <c r="I102" s="26" t="s">
        <v>59</v>
      </c>
      <c r="J102" s="26" t="s">
        <v>1069</v>
      </c>
      <c r="K102" s="26" t="s">
        <v>407</v>
      </c>
      <c r="L102" s="27" t="n">
        <v>44712</v>
      </c>
      <c r="M102" s="27" t="n">
        <v>45076</v>
      </c>
      <c r="N102" s="28" t="n">
        <v>12936</v>
      </c>
      <c r="O102" s="26" t="s">
        <v>1070</v>
      </c>
      <c r="P102" s="26" t="s">
        <v>478</v>
      </c>
      <c r="Q102" s="26" t="s">
        <v>478</v>
      </c>
      <c r="R102" s="20"/>
      <c r="S102" s="26" t="s">
        <v>833</v>
      </c>
      <c r="T102" s="20"/>
      <c r="U102" s="26" t="s">
        <v>423</v>
      </c>
      <c r="V102" s="20"/>
      <c r="W102" s="20"/>
      <c r="X102" s="20"/>
      <c r="Y102" s="20"/>
      <c r="Z102" s="20"/>
    </row>
    <row r="103" customFormat="false" ht="46.25" hidden="false" customHeight="false" outlineLevel="0" collapsed="false">
      <c r="A103" s="26" t="s">
        <v>398</v>
      </c>
      <c r="B103" s="26" t="s">
        <v>535</v>
      </c>
      <c r="C103" s="26" t="s">
        <v>536</v>
      </c>
      <c r="D103" s="26" t="s">
        <v>1071</v>
      </c>
      <c r="E103" s="26" t="s">
        <v>538</v>
      </c>
      <c r="F103" s="26" t="s">
        <v>96</v>
      </c>
      <c r="G103" s="26" t="n">
        <v>24519787000160</v>
      </c>
      <c r="H103" s="26" t="s">
        <v>539</v>
      </c>
      <c r="I103" s="26" t="s">
        <v>418</v>
      </c>
      <c r="J103" s="27" t="n">
        <v>44567</v>
      </c>
      <c r="K103" s="26" t="s">
        <v>687</v>
      </c>
      <c r="L103" s="27" t="n">
        <v>44732</v>
      </c>
      <c r="M103" s="27" t="n">
        <v>45096</v>
      </c>
      <c r="N103" s="28" t="n">
        <v>26004</v>
      </c>
      <c r="O103" s="26" t="s">
        <v>1072</v>
      </c>
      <c r="P103" s="26" t="s">
        <v>541</v>
      </c>
      <c r="Q103" s="26" t="s">
        <v>541</v>
      </c>
      <c r="R103" s="26" t="s">
        <v>1050</v>
      </c>
      <c r="S103" s="26" t="s">
        <v>1073</v>
      </c>
      <c r="T103" s="26" t="s">
        <v>542</v>
      </c>
      <c r="U103" s="26" t="s">
        <v>543</v>
      </c>
      <c r="V103" s="20"/>
      <c r="W103" s="20"/>
      <c r="X103" s="20"/>
      <c r="Y103" s="20"/>
      <c r="Z103" s="20"/>
    </row>
    <row r="104" customFormat="false" ht="91" hidden="false" customHeight="false" outlineLevel="0" collapsed="false">
      <c r="A104" s="26" t="s">
        <v>398</v>
      </c>
      <c r="B104" s="26" t="s">
        <v>1074</v>
      </c>
      <c r="C104" s="26" t="s">
        <v>1075</v>
      </c>
      <c r="D104" s="26" t="s">
        <v>1063</v>
      </c>
      <c r="E104" s="26" t="s">
        <v>1076</v>
      </c>
      <c r="F104" s="26" t="s">
        <v>1077</v>
      </c>
      <c r="G104" s="26" t="n">
        <v>44027824000120</v>
      </c>
      <c r="H104" s="26" t="s">
        <v>1078</v>
      </c>
      <c r="I104" s="26" t="s">
        <v>59</v>
      </c>
      <c r="J104" s="26" t="s">
        <v>1079</v>
      </c>
      <c r="K104" s="26" t="s">
        <v>407</v>
      </c>
      <c r="L104" s="27" t="n">
        <v>44735</v>
      </c>
      <c r="M104" s="27" t="n">
        <v>45099</v>
      </c>
      <c r="N104" s="28" t="n">
        <v>5040</v>
      </c>
      <c r="O104" s="26" t="s">
        <v>462</v>
      </c>
      <c r="P104" s="26" t="s">
        <v>442</v>
      </c>
      <c r="Q104" s="26" t="s">
        <v>442</v>
      </c>
      <c r="R104" s="27" t="n">
        <v>44750</v>
      </c>
      <c r="S104" s="26" t="s">
        <v>1080</v>
      </c>
      <c r="T104" s="26" t="s">
        <v>1081</v>
      </c>
      <c r="U104" s="26" t="s">
        <v>609</v>
      </c>
      <c r="V104" s="20"/>
      <c r="W104" s="20"/>
      <c r="X104" s="20"/>
      <c r="Y104" s="20"/>
      <c r="Z104" s="20"/>
    </row>
    <row r="105" customFormat="false" ht="79.85" hidden="false" customHeight="false" outlineLevel="0" collapsed="false">
      <c r="A105" s="26" t="s">
        <v>398</v>
      </c>
      <c r="B105" s="26" t="s">
        <v>881</v>
      </c>
      <c r="C105" s="26" t="s">
        <v>1038</v>
      </c>
      <c r="D105" s="26" t="s">
        <v>820</v>
      </c>
      <c r="E105" s="26" t="s">
        <v>1082</v>
      </c>
      <c r="F105" s="26" t="s">
        <v>1083</v>
      </c>
      <c r="G105" s="26" t="n">
        <v>3330023000152</v>
      </c>
      <c r="H105" s="20"/>
      <c r="I105" s="26" t="s">
        <v>59</v>
      </c>
      <c r="J105" s="26" t="s">
        <v>1084</v>
      </c>
      <c r="K105" s="26" t="s">
        <v>407</v>
      </c>
      <c r="L105" s="27" t="n">
        <v>44763</v>
      </c>
      <c r="M105" s="27" t="n">
        <v>45127</v>
      </c>
      <c r="N105" s="28" t="n">
        <v>13171.81</v>
      </c>
      <c r="O105" s="26" t="s">
        <v>1085</v>
      </c>
      <c r="P105" s="26" t="s">
        <v>970</v>
      </c>
      <c r="Q105" s="26" t="s">
        <v>970</v>
      </c>
      <c r="R105" s="27" t="n">
        <v>44772</v>
      </c>
      <c r="S105" s="26" t="s">
        <v>1086</v>
      </c>
      <c r="T105" s="20"/>
      <c r="U105" s="26" t="s">
        <v>412</v>
      </c>
      <c r="V105" s="20"/>
      <c r="W105" s="20"/>
      <c r="X105" s="20"/>
      <c r="Y105" s="20"/>
      <c r="Z105" s="20"/>
    </row>
    <row r="106" customFormat="false" ht="46.25" hidden="false" customHeight="false" outlineLevel="0" collapsed="false">
      <c r="A106" s="26" t="s">
        <v>398</v>
      </c>
      <c r="B106" s="26" t="s">
        <v>681</v>
      </c>
      <c r="C106" s="26" t="s">
        <v>682</v>
      </c>
      <c r="D106" s="26" t="s">
        <v>1087</v>
      </c>
      <c r="E106" s="26" t="s">
        <v>683</v>
      </c>
      <c r="F106" s="26" t="s">
        <v>684</v>
      </c>
      <c r="G106" s="26" t="n">
        <v>10550664000188</v>
      </c>
      <c r="H106" s="26" t="s">
        <v>685</v>
      </c>
      <c r="I106" s="26" t="s">
        <v>629</v>
      </c>
      <c r="J106" s="26" t="s">
        <v>1088</v>
      </c>
      <c r="K106" s="26" t="s">
        <v>407</v>
      </c>
      <c r="L106" s="27" t="n">
        <v>44763</v>
      </c>
      <c r="M106" s="27" t="n">
        <v>45127</v>
      </c>
      <c r="N106" s="28" t="n">
        <v>196496.4</v>
      </c>
      <c r="O106" s="26" t="s">
        <v>1089</v>
      </c>
      <c r="P106" s="26" t="s">
        <v>688</v>
      </c>
      <c r="Q106" s="26" t="s">
        <v>688</v>
      </c>
      <c r="R106" s="26" t="s">
        <v>1090</v>
      </c>
      <c r="S106" s="26" t="s">
        <v>1091</v>
      </c>
      <c r="T106" s="26" t="s">
        <v>690</v>
      </c>
      <c r="U106" s="26" t="s">
        <v>609</v>
      </c>
      <c r="V106" s="20"/>
      <c r="W106" s="20"/>
      <c r="X106" s="20"/>
      <c r="Y106" s="20"/>
      <c r="Z106" s="20"/>
    </row>
    <row r="107" customFormat="false" ht="79.85" hidden="false" customHeight="false" outlineLevel="0" collapsed="false">
      <c r="A107" s="26" t="s">
        <v>398</v>
      </c>
      <c r="B107" s="26" t="s">
        <v>1092</v>
      </c>
      <c r="C107" s="26" t="s">
        <v>1093</v>
      </c>
      <c r="D107" s="26" t="s">
        <v>1037</v>
      </c>
      <c r="E107" s="26" t="s">
        <v>882</v>
      </c>
      <c r="F107" s="26" t="s">
        <v>1094</v>
      </c>
      <c r="G107" s="26" t="n">
        <v>6154420000109</v>
      </c>
      <c r="H107" s="20"/>
      <c r="I107" s="26" t="s">
        <v>59</v>
      </c>
      <c r="J107" s="26" t="s">
        <v>1095</v>
      </c>
      <c r="K107" s="26" t="s">
        <v>1096</v>
      </c>
      <c r="L107" s="27" t="n">
        <v>44706</v>
      </c>
      <c r="M107" s="27" t="n">
        <v>45131</v>
      </c>
      <c r="N107" s="28" t="n">
        <v>3980</v>
      </c>
      <c r="O107" s="26" t="s">
        <v>1097</v>
      </c>
      <c r="P107" s="20"/>
      <c r="Q107" s="20"/>
      <c r="R107" s="20"/>
      <c r="S107" s="26" t="s">
        <v>1098</v>
      </c>
      <c r="T107" s="20"/>
      <c r="U107" s="20"/>
      <c r="V107" s="20"/>
      <c r="W107" s="20"/>
      <c r="X107" s="20"/>
      <c r="Y107" s="20"/>
      <c r="Z107" s="20"/>
    </row>
    <row r="108" customFormat="false" ht="79.85" hidden="false" customHeight="false" outlineLevel="0" collapsed="false">
      <c r="A108" s="26" t="s">
        <v>398</v>
      </c>
      <c r="B108" s="26" t="s">
        <v>618</v>
      </c>
      <c r="C108" s="26" t="s">
        <v>619</v>
      </c>
      <c r="D108" s="26" t="s">
        <v>1099</v>
      </c>
      <c r="E108" s="26" t="s">
        <v>302</v>
      </c>
      <c r="F108" s="26" t="s">
        <v>621</v>
      </c>
      <c r="G108" s="26" t="n">
        <v>76535764000143</v>
      </c>
      <c r="H108" s="20"/>
      <c r="I108" s="26" t="s">
        <v>418</v>
      </c>
      <c r="J108" s="26" t="s">
        <v>1100</v>
      </c>
      <c r="K108" s="26" t="s">
        <v>407</v>
      </c>
      <c r="L108" s="27" t="n">
        <v>44770</v>
      </c>
      <c r="M108" s="27" t="n">
        <v>45134</v>
      </c>
      <c r="N108" s="28" t="n">
        <v>12886.43</v>
      </c>
      <c r="O108" s="26" t="s">
        <v>1101</v>
      </c>
      <c r="P108" s="26" t="s">
        <v>501</v>
      </c>
      <c r="Q108" s="26" t="s">
        <v>501</v>
      </c>
      <c r="R108" s="26" t="s">
        <v>1102</v>
      </c>
      <c r="S108" s="26" t="s">
        <v>623</v>
      </c>
      <c r="T108" s="26" t="s">
        <v>594</v>
      </c>
      <c r="U108" s="26" t="s">
        <v>503</v>
      </c>
      <c r="V108" s="20"/>
      <c r="W108" s="20"/>
      <c r="X108" s="20"/>
      <c r="Y108" s="20"/>
      <c r="Z108" s="20"/>
    </row>
    <row r="109" customFormat="false" ht="46.25" hidden="false" customHeight="false" outlineLevel="0" collapsed="false">
      <c r="A109" s="26" t="s">
        <v>398</v>
      </c>
      <c r="B109" s="26" t="s">
        <v>567</v>
      </c>
      <c r="C109" s="26" t="s">
        <v>1103</v>
      </c>
      <c r="D109" s="26" t="s">
        <v>1104</v>
      </c>
      <c r="E109" s="26" t="s">
        <v>570</v>
      </c>
      <c r="F109" s="26" t="s">
        <v>571</v>
      </c>
      <c r="G109" s="26" t="s">
        <v>1105</v>
      </c>
      <c r="H109" s="26" t="s">
        <v>572</v>
      </c>
      <c r="I109" s="26" t="s">
        <v>418</v>
      </c>
      <c r="J109" s="27" t="n">
        <v>44812</v>
      </c>
      <c r="K109" s="26" t="s">
        <v>407</v>
      </c>
      <c r="L109" s="27" t="n">
        <v>44785</v>
      </c>
      <c r="M109" s="27" t="n">
        <v>45149</v>
      </c>
      <c r="N109" s="28" t="n">
        <v>2393.76</v>
      </c>
      <c r="O109" s="26" t="s">
        <v>1106</v>
      </c>
      <c r="P109" s="26" t="s">
        <v>558</v>
      </c>
      <c r="Q109" s="26" t="s">
        <v>558</v>
      </c>
      <c r="R109" s="26" t="s">
        <v>1107</v>
      </c>
      <c r="S109" s="26" t="s">
        <v>1108</v>
      </c>
      <c r="T109" s="26" t="s">
        <v>574</v>
      </c>
      <c r="U109" s="26" t="s">
        <v>412</v>
      </c>
      <c r="V109" s="20"/>
      <c r="W109" s="20"/>
      <c r="X109" s="20"/>
      <c r="Y109" s="20"/>
      <c r="Z109" s="20"/>
    </row>
    <row r="110" customFormat="false" ht="124.6" hidden="false" customHeight="false" outlineLevel="0" collapsed="false">
      <c r="A110" s="26" t="s">
        <v>398</v>
      </c>
      <c r="B110" s="26" t="s">
        <v>900</v>
      </c>
      <c r="C110" s="26" t="s">
        <v>1109</v>
      </c>
      <c r="D110" s="26" t="s">
        <v>1110</v>
      </c>
      <c r="E110" s="26" t="s">
        <v>903</v>
      </c>
      <c r="F110" s="26" t="s">
        <v>904</v>
      </c>
      <c r="G110" s="26" t="s">
        <v>1111</v>
      </c>
      <c r="H110" s="26" t="s">
        <v>905</v>
      </c>
      <c r="I110" s="26" t="s">
        <v>649</v>
      </c>
      <c r="J110" s="26" t="s">
        <v>1112</v>
      </c>
      <c r="K110" s="26" t="s">
        <v>407</v>
      </c>
      <c r="L110" s="27" t="n">
        <v>44789</v>
      </c>
      <c r="M110" s="27" t="n">
        <v>45153</v>
      </c>
      <c r="N110" s="28" t="n">
        <v>33125.6</v>
      </c>
      <c r="O110" s="26" t="s">
        <v>1113</v>
      </c>
      <c r="P110" s="26" t="s">
        <v>478</v>
      </c>
      <c r="Q110" s="26" t="s">
        <v>478</v>
      </c>
      <c r="R110" s="26" t="s">
        <v>1107</v>
      </c>
      <c r="S110" s="26" t="s">
        <v>908</v>
      </c>
      <c r="T110" s="26" t="s">
        <v>909</v>
      </c>
      <c r="U110" s="26" t="s">
        <v>423</v>
      </c>
      <c r="V110" s="20"/>
      <c r="W110" s="20"/>
      <c r="X110" s="20"/>
      <c r="Y110" s="20"/>
      <c r="Z110" s="20"/>
    </row>
    <row r="111" customFormat="false" ht="46.25" hidden="false" customHeight="false" outlineLevel="0" collapsed="false">
      <c r="A111" s="26" t="s">
        <v>398</v>
      </c>
      <c r="B111" s="26" t="s">
        <v>1114</v>
      </c>
      <c r="C111" s="26" t="s">
        <v>1115</v>
      </c>
      <c r="D111" s="26" t="s">
        <v>836</v>
      </c>
      <c r="E111" s="26" t="s">
        <v>837</v>
      </c>
      <c r="F111" s="26" t="s">
        <v>838</v>
      </c>
      <c r="G111" s="26" t="s">
        <v>1116</v>
      </c>
      <c r="H111" s="20"/>
      <c r="I111" s="26" t="s">
        <v>59</v>
      </c>
      <c r="J111" s="26" t="s">
        <v>1117</v>
      </c>
      <c r="K111" s="26" t="s">
        <v>407</v>
      </c>
      <c r="L111" s="27" t="n">
        <v>44796</v>
      </c>
      <c r="M111" s="27" t="n">
        <v>45160</v>
      </c>
      <c r="N111" s="28" t="n">
        <v>2206.96</v>
      </c>
      <c r="O111" s="20"/>
      <c r="P111" s="26" t="s">
        <v>1118</v>
      </c>
      <c r="Q111" s="26" t="s">
        <v>1118</v>
      </c>
      <c r="R111" s="20"/>
      <c r="S111" s="26" t="s">
        <v>1119</v>
      </c>
      <c r="T111" s="26" t="s">
        <v>1120</v>
      </c>
      <c r="U111" s="26" t="s">
        <v>412</v>
      </c>
      <c r="V111" s="20"/>
      <c r="W111" s="20"/>
      <c r="X111" s="20"/>
      <c r="Y111" s="20"/>
      <c r="Z111" s="20"/>
    </row>
    <row r="112" customFormat="false" ht="91" hidden="false" customHeight="false" outlineLevel="0" collapsed="false">
      <c r="A112" s="26" t="s">
        <v>398</v>
      </c>
      <c r="B112" s="26" t="s">
        <v>910</v>
      </c>
      <c r="C112" s="26" t="s">
        <v>911</v>
      </c>
      <c r="D112" s="26" t="s">
        <v>1121</v>
      </c>
      <c r="E112" s="26" t="s">
        <v>912</v>
      </c>
      <c r="F112" s="26" t="s">
        <v>913</v>
      </c>
      <c r="G112" s="26" t="s">
        <v>1122</v>
      </c>
      <c r="H112" s="26" t="s">
        <v>914</v>
      </c>
      <c r="I112" s="26" t="s">
        <v>418</v>
      </c>
      <c r="J112" s="26" t="s">
        <v>1123</v>
      </c>
      <c r="K112" s="26" t="s">
        <v>407</v>
      </c>
      <c r="L112" s="27" t="n">
        <v>44797</v>
      </c>
      <c r="M112" s="27" t="n">
        <v>45161</v>
      </c>
      <c r="N112" s="28" t="n">
        <v>4000</v>
      </c>
      <c r="O112" s="20"/>
      <c r="P112" s="26" t="s">
        <v>558</v>
      </c>
      <c r="Q112" s="26" t="s">
        <v>558</v>
      </c>
      <c r="R112" s="26" t="s">
        <v>1124</v>
      </c>
      <c r="S112" s="26" t="s">
        <v>917</v>
      </c>
      <c r="T112" s="26" t="s">
        <v>918</v>
      </c>
      <c r="U112" s="26" t="s">
        <v>412</v>
      </c>
      <c r="V112" s="20"/>
      <c r="W112" s="20"/>
      <c r="X112" s="20"/>
      <c r="Y112" s="20"/>
      <c r="Z112" s="20"/>
    </row>
    <row r="113" customFormat="false" ht="68.65" hidden="false" customHeight="false" outlineLevel="0" collapsed="false">
      <c r="A113" s="26" t="s">
        <v>398</v>
      </c>
      <c r="B113" s="26" t="s">
        <v>924</v>
      </c>
      <c r="C113" s="26" t="s">
        <v>1125</v>
      </c>
      <c r="D113" s="26" t="s">
        <v>1126</v>
      </c>
      <c r="E113" s="26" t="s">
        <v>933</v>
      </c>
      <c r="F113" s="26" t="s">
        <v>1127</v>
      </c>
      <c r="G113" s="26" t="s">
        <v>935</v>
      </c>
      <c r="H113" s="20"/>
      <c r="I113" s="26" t="s">
        <v>59</v>
      </c>
      <c r="J113" s="27" t="n">
        <v>44690</v>
      </c>
      <c r="K113" s="26" t="s">
        <v>407</v>
      </c>
      <c r="L113" s="27" t="n">
        <v>44809</v>
      </c>
      <c r="M113" s="27" t="n">
        <v>45173</v>
      </c>
      <c r="N113" s="28" t="n">
        <v>1635</v>
      </c>
      <c r="O113" s="20"/>
      <c r="P113" s="26" t="s">
        <v>421</v>
      </c>
      <c r="Q113" s="26" t="s">
        <v>421</v>
      </c>
      <c r="R113" s="27" t="n">
        <v>44876</v>
      </c>
      <c r="S113" s="26" t="s">
        <v>1128</v>
      </c>
      <c r="T113" s="20"/>
      <c r="U113" s="26" t="s">
        <v>423</v>
      </c>
      <c r="V113" s="20"/>
      <c r="W113" s="20"/>
      <c r="X113" s="20"/>
      <c r="Y113" s="20"/>
      <c r="Z113" s="20"/>
    </row>
    <row r="114" customFormat="false" ht="57.45" hidden="false" customHeight="false" outlineLevel="0" collapsed="false">
      <c r="A114" s="26" t="s">
        <v>398</v>
      </c>
      <c r="B114" s="26" t="s">
        <v>1129</v>
      </c>
      <c r="C114" s="26" t="s">
        <v>1130</v>
      </c>
      <c r="D114" s="26" t="s">
        <v>1092</v>
      </c>
      <c r="E114" s="26" t="s">
        <v>1131</v>
      </c>
      <c r="F114" s="26" t="s">
        <v>1132</v>
      </c>
      <c r="G114" s="26" t="s">
        <v>1133</v>
      </c>
      <c r="H114" s="26" t="s">
        <v>1134</v>
      </c>
      <c r="I114" s="26" t="s">
        <v>59</v>
      </c>
      <c r="J114" s="27" t="n">
        <v>44904</v>
      </c>
      <c r="K114" s="26" t="s">
        <v>407</v>
      </c>
      <c r="L114" s="27" t="n">
        <v>44816</v>
      </c>
      <c r="M114" s="27" t="n">
        <v>45180</v>
      </c>
      <c r="N114" s="28" t="n">
        <v>3000</v>
      </c>
      <c r="O114" s="26" t="s">
        <v>1135</v>
      </c>
      <c r="P114" s="26" t="s">
        <v>522</v>
      </c>
      <c r="Q114" s="26" t="s">
        <v>522</v>
      </c>
      <c r="R114" s="27" t="n">
        <v>44838</v>
      </c>
      <c r="S114" s="26" t="s">
        <v>1136</v>
      </c>
      <c r="T114" s="26" t="s">
        <v>1137</v>
      </c>
      <c r="U114" s="26" t="s">
        <v>412</v>
      </c>
      <c r="V114" s="20"/>
      <c r="W114" s="20"/>
      <c r="X114" s="20"/>
      <c r="Y114" s="20"/>
      <c r="Z114" s="20"/>
    </row>
    <row r="115" customFormat="false" ht="46.25" hidden="false" customHeight="false" outlineLevel="0" collapsed="false">
      <c r="A115" s="26" t="s">
        <v>398</v>
      </c>
      <c r="B115" s="26" t="s">
        <v>620</v>
      </c>
      <c r="C115" s="26" t="s">
        <v>931</v>
      </c>
      <c r="D115" s="26" t="s">
        <v>1138</v>
      </c>
      <c r="E115" s="26" t="s">
        <v>933</v>
      </c>
      <c r="F115" s="26" t="s">
        <v>934</v>
      </c>
      <c r="G115" s="26" t="s">
        <v>935</v>
      </c>
      <c r="H115" s="20"/>
      <c r="I115" s="26" t="s">
        <v>418</v>
      </c>
      <c r="J115" s="26" t="s">
        <v>1139</v>
      </c>
      <c r="K115" s="26" t="s">
        <v>498</v>
      </c>
      <c r="L115" s="27" t="n">
        <v>44454</v>
      </c>
      <c r="M115" s="27" t="n">
        <v>45183</v>
      </c>
      <c r="N115" s="28" t="n">
        <v>18000</v>
      </c>
      <c r="O115" s="26" t="s">
        <v>1140</v>
      </c>
      <c r="P115" s="26" t="s">
        <v>501</v>
      </c>
      <c r="Q115" s="26" t="s">
        <v>501</v>
      </c>
      <c r="R115" s="26" t="s">
        <v>1141</v>
      </c>
      <c r="S115" s="26" t="s">
        <v>1142</v>
      </c>
      <c r="T115" s="26" t="s">
        <v>939</v>
      </c>
      <c r="U115" s="26" t="s">
        <v>503</v>
      </c>
      <c r="V115" s="20"/>
      <c r="W115" s="20"/>
      <c r="X115" s="20"/>
      <c r="Y115" s="20"/>
      <c r="Z115" s="20"/>
    </row>
    <row r="116" customFormat="false" ht="113.4" hidden="false" customHeight="false" outlineLevel="0" collapsed="false">
      <c r="A116" s="26" t="s">
        <v>398</v>
      </c>
      <c r="B116" s="26" t="s">
        <v>77</v>
      </c>
      <c r="C116" s="26" t="s">
        <v>78</v>
      </c>
      <c r="D116" s="26" t="s">
        <v>79</v>
      </c>
      <c r="E116" s="26" t="s">
        <v>74</v>
      </c>
      <c r="F116" s="26" t="s">
        <v>942</v>
      </c>
      <c r="G116" s="26" t="s">
        <v>1143</v>
      </c>
      <c r="H116" s="26" t="s">
        <v>943</v>
      </c>
      <c r="I116" s="26" t="s">
        <v>59</v>
      </c>
      <c r="J116" s="26" t="s">
        <v>1144</v>
      </c>
      <c r="K116" s="26" t="s">
        <v>407</v>
      </c>
      <c r="L116" s="27" t="n">
        <v>44826</v>
      </c>
      <c r="M116" s="27" t="n">
        <v>45190</v>
      </c>
      <c r="N116" s="28" t="n">
        <v>38400</v>
      </c>
      <c r="O116" s="26" t="s">
        <v>1145</v>
      </c>
      <c r="P116" s="26" t="s">
        <v>501</v>
      </c>
      <c r="Q116" s="26" t="s">
        <v>501</v>
      </c>
      <c r="R116" s="27" t="n">
        <v>44838</v>
      </c>
      <c r="S116" s="26" t="s">
        <v>1146</v>
      </c>
      <c r="T116" s="26" t="s">
        <v>1147</v>
      </c>
      <c r="U116" s="26" t="s">
        <v>503</v>
      </c>
      <c r="V116" s="20"/>
      <c r="W116" s="20"/>
      <c r="X116" s="20"/>
      <c r="Y116" s="20"/>
      <c r="Z116" s="20"/>
    </row>
    <row r="117" customFormat="false" ht="91" hidden="false" customHeight="false" outlineLevel="0" collapsed="false">
      <c r="A117" s="26" t="s">
        <v>398</v>
      </c>
      <c r="B117" s="26" t="s">
        <v>288</v>
      </c>
      <c r="C117" s="26" t="s">
        <v>289</v>
      </c>
      <c r="D117" s="26" t="s">
        <v>1148</v>
      </c>
      <c r="E117" s="26" t="s">
        <v>285</v>
      </c>
      <c r="F117" s="26" t="s">
        <v>287</v>
      </c>
      <c r="G117" s="26" t="s">
        <v>1149</v>
      </c>
      <c r="H117" s="20"/>
      <c r="I117" s="26" t="s">
        <v>418</v>
      </c>
      <c r="J117" s="26" t="s">
        <v>1150</v>
      </c>
      <c r="K117" s="26" t="s">
        <v>407</v>
      </c>
      <c r="L117" s="27" t="n">
        <v>44826</v>
      </c>
      <c r="M117" s="27" t="n">
        <v>45190</v>
      </c>
      <c r="N117" s="28" t="n">
        <v>303871.68</v>
      </c>
      <c r="O117" s="26" t="s">
        <v>1151</v>
      </c>
      <c r="P117" s="26" t="s">
        <v>952</v>
      </c>
      <c r="Q117" s="26" t="s">
        <v>952</v>
      </c>
      <c r="R117" s="26" t="s">
        <v>1107</v>
      </c>
      <c r="S117" s="26" t="s">
        <v>697</v>
      </c>
      <c r="T117" s="26" t="s">
        <v>698</v>
      </c>
      <c r="U117" s="26" t="s">
        <v>412</v>
      </c>
      <c r="V117" s="20"/>
      <c r="W117" s="20"/>
      <c r="X117" s="20"/>
      <c r="Y117" s="20"/>
      <c r="Z117" s="20"/>
    </row>
    <row r="118" customFormat="false" ht="135.8" hidden="false" customHeight="false" outlineLevel="0" collapsed="false">
      <c r="A118" s="26" t="s">
        <v>398</v>
      </c>
      <c r="B118" s="26" t="s">
        <v>694</v>
      </c>
      <c r="C118" s="26" t="s">
        <v>699</v>
      </c>
      <c r="D118" s="26" t="s">
        <v>1152</v>
      </c>
      <c r="E118" s="26" t="s">
        <v>143</v>
      </c>
      <c r="F118" s="26" t="s">
        <v>1153</v>
      </c>
      <c r="G118" s="26" t="s">
        <v>1154</v>
      </c>
      <c r="H118" s="26" t="s">
        <v>492</v>
      </c>
      <c r="I118" s="26" t="s">
        <v>418</v>
      </c>
      <c r="J118" s="26" t="s">
        <v>1150</v>
      </c>
      <c r="K118" s="26" t="s">
        <v>407</v>
      </c>
      <c r="L118" s="27" t="n">
        <v>44832</v>
      </c>
      <c r="M118" s="27" t="n">
        <v>45196</v>
      </c>
      <c r="N118" s="28" t="n">
        <v>249140.4</v>
      </c>
      <c r="O118" s="26" t="s">
        <v>1155</v>
      </c>
      <c r="P118" s="26" t="s">
        <v>478</v>
      </c>
      <c r="Q118" s="26" t="s">
        <v>478</v>
      </c>
      <c r="R118" s="26" t="s">
        <v>1107</v>
      </c>
      <c r="S118" s="26" t="s">
        <v>1156</v>
      </c>
      <c r="T118" s="26" t="s">
        <v>493</v>
      </c>
      <c r="U118" s="26" t="s">
        <v>423</v>
      </c>
      <c r="V118" s="20"/>
      <c r="W118" s="20"/>
      <c r="X118" s="20"/>
      <c r="Y118" s="20"/>
      <c r="Z118" s="20"/>
    </row>
    <row r="119" customFormat="false" ht="46.25" hidden="false" customHeight="false" outlineLevel="0" collapsed="false">
      <c r="A119" s="26" t="s">
        <v>398</v>
      </c>
      <c r="B119" s="26" t="s">
        <v>200</v>
      </c>
      <c r="C119" s="26" t="s">
        <v>201</v>
      </c>
      <c r="D119" s="26" t="s">
        <v>1157</v>
      </c>
      <c r="E119" s="26" t="s">
        <v>197</v>
      </c>
      <c r="F119" s="26" t="s">
        <v>199</v>
      </c>
      <c r="G119" s="26" t="s">
        <v>1158</v>
      </c>
      <c r="H119" s="26" t="s">
        <v>959</v>
      </c>
      <c r="I119" s="26" t="s">
        <v>960</v>
      </c>
      <c r="J119" s="26" t="s">
        <v>1159</v>
      </c>
      <c r="K119" s="26" t="s">
        <v>407</v>
      </c>
      <c r="L119" s="27" t="n">
        <v>44835</v>
      </c>
      <c r="M119" s="27" t="n">
        <v>45199</v>
      </c>
      <c r="N119" s="28" t="n">
        <v>12963.45</v>
      </c>
      <c r="O119" s="20"/>
      <c r="P119" s="26" t="s">
        <v>962</v>
      </c>
      <c r="Q119" s="26" t="s">
        <v>962</v>
      </c>
      <c r="R119" s="26" t="s">
        <v>1107</v>
      </c>
      <c r="S119" s="26" t="s">
        <v>963</v>
      </c>
      <c r="T119" s="26" t="s">
        <v>1160</v>
      </c>
      <c r="U119" s="26" t="s">
        <v>719</v>
      </c>
      <c r="V119" s="20"/>
      <c r="W119" s="20"/>
      <c r="X119" s="20"/>
      <c r="Y119" s="20"/>
      <c r="Z119" s="20"/>
    </row>
    <row r="120" customFormat="false" ht="57.45" hidden="false" customHeight="false" outlineLevel="0" collapsed="false">
      <c r="A120" s="26" t="s">
        <v>398</v>
      </c>
      <c r="B120" s="26" t="s">
        <v>578</v>
      </c>
      <c r="C120" s="26" t="s">
        <v>579</v>
      </c>
      <c r="D120" s="26" t="s">
        <v>1161</v>
      </c>
      <c r="E120" s="26" t="s">
        <v>581</v>
      </c>
      <c r="F120" s="26" t="s">
        <v>582</v>
      </c>
      <c r="G120" s="26" t="s">
        <v>1162</v>
      </c>
      <c r="H120" s="20"/>
      <c r="I120" s="26" t="s">
        <v>418</v>
      </c>
      <c r="J120" s="20"/>
      <c r="K120" s="26" t="s">
        <v>687</v>
      </c>
      <c r="L120" s="27" t="n">
        <v>44858</v>
      </c>
      <c r="M120" s="27" t="n">
        <v>45222</v>
      </c>
      <c r="N120" s="28" t="n">
        <v>1254.51</v>
      </c>
      <c r="O120" s="26" t="s">
        <v>1163</v>
      </c>
      <c r="P120" s="26" t="s">
        <v>558</v>
      </c>
      <c r="Q120" s="26" t="s">
        <v>558</v>
      </c>
      <c r="R120" s="20"/>
      <c r="S120" s="26" t="s">
        <v>1164</v>
      </c>
      <c r="T120" s="26" t="s">
        <v>1165</v>
      </c>
      <c r="U120" s="26" t="s">
        <v>412</v>
      </c>
      <c r="V120" s="20"/>
      <c r="W120" s="20"/>
      <c r="X120" s="20"/>
      <c r="Y120" s="20"/>
      <c r="Z120" s="20"/>
    </row>
    <row r="121" customFormat="false" ht="124.6" hidden="false" customHeight="false" outlineLevel="0" collapsed="false">
      <c r="A121" s="26" t="s">
        <v>398</v>
      </c>
      <c r="B121" s="26" t="s">
        <v>369</v>
      </c>
      <c r="C121" s="26" t="s">
        <v>1166</v>
      </c>
      <c r="D121" s="26" t="s">
        <v>1167</v>
      </c>
      <c r="E121" s="26" t="s">
        <v>1168</v>
      </c>
      <c r="F121" s="26" t="s">
        <v>368</v>
      </c>
      <c r="G121" s="26" t="s">
        <v>1169</v>
      </c>
      <c r="H121" s="20"/>
      <c r="I121" s="26" t="s">
        <v>1170</v>
      </c>
      <c r="J121" s="26" t="s">
        <v>1171</v>
      </c>
      <c r="K121" s="26" t="s">
        <v>1172</v>
      </c>
      <c r="L121" s="27" t="n">
        <v>44316</v>
      </c>
      <c r="M121" s="27" t="n">
        <v>45228</v>
      </c>
      <c r="N121" s="28" t="n">
        <v>30036.48</v>
      </c>
      <c r="O121" s="26" t="s">
        <v>1173</v>
      </c>
      <c r="P121" s="26" t="s">
        <v>1174</v>
      </c>
      <c r="Q121" s="26" t="s">
        <v>1175</v>
      </c>
      <c r="R121" s="26" t="s">
        <v>1176</v>
      </c>
      <c r="S121" s="26" t="s">
        <v>1177</v>
      </c>
      <c r="T121" s="26" t="s">
        <v>1178</v>
      </c>
      <c r="U121" s="26" t="s">
        <v>503</v>
      </c>
      <c r="V121" s="20"/>
      <c r="W121" s="20"/>
      <c r="X121" s="20"/>
      <c r="Y121" s="20"/>
      <c r="Z121" s="20"/>
    </row>
    <row r="122" customFormat="false" ht="124.6" hidden="false" customHeight="false" outlineLevel="0" collapsed="false">
      <c r="A122" s="26" t="s">
        <v>398</v>
      </c>
      <c r="B122" s="26" t="s">
        <v>369</v>
      </c>
      <c r="C122" s="26" t="s">
        <v>370</v>
      </c>
      <c r="D122" s="26" t="s">
        <v>371</v>
      </c>
      <c r="E122" s="26" t="s">
        <v>366</v>
      </c>
      <c r="F122" s="26" t="s">
        <v>368</v>
      </c>
      <c r="G122" s="26" t="s">
        <v>1169</v>
      </c>
      <c r="H122" s="20"/>
      <c r="I122" s="26" t="s">
        <v>59</v>
      </c>
      <c r="J122" s="26" t="s">
        <v>1179</v>
      </c>
      <c r="K122" s="26" t="s">
        <v>1172</v>
      </c>
      <c r="L122" s="27" t="n">
        <v>44316</v>
      </c>
      <c r="M122" s="27" t="n">
        <v>45228</v>
      </c>
      <c r="N122" s="28" t="n">
        <v>154875.6</v>
      </c>
      <c r="O122" s="26" t="s">
        <v>1180</v>
      </c>
      <c r="P122" s="26" t="s">
        <v>500</v>
      </c>
      <c r="Q122" s="26" t="s">
        <v>501</v>
      </c>
      <c r="R122" s="27" t="n">
        <v>44342</v>
      </c>
      <c r="S122" s="26" t="s">
        <v>1177</v>
      </c>
      <c r="T122" s="26" t="s">
        <v>1178</v>
      </c>
      <c r="U122" s="26" t="s">
        <v>503</v>
      </c>
      <c r="V122" s="20"/>
      <c r="W122" s="20"/>
      <c r="X122" s="20"/>
      <c r="Y122" s="20"/>
      <c r="Z122" s="20"/>
    </row>
    <row r="123" customFormat="false" ht="79.85" hidden="false" customHeight="false" outlineLevel="0" collapsed="false">
      <c r="A123" s="26" t="s">
        <v>398</v>
      </c>
      <c r="B123" s="26" t="s">
        <v>1181</v>
      </c>
      <c r="C123" s="26" t="s">
        <v>1182</v>
      </c>
      <c r="D123" s="26" t="s">
        <v>1183</v>
      </c>
      <c r="E123" s="26" t="s">
        <v>1082</v>
      </c>
      <c r="F123" s="26" t="s">
        <v>1184</v>
      </c>
      <c r="G123" s="26" t="s">
        <v>1185</v>
      </c>
      <c r="H123" s="20"/>
      <c r="I123" s="26" t="s">
        <v>59</v>
      </c>
      <c r="J123" s="27" t="n">
        <v>44662</v>
      </c>
      <c r="K123" s="26" t="s">
        <v>407</v>
      </c>
      <c r="L123" s="27" t="n">
        <v>44869</v>
      </c>
      <c r="M123" s="27" t="n">
        <v>45233</v>
      </c>
      <c r="N123" s="28" t="n">
        <v>10226.65</v>
      </c>
      <c r="O123" s="26" t="s">
        <v>1186</v>
      </c>
      <c r="P123" s="26" t="s">
        <v>970</v>
      </c>
      <c r="Q123" s="26" t="s">
        <v>970</v>
      </c>
      <c r="R123" s="27" t="n">
        <v>44876</v>
      </c>
      <c r="S123" s="26" t="s">
        <v>1187</v>
      </c>
      <c r="T123" s="20"/>
      <c r="U123" s="26" t="s">
        <v>412</v>
      </c>
      <c r="V123" s="20"/>
      <c r="W123" s="20"/>
      <c r="X123" s="20"/>
      <c r="Y123" s="20"/>
      <c r="Z123" s="20"/>
    </row>
    <row r="124" customFormat="false" ht="68.65" hidden="false" customHeight="false" outlineLevel="0" collapsed="false">
      <c r="A124" s="26" t="s">
        <v>398</v>
      </c>
      <c r="B124" s="26" t="s">
        <v>1188</v>
      </c>
      <c r="C124" s="26" t="s">
        <v>1189</v>
      </c>
      <c r="D124" s="26" t="s">
        <v>879</v>
      </c>
      <c r="E124" s="26" t="s">
        <v>903</v>
      </c>
      <c r="F124" s="26" t="s">
        <v>1190</v>
      </c>
      <c r="G124" s="26" t="s">
        <v>1111</v>
      </c>
      <c r="H124" s="26" t="s">
        <v>905</v>
      </c>
      <c r="I124" s="26" t="s">
        <v>59</v>
      </c>
      <c r="J124" s="26" t="s">
        <v>1191</v>
      </c>
      <c r="K124" s="26" t="s">
        <v>407</v>
      </c>
      <c r="L124" s="27" t="n">
        <v>44882</v>
      </c>
      <c r="M124" s="27" t="n">
        <v>45246</v>
      </c>
      <c r="N124" s="28" t="n">
        <v>10550.2</v>
      </c>
      <c r="O124" s="26" t="s">
        <v>1192</v>
      </c>
      <c r="P124" s="26" t="s">
        <v>478</v>
      </c>
      <c r="Q124" s="26" t="s">
        <v>478</v>
      </c>
      <c r="R124" s="27" t="n">
        <v>44924</v>
      </c>
      <c r="S124" s="26" t="s">
        <v>1193</v>
      </c>
      <c r="T124" s="26" t="s">
        <v>909</v>
      </c>
      <c r="U124" s="26" t="s">
        <v>423</v>
      </c>
      <c r="V124" s="20"/>
      <c r="W124" s="20"/>
      <c r="X124" s="20"/>
      <c r="Y124" s="20"/>
      <c r="Z124" s="20"/>
    </row>
    <row r="125" customFormat="false" ht="46.25" hidden="false" customHeight="false" outlineLevel="0" collapsed="false">
      <c r="A125" s="26" t="s">
        <v>398</v>
      </c>
      <c r="B125" s="26" t="s">
        <v>702</v>
      </c>
      <c r="C125" s="26" t="s">
        <v>703</v>
      </c>
      <c r="D125" s="26" t="s">
        <v>1194</v>
      </c>
      <c r="E125" s="26" t="s">
        <v>704</v>
      </c>
      <c r="F125" s="26" t="s">
        <v>705</v>
      </c>
      <c r="G125" s="26" t="s">
        <v>1195</v>
      </c>
      <c r="H125" s="26" t="s">
        <v>706</v>
      </c>
      <c r="I125" s="26" t="s">
        <v>707</v>
      </c>
      <c r="J125" s="26" t="s">
        <v>1196</v>
      </c>
      <c r="K125" s="26" t="s">
        <v>407</v>
      </c>
      <c r="L125" s="27" t="n">
        <v>44888</v>
      </c>
      <c r="M125" s="27" t="n">
        <v>45252</v>
      </c>
      <c r="N125" s="28" t="n">
        <v>15566.64</v>
      </c>
      <c r="O125" s="20"/>
      <c r="P125" s="26" t="s">
        <v>558</v>
      </c>
      <c r="Q125" s="26" t="s">
        <v>558</v>
      </c>
      <c r="R125" s="26" t="s">
        <v>1197</v>
      </c>
      <c r="S125" s="26" t="s">
        <v>1198</v>
      </c>
      <c r="T125" s="26" t="s">
        <v>711</v>
      </c>
      <c r="U125" s="26" t="s">
        <v>412</v>
      </c>
      <c r="V125" s="20"/>
      <c r="W125" s="20"/>
      <c r="X125" s="20"/>
      <c r="Y125" s="20"/>
      <c r="Z125" s="20"/>
    </row>
    <row r="126" customFormat="false" ht="102.2" hidden="false" customHeight="false" outlineLevel="0" collapsed="false">
      <c r="A126" s="26" t="s">
        <v>398</v>
      </c>
      <c r="B126" s="26" t="s">
        <v>595</v>
      </c>
      <c r="C126" s="26" t="s">
        <v>596</v>
      </c>
      <c r="D126" s="26" t="s">
        <v>1199</v>
      </c>
      <c r="E126" s="26" t="s">
        <v>1200</v>
      </c>
      <c r="F126" s="26" t="s">
        <v>599</v>
      </c>
      <c r="G126" s="26" t="s">
        <v>1201</v>
      </c>
      <c r="H126" s="20"/>
      <c r="I126" s="26" t="s">
        <v>484</v>
      </c>
      <c r="J126" s="26" t="s">
        <v>1202</v>
      </c>
      <c r="K126" s="26" t="s">
        <v>498</v>
      </c>
      <c r="L126" s="27" t="n">
        <v>44531</v>
      </c>
      <c r="M126" s="27" t="n">
        <v>45260</v>
      </c>
      <c r="N126" s="28" t="n">
        <v>2701.09</v>
      </c>
      <c r="O126" s="26" t="s">
        <v>1203</v>
      </c>
      <c r="P126" s="26" t="s">
        <v>500</v>
      </c>
      <c r="Q126" s="26" t="s">
        <v>501</v>
      </c>
      <c r="R126" s="26" t="s">
        <v>985</v>
      </c>
      <c r="S126" s="26" t="s">
        <v>601</v>
      </c>
      <c r="T126" s="26" t="s">
        <v>594</v>
      </c>
      <c r="U126" s="26" t="s">
        <v>503</v>
      </c>
      <c r="V126" s="20"/>
      <c r="W126" s="20"/>
      <c r="X126" s="20"/>
      <c r="Y126" s="20"/>
      <c r="Z126" s="20"/>
    </row>
    <row r="127" customFormat="false" ht="102.2" hidden="false" customHeight="false" outlineLevel="0" collapsed="false">
      <c r="A127" s="26" t="s">
        <v>398</v>
      </c>
      <c r="B127" s="26" t="s">
        <v>586</v>
      </c>
      <c r="C127" s="26" t="s">
        <v>587</v>
      </c>
      <c r="D127" s="26" t="s">
        <v>1204</v>
      </c>
      <c r="E127" s="26" t="s">
        <v>302</v>
      </c>
      <c r="F127" s="26" t="s">
        <v>589</v>
      </c>
      <c r="G127" s="26" t="s">
        <v>1205</v>
      </c>
      <c r="H127" s="20"/>
      <c r="I127" s="26" t="s">
        <v>590</v>
      </c>
      <c r="J127" s="26" t="s">
        <v>1206</v>
      </c>
      <c r="K127" s="26" t="s">
        <v>498</v>
      </c>
      <c r="L127" s="27" t="n">
        <v>44531</v>
      </c>
      <c r="M127" s="27" t="n">
        <v>45260</v>
      </c>
      <c r="N127" s="28" t="n">
        <v>24151.68</v>
      </c>
      <c r="O127" s="26" t="s">
        <v>1207</v>
      </c>
      <c r="P127" s="26" t="s">
        <v>500</v>
      </c>
      <c r="Q127" s="26" t="s">
        <v>501</v>
      </c>
      <c r="R127" s="26" t="s">
        <v>985</v>
      </c>
      <c r="S127" s="26" t="s">
        <v>593</v>
      </c>
      <c r="T127" s="26" t="s">
        <v>594</v>
      </c>
      <c r="U127" s="26" t="s">
        <v>503</v>
      </c>
      <c r="V127" s="20"/>
      <c r="W127" s="20"/>
      <c r="X127" s="20"/>
      <c r="Y127" s="20"/>
      <c r="Z127" s="20"/>
    </row>
    <row r="128" customFormat="false" ht="68.65" hidden="false" customHeight="false" outlineLevel="0" collapsed="false">
      <c r="A128" s="26" t="s">
        <v>398</v>
      </c>
      <c r="B128" s="26" t="s">
        <v>602</v>
      </c>
      <c r="C128" s="26" t="s">
        <v>603</v>
      </c>
      <c r="D128" s="26" t="s">
        <v>1208</v>
      </c>
      <c r="E128" s="26" t="s">
        <v>605</v>
      </c>
      <c r="F128" s="26" t="s">
        <v>606</v>
      </c>
      <c r="G128" s="26" t="s">
        <v>1209</v>
      </c>
      <c r="H128" s="26" t="n">
        <v>2721635</v>
      </c>
      <c r="I128" s="26" t="s">
        <v>418</v>
      </c>
      <c r="J128" s="26" t="s">
        <v>1210</v>
      </c>
      <c r="K128" s="26" t="s">
        <v>407</v>
      </c>
      <c r="L128" s="27" t="n">
        <v>44897</v>
      </c>
      <c r="M128" s="27" t="n">
        <v>45261</v>
      </c>
      <c r="N128" s="28" t="n">
        <v>720</v>
      </c>
      <c r="O128" s="28" t="n">
        <v>720</v>
      </c>
      <c r="P128" s="26" t="s">
        <v>1211</v>
      </c>
      <c r="Q128" s="26" t="s">
        <v>442</v>
      </c>
      <c r="R128" s="26" t="s">
        <v>1197</v>
      </c>
      <c r="S128" s="26" t="s">
        <v>1212</v>
      </c>
      <c r="T128" s="26" t="s">
        <v>608</v>
      </c>
      <c r="U128" s="26" t="s">
        <v>609</v>
      </c>
      <c r="V128" s="20"/>
      <c r="W128" s="20"/>
      <c r="X128" s="20"/>
      <c r="Y128" s="20"/>
      <c r="Z128" s="20"/>
    </row>
    <row r="129" customFormat="false" ht="23.85" hidden="false" customHeight="false" outlineLevel="0" collapsed="false">
      <c r="A129" s="26" t="s">
        <v>398</v>
      </c>
      <c r="B129" s="26" t="s">
        <v>720</v>
      </c>
      <c r="C129" s="26" t="s">
        <v>721</v>
      </c>
      <c r="D129" s="26" t="s">
        <v>31</v>
      </c>
      <c r="E129" s="26" t="s">
        <v>723</v>
      </c>
      <c r="F129" s="26" t="s">
        <v>724</v>
      </c>
      <c r="G129" s="26" t="s">
        <v>1213</v>
      </c>
      <c r="H129" s="26" t="s">
        <v>59</v>
      </c>
      <c r="I129" s="26" t="s">
        <v>590</v>
      </c>
      <c r="J129" s="20"/>
      <c r="K129" s="26" t="s">
        <v>1096</v>
      </c>
      <c r="L129" s="27" t="n">
        <v>44845</v>
      </c>
      <c r="M129" s="27" t="n">
        <v>45270</v>
      </c>
      <c r="N129" s="28" t="n">
        <v>571.95</v>
      </c>
      <c r="O129" s="26" t="s">
        <v>607</v>
      </c>
      <c r="P129" s="26" t="s">
        <v>1214</v>
      </c>
      <c r="Q129" s="26" t="s">
        <v>640</v>
      </c>
      <c r="R129" s="26" t="s">
        <v>31</v>
      </c>
      <c r="S129" s="26" t="s">
        <v>727</v>
      </c>
      <c r="T129" s="26" t="s">
        <v>728</v>
      </c>
      <c r="U129" s="26" t="s">
        <v>643</v>
      </c>
      <c r="V129" s="20"/>
      <c r="W129" s="20"/>
      <c r="X129" s="20"/>
      <c r="Y129" s="20"/>
      <c r="Z129" s="2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30"/>
      <c r="EF129" s="30"/>
      <c r="EG129" s="30"/>
      <c r="EH129" s="30"/>
      <c r="EI129" s="30"/>
      <c r="EJ129" s="30"/>
      <c r="EK129" s="30"/>
      <c r="EL129" s="30"/>
      <c r="EM129" s="30"/>
      <c r="EN129" s="30"/>
      <c r="EO129" s="30"/>
      <c r="EP129" s="30"/>
      <c r="EQ129" s="30"/>
      <c r="ER129" s="30"/>
      <c r="ES129" s="30"/>
      <c r="ET129" s="30"/>
      <c r="EU129" s="30"/>
      <c r="EV129" s="30"/>
      <c r="EW129" s="30"/>
      <c r="EX129" s="30"/>
      <c r="EY129" s="30"/>
      <c r="EZ129" s="30"/>
      <c r="FA129" s="30"/>
      <c r="FB129" s="30"/>
      <c r="FC129" s="30"/>
      <c r="FD129" s="30"/>
      <c r="FE129" s="30"/>
      <c r="FF129" s="30"/>
      <c r="FG129" s="30"/>
      <c r="FH129" s="30"/>
      <c r="FI129" s="30"/>
      <c r="FJ129" s="30"/>
      <c r="FK129" s="30"/>
      <c r="FL129" s="30"/>
      <c r="FM129" s="30"/>
      <c r="FN129" s="30"/>
      <c r="FO129" s="30"/>
      <c r="FP129" s="30"/>
      <c r="FQ129" s="30"/>
      <c r="FR129" s="30"/>
      <c r="FS129" s="30"/>
      <c r="FT129" s="30"/>
      <c r="FU129" s="30"/>
      <c r="FV129" s="30"/>
      <c r="FW129" s="30"/>
      <c r="FX129" s="30"/>
      <c r="FY129" s="30"/>
      <c r="FZ129" s="30"/>
      <c r="GA129" s="30"/>
      <c r="GB129" s="30"/>
      <c r="GC129" s="30"/>
      <c r="GD129" s="30"/>
      <c r="GE129" s="30"/>
      <c r="GF129" s="30"/>
      <c r="GG129" s="30"/>
      <c r="GH129" s="30"/>
      <c r="GI129" s="30"/>
      <c r="GJ129" s="30"/>
      <c r="GK129" s="30"/>
      <c r="GL129" s="30"/>
      <c r="GM129" s="30"/>
      <c r="GN129" s="30"/>
      <c r="GO129" s="30"/>
      <c r="GP129" s="30"/>
      <c r="GQ129" s="30"/>
      <c r="GR129" s="30"/>
      <c r="GS129" s="30"/>
      <c r="GT129" s="30"/>
      <c r="GU129" s="30"/>
      <c r="GV129" s="30"/>
      <c r="GW129" s="30"/>
      <c r="GX129" s="30"/>
      <c r="GY129" s="30"/>
      <c r="GZ129" s="30"/>
      <c r="HA129" s="30"/>
      <c r="HB129" s="30"/>
      <c r="HC129" s="30"/>
      <c r="HD129" s="30"/>
      <c r="HE129" s="30"/>
      <c r="HF129" s="30"/>
      <c r="HG129" s="30"/>
      <c r="HH129" s="30"/>
      <c r="HI129" s="30"/>
      <c r="HJ129" s="30"/>
      <c r="HK129" s="30"/>
      <c r="HL129" s="30"/>
      <c r="HM129" s="30"/>
      <c r="HN129" s="30"/>
      <c r="HO129" s="30"/>
      <c r="HP129" s="30"/>
      <c r="HQ129" s="30"/>
      <c r="HR129" s="30"/>
      <c r="HS129" s="30"/>
      <c r="HT129" s="30"/>
      <c r="HU129" s="30"/>
      <c r="HV129" s="30"/>
      <c r="HW129" s="30"/>
      <c r="HX129" s="30"/>
      <c r="HY129" s="30"/>
      <c r="HZ129" s="30"/>
      <c r="IA129" s="30"/>
      <c r="IB129" s="30"/>
      <c r="IC129" s="30"/>
      <c r="ID129" s="30"/>
      <c r="IE129" s="30"/>
      <c r="IF129" s="30"/>
      <c r="IG129" s="30"/>
      <c r="IH129" s="30"/>
      <c r="II129" s="30"/>
      <c r="IJ129" s="30"/>
      <c r="IK129" s="30"/>
      <c r="IL129" s="30"/>
      <c r="IM129" s="30"/>
      <c r="IN129" s="30"/>
      <c r="IO129" s="30"/>
      <c r="IP129" s="30"/>
      <c r="IQ129" s="30"/>
      <c r="IR129" s="30"/>
      <c r="IS129" s="30"/>
      <c r="IT129" s="30"/>
      <c r="IU129" s="30"/>
      <c r="IV129" s="30"/>
      <c r="IW129" s="30"/>
    </row>
    <row r="130" customFormat="false" ht="57.45" hidden="false" customHeight="false" outlineLevel="0" collapsed="false">
      <c r="A130" s="26" t="s">
        <v>398</v>
      </c>
      <c r="B130" s="26" t="s">
        <v>362</v>
      </c>
      <c r="C130" s="26" t="s">
        <v>363</v>
      </c>
      <c r="D130" s="26" t="s">
        <v>1215</v>
      </c>
      <c r="E130" s="26" t="s">
        <v>359</v>
      </c>
      <c r="F130" s="26" t="s">
        <v>361</v>
      </c>
      <c r="G130" s="26" t="s">
        <v>987</v>
      </c>
      <c r="H130" s="20"/>
      <c r="I130" s="26" t="s">
        <v>418</v>
      </c>
      <c r="J130" s="26" t="s">
        <v>1216</v>
      </c>
      <c r="K130" s="26" t="s">
        <v>407</v>
      </c>
      <c r="L130" s="27" t="n">
        <v>44923</v>
      </c>
      <c r="M130" s="27" t="n">
        <v>45287</v>
      </c>
      <c r="N130" s="28" t="n">
        <v>67889.52</v>
      </c>
      <c r="O130" s="20"/>
      <c r="P130" s="26" t="s">
        <v>1217</v>
      </c>
      <c r="Q130" s="26" t="s">
        <v>522</v>
      </c>
      <c r="R130" s="26" t="s">
        <v>1197</v>
      </c>
      <c r="S130" s="26" t="s">
        <v>990</v>
      </c>
      <c r="T130" s="20"/>
      <c r="U130" s="26" t="s">
        <v>412</v>
      </c>
      <c r="V130" s="20"/>
      <c r="W130" s="20"/>
      <c r="X130" s="20"/>
      <c r="Y130" s="20"/>
      <c r="Z130" s="2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c r="HZ130" s="30"/>
      <c r="IA130" s="30"/>
      <c r="IB130" s="30"/>
      <c r="IC130" s="30"/>
      <c r="ID130" s="30"/>
      <c r="IE130" s="30"/>
      <c r="IF130" s="30"/>
      <c r="IG130" s="30"/>
      <c r="IH130" s="30"/>
      <c r="II130" s="30"/>
      <c r="IJ130" s="30"/>
      <c r="IK130" s="30"/>
      <c r="IL130" s="30"/>
      <c r="IM130" s="30"/>
      <c r="IN130" s="30"/>
      <c r="IO130" s="30"/>
      <c r="IP130" s="30"/>
      <c r="IQ130" s="30"/>
      <c r="IR130" s="30"/>
      <c r="IS130" s="30"/>
      <c r="IT130" s="30"/>
      <c r="IU130" s="30"/>
      <c r="IV130" s="30"/>
      <c r="IW130" s="30"/>
    </row>
    <row r="131" customFormat="false" ht="35.05" hidden="false" customHeight="false" outlineLevel="0" collapsed="false">
      <c r="A131" s="26" t="s">
        <v>398</v>
      </c>
      <c r="B131" s="26" t="s">
        <v>544</v>
      </c>
      <c r="C131" s="26" t="s">
        <v>545</v>
      </c>
      <c r="D131" s="26" t="s">
        <v>1218</v>
      </c>
      <c r="E131" s="26" t="s">
        <v>151</v>
      </c>
      <c r="F131" s="26" t="s">
        <v>153</v>
      </c>
      <c r="G131" s="26" t="s">
        <v>547</v>
      </c>
      <c r="H131" s="26" t="s">
        <v>548</v>
      </c>
      <c r="I131" s="26" t="s">
        <v>418</v>
      </c>
      <c r="J131" s="26" t="s">
        <v>1219</v>
      </c>
      <c r="K131" s="26" t="s">
        <v>407</v>
      </c>
      <c r="L131" s="27" t="n">
        <v>44948</v>
      </c>
      <c r="M131" s="27" t="n">
        <v>45312</v>
      </c>
      <c r="N131" s="28" t="n">
        <v>57772.8</v>
      </c>
      <c r="O131" s="26" t="s">
        <v>1220</v>
      </c>
      <c r="P131" s="26" t="s">
        <v>1217</v>
      </c>
      <c r="Q131" s="26" t="s">
        <v>1221</v>
      </c>
      <c r="R131" s="26" t="s">
        <v>994</v>
      </c>
      <c r="S131" s="26" t="s">
        <v>551</v>
      </c>
      <c r="T131" s="26" t="s">
        <v>1222</v>
      </c>
      <c r="U131" s="26" t="s">
        <v>412</v>
      </c>
      <c r="V131" s="20"/>
      <c r="W131" s="20"/>
      <c r="X131" s="20"/>
      <c r="Y131" s="20"/>
      <c r="Z131" s="2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30"/>
      <c r="EF131" s="30"/>
      <c r="EG131" s="30"/>
      <c r="EH131" s="30"/>
      <c r="EI131" s="30"/>
      <c r="EJ131" s="30"/>
      <c r="EK131" s="30"/>
      <c r="EL131" s="30"/>
      <c r="EM131" s="30"/>
      <c r="EN131" s="30"/>
      <c r="EO131" s="30"/>
      <c r="EP131" s="30"/>
      <c r="EQ131" s="30"/>
      <c r="ER131" s="30"/>
      <c r="ES131" s="30"/>
      <c r="ET131" s="30"/>
      <c r="EU131" s="30"/>
      <c r="EV131" s="30"/>
      <c r="EW131" s="30"/>
      <c r="EX131" s="30"/>
      <c r="EY131" s="30"/>
      <c r="EZ131" s="30"/>
      <c r="FA131" s="30"/>
      <c r="FB131" s="30"/>
      <c r="FC131" s="30"/>
      <c r="FD131" s="30"/>
      <c r="FE131" s="30"/>
      <c r="FF131" s="30"/>
      <c r="FG131" s="30"/>
      <c r="FH131" s="30"/>
      <c r="FI131" s="30"/>
      <c r="FJ131" s="30"/>
      <c r="FK131" s="30"/>
      <c r="FL131" s="30"/>
      <c r="FM131" s="30"/>
      <c r="FN131" s="30"/>
      <c r="FO131" s="30"/>
      <c r="FP131" s="30"/>
      <c r="FQ131" s="30"/>
      <c r="FR131" s="30"/>
      <c r="FS131" s="30"/>
      <c r="FT131" s="30"/>
      <c r="FU131" s="30"/>
      <c r="FV131" s="30"/>
      <c r="FW131" s="30"/>
      <c r="FX131" s="30"/>
      <c r="FY131" s="30"/>
      <c r="FZ131" s="30"/>
      <c r="GA131" s="30"/>
      <c r="GB131" s="30"/>
      <c r="GC131" s="30"/>
      <c r="GD131" s="30"/>
      <c r="GE131" s="30"/>
      <c r="GF131" s="30"/>
      <c r="GG131" s="30"/>
      <c r="GH131" s="30"/>
      <c r="GI131" s="30"/>
      <c r="GJ131" s="30"/>
      <c r="GK131" s="30"/>
      <c r="GL131" s="30"/>
      <c r="GM131" s="30"/>
      <c r="GN131" s="30"/>
      <c r="GO131" s="30"/>
      <c r="GP131" s="30"/>
      <c r="GQ131" s="30"/>
      <c r="GR131" s="30"/>
      <c r="GS131" s="30"/>
      <c r="GT131" s="30"/>
      <c r="GU131" s="30"/>
      <c r="GV131" s="30"/>
      <c r="GW131" s="30"/>
      <c r="GX131" s="30"/>
      <c r="GY131" s="30"/>
      <c r="GZ131" s="30"/>
      <c r="HA131" s="30"/>
      <c r="HB131" s="30"/>
      <c r="HC131" s="30"/>
      <c r="HD131" s="30"/>
      <c r="HE131" s="30"/>
      <c r="HF131" s="30"/>
      <c r="HG131" s="30"/>
      <c r="HH131" s="30"/>
      <c r="HI131" s="30"/>
      <c r="HJ131" s="30"/>
      <c r="HK131" s="30"/>
      <c r="HL131" s="30"/>
      <c r="HM131" s="30"/>
      <c r="HN131" s="30"/>
      <c r="HO131" s="30"/>
      <c r="HP131" s="30"/>
      <c r="HQ131" s="30"/>
      <c r="HR131" s="30"/>
      <c r="HS131" s="30"/>
      <c r="HT131" s="30"/>
      <c r="HU131" s="30"/>
      <c r="HV131" s="30"/>
      <c r="HW131" s="30"/>
      <c r="HX131" s="30"/>
      <c r="HY131" s="30"/>
      <c r="HZ131" s="30"/>
      <c r="IA131" s="30"/>
      <c r="IB131" s="30"/>
      <c r="IC131" s="30"/>
      <c r="ID131" s="30"/>
      <c r="IE131" s="30"/>
      <c r="IF131" s="30"/>
      <c r="IG131" s="30"/>
      <c r="IH131" s="30"/>
      <c r="II131" s="30"/>
      <c r="IJ131" s="30"/>
      <c r="IK131" s="30"/>
      <c r="IL131" s="30"/>
      <c r="IM131" s="30"/>
      <c r="IN131" s="30"/>
      <c r="IO131" s="30"/>
      <c r="IP131" s="30"/>
      <c r="IQ131" s="30"/>
      <c r="IR131" s="30"/>
      <c r="IS131" s="30"/>
      <c r="IT131" s="30"/>
      <c r="IU131" s="30"/>
      <c r="IV131" s="30"/>
      <c r="IW131" s="30"/>
    </row>
    <row r="132" customFormat="false" ht="35.05" hidden="false" customHeight="false" outlineLevel="0" collapsed="false">
      <c r="A132" s="26" t="s">
        <v>398</v>
      </c>
      <c r="B132" s="26" t="s">
        <v>1223</v>
      </c>
      <c r="C132" s="26" t="s">
        <v>1224</v>
      </c>
      <c r="D132" s="26" t="s">
        <v>172</v>
      </c>
      <c r="E132" s="26" t="s">
        <v>1225</v>
      </c>
      <c r="F132" s="26" t="s">
        <v>1226</v>
      </c>
      <c r="G132" s="26" t="s">
        <v>1227</v>
      </c>
      <c r="H132" s="20"/>
      <c r="I132" s="26" t="s">
        <v>59</v>
      </c>
      <c r="J132" s="26" t="s">
        <v>1228</v>
      </c>
      <c r="K132" s="26" t="s">
        <v>407</v>
      </c>
      <c r="L132" s="27" t="n">
        <v>44949</v>
      </c>
      <c r="M132" s="27" t="n">
        <v>45313</v>
      </c>
      <c r="N132" s="28" t="n">
        <v>7630.92</v>
      </c>
      <c r="O132" s="26" t="s">
        <v>1229</v>
      </c>
      <c r="P132" s="26" t="s">
        <v>1217</v>
      </c>
      <c r="Q132" s="26" t="s">
        <v>1230</v>
      </c>
      <c r="R132" s="26" t="s">
        <v>1231</v>
      </c>
      <c r="S132" s="26" t="s">
        <v>1232</v>
      </c>
      <c r="T132" s="26" t="s">
        <v>1233</v>
      </c>
      <c r="U132" s="26" t="s">
        <v>412</v>
      </c>
      <c r="V132" s="20"/>
      <c r="W132" s="20"/>
      <c r="X132" s="20"/>
      <c r="Y132" s="20"/>
      <c r="Z132" s="2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30"/>
      <c r="EF132" s="30"/>
      <c r="EG132" s="30"/>
      <c r="EH132" s="30"/>
      <c r="EI132" s="30"/>
      <c r="EJ132" s="30"/>
      <c r="EK132" s="30"/>
      <c r="EL132" s="30"/>
      <c r="EM132" s="30"/>
      <c r="EN132" s="30"/>
      <c r="EO132" s="30"/>
      <c r="EP132" s="30"/>
      <c r="EQ132" s="30"/>
      <c r="ER132" s="30"/>
      <c r="ES132" s="30"/>
      <c r="ET132" s="30"/>
      <c r="EU132" s="30"/>
      <c r="EV132" s="30"/>
      <c r="EW132" s="30"/>
      <c r="EX132" s="30"/>
      <c r="EY132" s="30"/>
      <c r="EZ132" s="30"/>
      <c r="FA132" s="30"/>
      <c r="FB132" s="30"/>
      <c r="FC132" s="30"/>
      <c r="FD132" s="30"/>
      <c r="FE132" s="30"/>
      <c r="FF132" s="30"/>
      <c r="FG132" s="30"/>
      <c r="FH132" s="30"/>
      <c r="FI132" s="30"/>
      <c r="FJ132" s="30"/>
      <c r="FK132" s="30"/>
      <c r="FL132" s="30"/>
      <c r="FM132" s="30"/>
      <c r="FN132" s="30"/>
      <c r="FO132" s="30"/>
      <c r="FP132" s="30"/>
      <c r="FQ132" s="30"/>
      <c r="FR132" s="30"/>
      <c r="FS132" s="30"/>
      <c r="FT132" s="30"/>
      <c r="FU132" s="30"/>
      <c r="FV132" s="30"/>
      <c r="FW132" s="30"/>
      <c r="FX132" s="30"/>
      <c r="FY132" s="30"/>
      <c r="FZ132" s="30"/>
      <c r="GA132" s="30"/>
      <c r="GB132" s="30"/>
      <c r="GC132" s="30"/>
      <c r="GD132" s="30"/>
      <c r="GE132" s="30"/>
      <c r="GF132" s="30"/>
      <c r="GG132" s="30"/>
      <c r="GH132" s="30"/>
      <c r="GI132" s="30"/>
      <c r="GJ132" s="30"/>
      <c r="GK132" s="30"/>
      <c r="GL132" s="30"/>
      <c r="GM132" s="30"/>
      <c r="GN132" s="30"/>
      <c r="GO132" s="30"/>
      <c r="GP132" s="30"/>
      <c r="GQ132" s="30"/>
      <c r="GR132" s="30"/>
      <c r="GS132" s="30"/>
      <c r="GT132" s="30"/>
      <c r="GU132" s="30"/>
      <c r="GV132" s="30"/>
      <c r="GW132" s="30"/>
      <c r="GX132" s="30"/>
      <c r="GY132" s="30"/>
      <c r="GZ132" s="30"/>
      <c r="HA132" s="30"/>
      <c r="HB132" s="30"/>
      <c r="HC132" s="30"/>
      <c r="HD132" s="30"/>
      <c r="HE132" s="30"/>
      <c r="HF132" s="30"/>
      <c r="HG132" s="30"/>
      <c r="HH132" s="30"/>
      <c r="HI132" s="30"/>
      <c r="HJ132" s="30"/>
      <c r="HK132" s="30"/>
      <c r="HL132" s="30"/>
      <c r="HM132" s="30"/>
      <c r="HN132" s="30"/>
      <c r="HO132" s="30"/>
      <c r="HP132" s="30"/>
      <c r="HQ132" s="30"/>
      <c r="HR132" s="30"/>
      <c r="HS132" s="30"/>
      <c r="HT132" s="30"/>
      <c r="HU132" s="30"/>
      <c r="HV132" s="30"/>
      <c r="HW132" s="30"/>
      <c r="HX132" s="30"/>
      <c r="HY132" s="30"/>
      <c r="HZ132" s="30"/>
      <c r="IA132" s="30"/>
      <c r="IB132" s="30"/>
      <c r="IC132" s="30"/>
      <c r="ID132" s="30"/>
      <c r="IE132" s="30"/>
      <c r="IF132" s="30"/>
      <c r="IG132" s="30"/>
      <c r="IH132" s="30"/>
      <c r="II132" s="30"/>
      <c r="IJ132" s="30"/>
      <c r="IK132" s="30"/>
      <c r="IL132" s="30"/>
      <c r="IM132" s="30"/>
      <c r="IN132" s="30"/>
      <c r="IO132" s="30"/>
      <c r="IP132" s="30"/>
      <c r="IQ132" s="30"/>
      <c r="IR132" s="30"/>
      <c r="IS132" s="30"/>
      <c r="IT132" s="30"/>
      <c r="IU132" s="30"/>
      <c r="IV132" s="30"/>
      <c r="IW132" s="30"/>
    </row>
    <row r="133" customFormat="false" ht="68.65" hidden="false" customHeight="false" outlineLevel="0" collapsed="false">
      <c r="A133" s="26" t="s">
        <v>398</v>
      </c>
      <c r="B133" s="26" t="s">
        <v>159</v>
      </c>
      <c r="C133" s="26" t="s">
        <v>160</v>
      </c>
      <c r="D133" s="26" t="s">
        <v>1234</v>
      </c>
      <c r="E133" s="26" t="s">
        <v>151</v>
      </c>
      <c r="F133" s="26" t="s">
        <v>158</v>
      </c>
      <c r="G133" s="26" t="s">
        <v>547</v>
      </c>
      <c r="H133" s="26" t="s">
        <v>548</v>
      </c>
      <c r="I133" s="26" t="s">
        <v>649</v>
      </c>
      <c r="J133" s="26" t="s">
        <v>1235</v>
      </c>
      <c r="K133" s="26" t="s">
        <v>955</v>
      </c>
      <c r="L133" s="27" t="n">
        <v>44829</v>
      </c>
      <c r="M133" s="27" t="n">
        <v>45315</v>
      </c>
      <c r="N133" s="28" t="n">
        <v>32751.42</v>
      </c>
      <c r="O133" s="26" t="s">
        <v>1236</v>
      </c>
      <c r="P133" s="26" t="s">
        <v>1217</v>
      </c>
      <c r="Q133" s="26" t="s">
        <v>1221</v>
      </c>
      <c r="R133" s="26" t="s">
        <v>1107</v>
      </c>
      <c r="S133" s="26" t="s">
        <v>957</v>
      </c>
      <c r="T133" s="26" t="s">
        <v>1237</v>
      </c>
      <c r="U133" s="26" t="s">
        <v>412</v>
      </c>
      <c r="V133" s="20"/>
      <c r="W133" s="20"/>
      <c r="X133" s="20"/>
      <c r="Y133" s="20"/>
      <c r="Z133" s="2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c r="DX133" s="30"/>
      <c r="DY133" s="30"/>
      <c r="DZ133" s="30"/>
      <c r="EA133" s="30"/>
      <c r="EB133" s="30"/>
      <c r="EC133" s="30"/>
      <c r="ED133" s="30"/>
      <c r="EE133" s="30"/>
      <c r="EF133" s="30"/>
      <c r="EG133" s="30"/>
      <c r="EH133" s="30"/>
      <c r="EI133" s="30"/>
      <c r="EJ133" s="30"/>
      <c r="EK133" s="30"/>
      <c r="EL133" s="30"/>
      <c r="EM133" s="30"/>
      <c r="EN133" s="30"/>
      <c r="EO133" s="30"/>
      <c r="EP133" s="30"/>
      <c r="EQ133" s="30"/>
      <c r="ER133" s="30"/>
      <c r="ES133" s="30"/>
      <c r="ET133" s="30"/>
      <c r="EU133" s="30"/>
      <c r="EV133" s="30"/>
      <c r="EW133" s="30"/>
      <c r="EX133" s="30"/>
      <c r="EY133" s="30"/>
      <c r="EZ133" s="30"/>
      <c r="FA133" s="30"/>
      <c r="FB133" s="30"/>
      <c r="FC133" s="30"/>
      <c r="FD133" s="30"/>
      <c r="FE133" s="30"/>
      <c r="FF133" s="30"/>
      <c r="FG133" s="30"/>
      <c r="FH133" s="30"/>
      <c r="FI133" s="30"/>
      <c r="FJ133" s="30"/>
      <c r="FK133" s="30"/>
      <c r="FL133" s="30"/>
      <c r="FM133" s="30"/>
      <c r="FN133" s="30"/>
      <c r="FO133" s="30"/>
      <c r="FP133" s="30"/>
      <c r="FQ133" s="30"/>
      <c r="FR133" s="30"/>
      <c r="FS133" s="30"/>
      <c r="FT133" s="30"/>
      <c r="FU133" s="30"/>
      <c r="FV133" s="30"/>
      <c r="FW133" s="30"/>
      <c r="FX133" s="30"/>
      <c r="FY133" s="30"/>
      <c r="FZ133" s="30"/>
      <c r="GA133" s="30"/>
      <c r="GB133" s="30"/>
      <c r="GC133" s="30"/>
      <c r="GD133" s="30"/>
      <c r="GE133" s="30"/>
      <c r="GF133" s="30"/>
      <c r="GG133" s="30"/>
      <c r="GH133" s="30"/>
      <c r="GI133" s="30"/>
      <c r="GJ133" s="30"/>
      <c r="GK133" s="30"/>
      <c r="GL133" s="30"/>
      <c r="GM133" s="30"/>
      <c r="GN133" s="30"/>
      <c r="GO133" s="30"/>
      <c r="GP133" s="30"/>
      <c r="GQ133" s="30"/>
      <c r="GR133" s="30"/>
      <c r="GS133" s="30"/>
      <c r="GT133" s="30"/>
      <c r="GU133" s="30"/>
      <c r="GV133" s="30"/>
      <c r="GW133" s="30"/>
      <c r="GX133" s="30"/>
      <c r="GY133" s="30"/>
      <c r="GZ133" s="30"/>
      <c r="HA133" s="30"/>
      <c r="HB133" s="30"/>
      <c r="HC133" s="30"/>
      <c r="HD133" s="30"/>
      <c r="HE133" s="30"/>
      <c r="HF133" s="30"/>
      <c r="HG133" s="30"/>
      <c r="HH133" s="30"/>
      <c r="HI133" s="30"/>
      <c r="HJ133" s="30"/>
      <c r="HK133" s="30"/>
      <c r="HL133" s="30"/>
      <c r="HM133" s="30"/>
      <c r="HN133" s="30"/>
      <c r="HO133" s="30"/>
      <c r="HP133" s="30"/>
      <c r="HQ133" s="30"/>
      <c r="HR133" s="30"/>
      <c r="HS133" s="30"/>
      <c r="HT133" s="30"/>
      <c r="HU133" s="30"/>
      <c r="HV133" s="30"/>
      <c r="HW133" s="30"/>
      <c r="HX133" s="30"/>
      <c r="HY133" s="30"/>
      <c r="HZ133" s="30"/>
      <c r="IA133" s="30"/>
      <c r="IB133" s="30"/>
      <c r="IC133" s="30"/>
      <c r="ID133" s="30"/>
      <c r="IE133" s="30"/>
      <c r="IF133" s="30"/>
      <c r="IG133" s="30"/>
      <c r="IH133" s="30"/>
      <c r="II133" s="30"/>
      <c r="IJ133" s="30"/>
      <c r="IK133" s="30"/>
      <c r="IL133" s="30"/>
      <c r="IM133" s="30"/>
      <c r="IN133" s="30"/>
      <c r="IO133" s="30"/>
      <c r="IP133" s="30"/>
      <c r="IQ133" s="30"/>
      <c r="IR133" s="30"/>
      <c r="IS133" s="30"/>
      <c r="IT133" s="30"/>
      <c r="IU133" s="30"/>
      <c r="IV133" s="30"/>
      <c r="IW133" s="30"/>
    </row>
    <row r="134" customFormat="false" ht="46.25" hidden="false" customHeight="false" outlineLevel="0" collapsed="false">
      <c r="A134" s="26" t="s">
        <v>398</v>
      </c>
      <c r="B134" s="26" t="s">
        <v>1238</v>
      </c>
      <c r="C134" s="26" t="s">
        <v>1239</v>
      </c>
      <c r="D134" s="26" t="s">
        <v>220</v>
      </c>
      <c r="E134" s="26" t="s">
        <v>1240</v>
      </c>
      <c r="F134" s="26" t="s">
        <v>1241</v>
      </c>
      <c r="G134" s="26" t="s">
        <v>1242</v>
      </c>
      <c r="H134" s="20"/>
      <c r="I134" s="20"/>
      <c r="J134" s="27" t="n">
        <v>44928</v>
      </c>
      <c r="K134" s="26" t="s">
        <v>407</v>
      </c>
      <c r="L134" s="27" t="n">
        <v>44958</v>
      </c>
      <c r="M134" s="27" t="n">
        <v>45322</v>
      </c>
      <c r="N134" s="28" t="n">
        <v>159154.8</v>
      </c>
      <c r="O134" s="26" t="s">
        <v>1243</v>
      </c>
      <c r="P134" s="26" t="s">
        <v>1217</v>
      </c>
      <c r="Q134" s="26" t="s">
        <v>1221</v>
      </c>
      <c r="R134" s="26" t="s">
        <v>1244</v>
      </c>
      <c r="S134" s="26" t="s">
        <v>1245</v>
      </c>
      <c r="T134" s="26" t="s">
        <v>1246</v>
      </c>
      <c r="U134" s="26" t="s">
        <v>412</v>
      </c>
      <c r="V134" s="20"/>
      <c r="W134" s="20"/>
      <c r="X134" s="20"/>
      <c r="Y134" s="20"/>
      <c r="Z134" s="20"/>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c r="DL134" s="31"/>
      <c r="DM134" s="31"/>
      <c r="DN134" s="31"/>
      <c r="DO134" s="31"/>
      <c r="DP134" s="31"/>
      <c r="DQ134" s="31"/>
      <c r="DR134" s="31"/>
      <c r="DS134" s="31"/>
      <c r="DT134" s="31"/>
      <c r="DU134" s="31"/>
      <c r="DV134" s="31"/>
      <c r="DW134" s="31"/>
      <c r="DX134" s="31"/>
      <c r="DY134" s="31"/>
      <c r="DZ134" s="31"/>
      <c r="EA134" s="31"/>
      <c r="EB134" s="31"/>
      <c r="EC134" s="31"/>
      <c r="ED134" s="31"/>
      <c r="EE134" s="31"/>
      <c r="EF134" s="31"/>
      <c r="EG134" s="31"/>
      <c r="EH134" s="31"/>
      <c r="EI134" s="31"/>
      <c r="EJ134" s="31"/>
      <c r="EK134" s="31"/>
      <c r="EL134" s="31"/>
      <c r="EM134" s="31"/>
      <c r="EN134" s="31"/>
      <c r="EO134" s="31"/>
      <c r="EP134" s="31"/>
      <c r="EQ134" s="31"/>
      <c r="ER134" s="31"/>
      <c r="ES134" s="31"/>
      <c r="ET134" s="31"/>
      <c r="EU134" s="31"/>
      <c r="EV134" s="31"/>
      <c r="EW134" s="31"/>
      <c r="EX134" s="31"/>
      <c r="EY134" s="31"/>
      <c r="EZ134" s="31"/>
      <c r="FA134" s="31"/>
      <c r="FB134" s="31"/>
      <c r="FC134" s="31"/>
      <c r="FD134" s="31"/>
      <c r="FE134" s="31"/>
      <c r="FF134" s="31"/>
      <c r="FG134" s="31"/>
      <c r="FH134" s="31"/>
      <c r="FI134" s="31"/>
      <c r="FJ134" s="31"/>
      <c r="FK134" s="31"/>
      <c r="FL134" s="31"/>
      <c r="FM134" s="31"/>
      <c r="FN134" s="31"/>
      <c r="FO134" s="31"/>
      <c r="FP134" s="31"/>
      <c r="FQ134" s="31"/>
      <c r="FR134" s="31"/>
      <c r="FS134" s="31"/>
      <c r="FT134" s="31"/>
      <c r="FU134" s="31"/>
      <c r="FV134" s="31"/>
      <c r="FW134" s="31"/>
      <c r="FX134" s="31"/>
      <c r="FY134" s="31"/>
      <c r="FZ134" s="31"/>
      <c r="GA134" s="31"/>
      <c r="GB134" s="31"/>
      <c r="GC134" s="31"/>
      <c r="GD134" s="31"/>
      <c r="GE134" s="31"/>
      <c r="GF134" s="31"/>
      <c r="GG134" s="31"/>
      <c r="GH134" s="31"/>
      <c r="GI134" s="31"/>
      <c r="GJ134" s="31"/>
      <c r="GK134" s="31"/>
      <c r="GL134" s="31"/>
      <c r="GM134" s="31"/>
      <c r="GN134" s="31"/>
      <c r="GO134" s="31"/>
      <c r="GP134" s="31"/>
      <c r="GQ134" s="31"/>
      <c r="GR134" s="31"/>
      <c r="GS134" s="31"/>
      <c r="GT134" s="31"/>
      <c r="GU134" s="31"/>
      <c r="GV134" s="31"/>
      <c r="GW134" s="31"/>
      <c r="GX134" s="31"/>
      <c r="GY134" s="31"/>
      <c r="GZ134" s="31"/>
      <c r="HA134" s="31"/>
      <c r="HB134" s="31"/>
      <c r="HC134" s="31"/>
      <c r="HD134" s="31"/>
      <c r="HE134" s="31"/>
      <c r="HF134" s="31"/>
      <c r="HG134" s="31"/>
      <c r="HH134" s="31"/>
      <c r="HI134" s="31"/>
      <c r="HJ134" s="31"/>
      <c r="HK134" s="31"/>
      <c r="HL134" s="31"/>
      <c r="HM134" s="31"/>
      <c r="HN134" s="31"/>
      <c r="HO134" s="31"/>
      <c r="HP134" s="31"/>
      <c r="HQ134" s="31"/>
      <c r="HR134" s="31"/>
      <c r="HS134" s="31"/>
      <c r="HT134" s="31"/>
      <c r="HU134" s="31"/>
      <c r="HV134" s="31"/>
      <c r="HW134" s="31"/>
      <c r="HX134" s="31"/>
      <c r="HY134" s="31"/>
      <c r="HZ134" s="31"/>
      <c r="IA134" s="31"/>
      <c r="IB134" s="31"/>
      <c r="IC134" s="31"/>
      <c r="ID134" s="31"/>
      <c r="IE134" s="31"/>
      <c r="IF134" s="31"/>
      <c r="IG134" s="31"/>
      <c r="IH134" s="31"/>
      <c r="II134" s="31"/>
      <c r="IJ134" s="31"/>
      <c r="IK134" s="31"/>
      <c r="IL134" s="31"/>
      <c r="IM134" s="31"/>
      <c r="IN134" s="31"/>
      <c r="IO134" s="31"/>
      <c r="IP134" s="31"/>
      <c r="IQ134" s="31"/>
      <c r="IR134" s="31"/>
      <c r="IS134" s="31"/>
      <c r="IT134" s="31"/>
      <c r="IU134" s="31"/>
      <c r="IV134" s="31"/>
      <c r="IW134" s="31"/>
    </row>
    <row r="135" customFormat="false" ht="79.85" hidden="false" customHeight="false" outlineLevel="0" collapsed="false">
      <c r="A135" s="26" t="s">
        <v>398</v>
      </c>
      <c r="B135" s="26" t="s">
        <v>413</v>
      </c>
      <c r="C135" s="26" t="s">
        <v>414</v>
      </c>
      <c r="D135" s="26" t="s">
        <v>1247</v>
      </c>
      <c r="E135" s="26" t="s">
        <v>416</v>
      </c>
      <c r="F135" s="26" t="s">
        <v>417</v>
      </c>
      <c r="G135" s="26" t="s">
        <v>1248</v>
      </c>
      <c r="H135" s="20"/>
      <c r="I135" s="26" t="s">
        <v>418</v>
      </c>
      <c r="J135" s="26" t="s">
        <v>1249</v>
      </c>
      <c r="K135" s="26" t="s">
        <v>1250</v>
      </c>
      <c r="L135" s="27" t="n">
        <v>43520</v>
      </c>
      <c r="M135" s="27" t="n">
        <v>45345</v>
      </c>
      <c r="N135" s="28" t="n">
        <v>75910</v>
      </c>
      <c r="O135" s="26" t="s">
        <v>1251</v>
      </c>
      <c r="P135" s="26" t="s">
        <v>1252</v>
      </c>
      <c r="Q135" s="26" t="s">
        <v>1252</v>
      </c>
      <c r="R135" s="20"/>
      <c r="S135" s="20"/>
      <c r="T135" s="29" t="s">
        <v>1253</v>
      </c>
      <c r="U135" s="26" t="s">
        <v>423</v>
      </c>
      <c r="V135" s="20"/>
      <c r="W135" s="20"/>
      <c r="X135" s="20"/>
      <c r="Y135" s="20"/>
      <c r="Z135" s="20"/>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c r="FP135" s="31"/>
      <c r="FQ135" s="31"/>
      <c r="FR135" s="31"/>
      <c r="FS135" s="31"/>
      <c r="FT135" s="31"/>
      <c r="FU135" s="31"/>
      <c r="FV135" s="31"/>
      <c r="FW135" s="31"/>
      <c r="FX135" s="31"/>
      <c r="FY135" s="31"/>
      <c r="FZ135" s="31"/>
      <c r="GA135" s="31"/>
      <c r="GB135" s="31"/>
      <c r="GC135" s="31"/>
      <c r="GD135" s="31"/>
      <c r="GE135" s="31"/>
      <c r="GF135" s="31"/>
      <c r="GG135" s="31"/>
      <c r="GH135" s="31"/>
      <c r="GI135" s="31"/>
      <c r="GJ135" s="31"/>
      <c r="GK135" s="31"/>
      <c r="GL135" s="31"/>
      <c r="GM135" s="31"/>
      <c r="GN135" s="31"/>
      <c r="GO135" s="31"/>
      <c r="GP135" s="31"/>
      <c r="GQ135" s="31"/>
      <c r="GR135" s="31"/>
      <c r="GS135" s="31"/>
      <c r="GT135" s="31"/>
      <c r="GU135" s="31"/>
      <c r="GV135" s="31"/>
      <c r="GW135" s="31"/>
      <c r="GX135" s="31"/>
      <c r="GY135" s="31"/>
      <c r="GZ135" s="31"/>
      <c r="HA135" s="31"/>
      <c r="HB135" s="31"/>
      <c r="HC135" s="31"/>
      <c r="HD135" s="31"/>
      <c r="HE135" s="31"/>
      <c r="HF135" s="31"/>
      <c r="HG135" s="31"/>
      <c r="HH135" s="31"/>
      <c r="HI135" s="31"/>
      <c r="HJ135" s="31"/>
      <c r="HK135" s="31"/>
      <c r="HL135" s="31"/>
      <c r="HM135" s="31"/>
      <c r="HN135" s="31"/>
      <c r="HO135" s="31"/>
      <c r="HP135" s="31"/>
      <c r="HQ135" s="31"/>
      <c r="HR135" s="31"/>
      <c r="HS135" s="31"/>
      <c r="HT135" s="31"/>
      <c r="HU135" s="31"/>
      <c r="HV135" s="31"/>
      <c r="HW135" s="31"/>
      <c r="HX135" s="31"/>
      <c r="HY135" s="31"/>
      <c r="HZ135" s="31"/>
      <c r="IA135" s="31"/>
      <c r="IB135" s="31"/>
      <c r="IC135" s="31"/>
      <c r="ID135" s="31"/>
      <c r="IE135" s="31"/>
      <c r="IF135" s="31"/>
      <c r="IG135" s="31"/>
      <c r="IH135" s="31"/>
      <c r="II135" s="31"/>
      <c r="IJ135" s="31"/>
      <c r="IK135" s="31"/>
      <c r="IL135" s="31"/>
      <c r="IM135" s="31"/>
      <c r="IN135" s="31"/>
      <c r="IO135" s="31"/>
      <c r="IP135" s="31"/>
      <c r="IQ135" s="31"/>
      <c r="IR135" s="31"/>
      <c r="IS135" s="31"/>
      <c r="IT135" s="31"/>
      <c r="IU135" s="31"/>
      <c r="IV135" s="31"/>
      <c r="IW135" s="31"/>
    </row>
    <row r="136" customFormat="false" ht="57.45" hidden="false" customHeight="false" outlineLevel="0" collapsed="false">
      <c r="A136" s="26" t="s">
        <v>398</v>
      </c>
      <c r="B136" s="26" t="s">
        <v>762</v>
      </c>
      <c r="C136" s="26" t="s">
        <v>763</v>
      </c>
      <c r="D136" s="26" t="s">
        <v>1254</v>
      </c>
      <c r="E136" s="26" t="s">
        <v>765</v>
      </c>
      <c r="F136" s="26" t="s">
        <v>766</v>
      </c>
      <c r="G136" s="26" t="s">
        <v>1255</v>
      </c>
      <c r="H136" s="26" t="s">
        <v>767</v>
      </c>
      <c r="I136" s="26" t="s">
        <v>430</v>
      </c>
      <c r="J136" s="26" t="s">
        <v>1256</v>
      </c>
      <c r="K136" s="26" t="s">
        <v>407</v>
      </c>
      <c r="L136" s="27" t="n">
        <v>45002</v>
      </c>
      <c r="M136" s="27" t="n">
        <v>45367</v>
      </c>
      <c r="N136" s="28" t="n">
        <v>46436.25</v>
      </c>
      <c r="O136" s="26" t="s">
        <v>1257</v>
      </c>
      <c r="P136" s="26" t="s">
        <v>1258</v>
      </c>
      <c r="Q136" s="26" t="s">
        <v>1252</v>
      </c>
      <c r="R136" s="26" t="s">
        <v>1259</v>
      </c>
      <c r="S136" s="26" t="s">
        <v>770</v>
      </c>
      <c r="T136" s="26" t="s">
        <v>771</v>
      </c>
      <c r="U136" s="26" t="s">
        <v>466</v>
      </c>
      <c r="V136" s="20"/>
      <c r="W136" s="20"/>
      <c r="X136" s="20"/>
      <c r="Y136" s="20"/>
      <c r="Z136" s="2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0"/>
      <c r="FJ136" s="30"/>
      <c r="FK136" s="30"/>
      <c r="FL136" s="30"/>
      <c r="FM136" s="30"/>
      <c r="FN136" s="30"/>
      <c r="FO136" s="30"/>
      <c r="FP136" s="30"/>
      <c r="FQ136" s="30"/>
      <c r="FR136" s="30"/>
      <c r="FS136" s="30"/>
      <c r="FT136" s="30"/>
      <c r="FU136" s="30"/>
      <c r="FV136" s="30"/>
      <c r="FW136" s="30"/>
      <c r="FX136" s="30"/>
      <c r="FY136" s="30"/>
      <c r="FZ136" s="30"/>
      <c r="GA136" s="30"/>
      <c r="GB136" s="30"/>
      <c r="GC136" s="30"/>
      <c r="GD136" s="30"/>
      <c r="GE136" s="30"/>
      <c r="GF136" s="30"/>
      <c r="GG136" s="30"/>
      <c r="GH136" s="30"/>
      <c r="GI136" s="30"/>
      <c r="GJ136" s="30"/>
      <c r="GK136" s="30"/>
      <c r="GL136" s="30"/>
      <c r="GM136" s="30"/>
      <c r="GN136" s="30"/>
      <c r="GO136" s="30"/>
      <c r="GP136" s="30"/>
      <c r="GQ136" s="30"/>
      <c r="GR136" s="30"/>
      <c r="GS136" s="30"/>
      <c r="GT136" s="30"/>
      <c r="GU136" s="30"/>
      <c r="GV136" s="30"/>
      <c r="GW136" s="30"/>
      <c r="GX136" s="30"/>
      <c r="GY136" s="30"/>
      <c r="GZ136" s="30"/>
      <c r="HA136" s="30"/>
      <c r="HB136" s="30"/>
      <c r="HC136" s="30"/>
      <c r="HD136" s="30"/>
      <c r="HE136" s="30"/>
      <c r="HF136" s="30"/>
      <c r="HG136" s="30"/>
      <c r="HH136" s="30"/>
      <c r="HI136" s="30"/>
      <c r="HJ136" s="30"/>
      <c r="HK136" s="30"/>
      <c r="HL136" s="30"/>
      <c r="HM136" s="30"/>
      <c r="HN136" s="30"/>
      <c r="HO136" s="30"/>
      <c r="HP136" s="30"/>
      <c r="HQ136" s="30"/>
      <c r="HR136" s="30"/>
      <c r="HS136" s="30"/>
      <c r="HT136" s="30"/>
      <c r="HU136" s="30"/>
      <c r="HV136" s="30"/>
      <c r="HW136" s="30"/>
      <c r="HX136" s="30"/>
      <c r="HY136" s="30"/>
      <c r="HZ136" s="30"/>
      <c r="IA136" s="30"/>
      <c r="IB136" s="30"/>
      <c r="IC136" s="30"/>
      <c r="ID136" s="30"/>
      <c r="IE136" s="30"/>
      <c r="IF136" s="30"/>
      <c r="IG136" s="30"/>
      <c r="IH136" s="30"/>
      <c r="II136" s="30"/>
      <c r="IJ136" s="30"/>
      <c r="IK136" s="30"/>
      <c r="IL136" s="30"/>
      <c r="IM136" s="30"/>
      <c r="IN136" s="30"/>
      <c r="IO136" s="30"/>
      <c r="IP136" s="30"/>
      <c r="IQ136" s="30"/>
      <c r="IR136" s="30"/>
      <c r="IS136" s="30"/>
      <c r="IT136" s="30"/>
      <c r="IU136" s="30"/>
      <c r="IV136" s="30"/>
      <c r="IW136" s="30"/>
    </row>
    <row r="137" customFormat="false" ht="35.05" hidden="false" customHeight="false" outlineLevel="0" collapsed="false">
      <c r="A137" s="26" t="s">
        <v>398</v>
      </c>
      <c r="B137" s="26" t="s">
        <v>633</v>
      </c>
      <c r="C137" s="26" t="s">
        <v>634</v>
      </c>
      <c r="D137" s="26" t="s">
        <v>1260</v>
      </c>
      <c r="E137" s="26" t="s">
        <v>635</v>
      </c>
      <c r="F137" s="26" t="s">
        <v>636</v>
      </c>
      <c r="G137" s="26" t="s">
        <v>1261</v>
      </c>
      <c r="H137" s="26" t="s">
        <v>637</v>
      </c>
      <c r="I137" s="26" t="s">
        <v>418</v>
      </c>
      <c r="J137" s="26" t="s">
        <v>1262</v>
      </c>
      <c r="K137" s="26" t="s">
        <v>407</v>
      </c>
      <c r="L137" s="27" t="n">
        <v>45004</v>
      </c>
      <c r="M137" s="27" t="n">
        <v>45369</v>
      </c>
      <c r="N137" s="28" t="n">
        <v>17123.9</v>
      </c>
      <c r="O137" s="26" t="s">
        <v>1263</v>
      </c>
      <c r="P137" s="26" t="s">
        <v>1217</v>
      </c>
      <c r="Q137" s="26" t="s">
        <v>1264</v>
      </c>
      <c r="R137" s="26" t="s">
        <v>1265</v>
      </c>
      <c r="S137" s="26" t="s">
        <v>1011</v>
      </c>
      <c r="T137" s="26" t="s">
        <v>642</v>
      </c>
      <c r="U137" s="26" t="s">
        <v>412</v>
      </c>
      <c r="V137" s="20"/>
      <c r="W137" s="20"/>
      <c r="X137" s="20"/>
      <c r="Y137" s="20"/>
      <c r="Z137" s="2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c r="DX137" s="30"/>
      <c r="DY137" s="30"/>
      <c r="DZ137" s="30"/>
      <c r="EA137" s="30"/>
      <c r="EB137" s="30"/>
      <c r="EC137" s="30"/>
      <c r="ED137" s="30"/>
      <c r="EE137" s="30"/>
      <c r="EF137" s="30"/>
      <c r="EG137" s="30"/>
      <c r="EH137" s="30"/>
      <c r="EI137" s="30"/>
      <c r="EJ137" s="30"/>
      <c r="EK137" s="30"/>
      <c r="EL137" s="30"/>
      <c r="EM137" s="30"/>
      <c r="EN137" s="30"/>
      <c r="EO137" s="30"/>
      <c r="EP137" s="30"/>
      <c r="EQ137" s="30"/>
      <c r="ER137" s="30"/>
      <c r="ES137" s="30"/>
      <c r="ET137" s="30"/>
      <c r="EU137" s="30"/>
      <c r="EV137" s="30"/>
      <c r="EW137" s="30"/>
      <c r="EX137" s="30"/>
      <c r="EY137" s="30"/>
      <c r="EZ137" s="30"/>
      <c r="FA137" s="30"/>
      <c r="FB137" s="30"/>
      <c r="FC137" s="30"/>
      <c r="FD137" s="30"/>
      <c r="FE137" s="30"/>
      <c r="FF137" s="30"/>
      <c r="FG137" s="30"/>
      <c r="FH137" s="30"/>
      <c r="FI137" s="30"/>
      <c r="FJ137" s="30"/>
      <c r="FK137" s="30"/>
      <c r="FL137" s="30"/>
      <c r="FM137" s="30"/>
      <c r="FN137" s="30"/>
      <c r="FO137" s="30"/>
      <c r="FP137" s="30"/>
      <c r="FQ137" s="30"/>
      <c r="FR137" s="30"/>
      <c r="FS137" s="30"/>
      <c r="FT137" s="30"/>
      <c r="FU137" s="30"/>
      <c r="FV137" s="30"/>
      <c r="FW137" s="30"/>
      <c r="FX137" s="30"/>
      <c r="FY137" s="30"/>
      <c r="FZ137" s="30"/>
      <c r="GA137" s="30"/>
      <c r="GB137" s="30"/>
      <c r="GC137" s="30"/>
      <c r="GD137" s="30"/>
      <c r="GE137" s="30"/>
      <c r="GF137" s="30"/>
      <c r="GG137" s="30"/>
      <c r="GH137" s="30"/>
      <c r="GI137" s="30"/>
      <c r="GJ137" s="30"/>
      <c r="GK137" s="30"/>
      <c r="GL137" s="30"/>
      <c r="GM137" s="30"/>
      <c r="GN137" s="30"/>
      <c r="GO137" s="30"/>
      <c r="GP137" s="30"/>
      <c r="GQ137" s="30"/>
      <c r="GR137" s="30"/>
      <c r="GS137" s="30"/>
      <c r="GT137" s="30"/>
      <c r="GU137" s="30"/>
      <c r="GV137" s="30"/>
      <c r="GW137" s="30"/>
      <c r="GX137" s="30"/>
      <c r="GY137" s="30"/>
      <c r="GZ137" s="30"/>
      <c r="HA137" s="30"/>
      <c r="HB137" s="30"/>
      <c r="HC137" s="30"/>
      <c r="HD137" s="30"/>
      <c r="HE137" s="30"/>
      <c r="HF137" s="30"/>
      <c r="HG137" s="30"/>
      <c r="HH137" s="30"/>
      <c r="HI137" s="30"/>
      <c r="HJ137" s="30"/>
      <c r="HK137" s="30"/>
      <c r="HL137" s="30"/>
      <c r="HM137" s="30"/>
      <c r="HN137" s="30"/>
      <c r="HO137" s="30"/>
      <c r="HP137" s="30"/>
      <c r="HQ137" s="30"/>
      <c r="HR137" s="30"/>
      <c r="HS137" s="30"/>
      <c r="HT137" s="30"/>
      <c r="HU137" s="30"/>
      <c r="HV137" s="30"/>
      <c r="HW137" s="30"/>
      <c r="HX137" s="30"/>
      <c r="HY137" s="30"/>
      <c r="HZ137" s="30"/>
      <c r="IA137" s="30"/>
      <c r="IB137" s="30"/>
      <c r="IC137" s="30"/>
      <c r="ID137" s="30"/>
      <c r="IE137" s="30"/>
      <c r="IF137" s="30"/>
      <c r="IG137" s="30"/>
      <c r="IH137" s="30"/>
      <c r="II137" s="30"/>
      <c r="IJ137" s="30"/>
      <c r="IK137" s="30"/>
      <c r="IL137" s="30"/>
      <c r="IM137" s="30"/>
      <c r="IN137" s="30"/>
      <c r="IO137" s="30"/>
      <c r="IP137" s="30"/>
      <c r="IQ137" s="30"/>
      <c r="IR137" s="30"/>
      <c r="IS137" s="30"/>
      <c r="IT137" s="30"/>
      <c r="IU137" s="30"/>
      <c r="IV137" s="30"/>
      <c r="IW137" s="30"/>
    </row>
    <row r="138" customFormat="false" ht="23.85" hidden="false" customHeight="false" outlineLevel="0" collapsed="false">
      <c r="A138" s="26" t="s">
        <v>398</v>
      </c>
      <c r="B138" s="26" t="s">
        <v>178</v>
      </c>
      <c r="C138" s="26" t="s">
        <v>179</v>
      </c>
      <c r="D138" s="26" t="s">
        <v>1266</v>
      </c>
      <c r="E138" s="26" t="s">
        <v>175</v>
      </c>
      <c r="F138" s="26" t="s">
        <v>177</v>
      </c>
      <c r="G138" s="26" t="s">
        <v>775</v>
      </c>
      <c r="H138" s="26" t="s">
        <v>776</v>
      </c>
      <c r="I138" s="26" t="s">
        <v>418</v>
      </c>
      <c r="J138" s="26" t="s">
        <v>1267</v>
      </c>
      <c r="K138" s="26" t="s">
        <v>407</v>
      </c>
      <c r="L138" s="27" t="n">
        <v>45009</v>
      </c>
      <c r="M138" s="27" t="n">
        <v>45374</v>
      </c>
      <c r="N138" s="28" t="n">
        <v>154261.8</v>
      </c>
      <c r="O138" s="26" t="s">
        <v>1268</v>
      </c>
      <c r="P138" s="26" t="s">
        <v>1211</v>
      </c>
      <c r="Q138" s="26" t="s">
        <v>1269</v>
      </c>
      <c r="R138" s="27" t="n">
        <v>45020</v>
      </c>
      <c r="S138" s="26" t="s">
        <v>779</v>
      </c>
      <c r="T138" s="26" t="s">
        <v>780</v>
      </c>
      <c r="U138" s="26" t="s">
        <v>609</v>
      </c>
      <c r="V138" s="20"/>
      <c r="W138" s="20"/>
      <c r="X138" s="20"/>
      <c r="Y138" s="20"/>
      <c r="Z138" s="2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c r="DC138" s="30"/>
      <c r="DD138" s="30"/>
      <c r="DE138" s="30"/>
      <c r="DF138" s="30"/>
      <c r="DG138" s="30"/>
      <c r="DH138" s="30"/>
      <c r="DI138" s="30"/>
      <c r="DJ138" s="30"/>
      <c r="DK138" s="30"/>
      <c r="DL138" s="30"/>
      <c r="DM138" s="30"/>
      <c r="DN138" s="30"/>
      <c r="DO138" s="30"/>
      <c r="DP138" s="30"/>
      <c r="DQ138" s="30"/>
      <c r="DR138" s="30"/>
      <c r="DS138" s="30"/>
      <c r="DT138" s="30"/>
      <c r="DU138" s="30"/>
      <c r="DV138" s="30"/>
      <c r="DW138" s="30"/>
      <c r="DX138" s="30"/>
      <c r="DY138" s="30"/>
      <c r="DZ138" s="30"/>
      <c r="EA138" s="30"/>
      <c r="EB138" s="30"/>
      <c r="EC138" s="30"/>
      <c r="ED138" s="30"/>
      <c r="EE138" s="30"/>
      <c r="EF138" s="30"/>
      <c r="EG138" s="30"/>
      <c r="EH138" s="30"/>
      <c r="EI138" s="30"/>
      <c r="EJ138" s="30"/>
      <c r="EK138" s="30"/>
      <c r="EL138" s="30"/>
      <c r="EM138" s="30"/>
      <c r="EN138" s="30"/>
      <c r="EO138" s="30"/>
      <c r="EP138" s="30"/>
      <c r="EQ138" s="30"/>
      <c r="ER138" s="30"/>
      <c r="ES138" s="30"/>
      <c r="ET138" s="30"/>
      <c r="EU138" s="30"/>
      <c r="EV138" s="30"/>
      <c r="EW138" s="30"/>
      <c r="EX138" s="30"/>
      <c r="EY138" s="30"/>
      <c r="EZ138" s="30"/>
      <c r="FA138" s="30"/>
      <c r="FB138" s="30"/>
      <c r="FC138" s="30"/>
      <c r="FD138" s="30"/>
      <c r="FE138" s="30"/>
      <c r="FF138" s="30"/>
      <c r="FG138" s="30"/>
      <c r="FH138" s="30"/>
      <c r="FI138" s="30"/>
      <c r="FJ138" s="30"/>
      <c r="FK138" s="30"/>
      <c r="FL138" s="30"/>
      <c r="FM138" s="30"/>
      <c r="FN138" s="30"/>
      <c r="FO138" s="30"/>
      <c r="FP138" s="30"/>
      <c r="FQ138" s="30"/>
      <c r="FR138" s="30"/>
      <c r="FS138" s="30"/>
      <c r="FT138" s="30"/>
      <c r="FU138" s="30"/>
      <c r="FV138" s="30"/>
      <c r="FW138" s="30"/>
      <c r="FX138" s="30"/>
      <c r="FY138" s="30"/>
      <c r="FZ138" s="30"/>
      <c r="GA138" s="30"/>
      <c r="GB138" s="30"/>
      <c r="GC138" s="30"/>
      <c r="GD138" s="30"/>
      <c r="GE138" s="30"/>
      <c r="GF138" s="30"/>
      <c r="GG138" s="30"/>
      <c r="GH138" s="30"/>
      <c r="GI138" s="30"/>
      <c r="GJ138" s="30"/>
      <c r="GK138" s="30"/>
      <c r="GL138" s="30"/>
      <c r="GM138" s="30"/>
      <c r="GN138" s="30"/>
      <c r="GO138" s="30"/>
      <c r="GP138" s="30"/>
      <c r="GQ138" s="30"/>
      <c r="GR138" s="30"/>
      <c r="GS138" s="30"/>
      <c r="GT138" s="30"/>
      <c r="GU138" s="30"/>
      <c r="GV138" s="30"/>
      <c r="GW138" s="30"/>
      <c r="GX138" s="30"/>
      <c r="GY138" s="30"/>
      <c r="GZ138" s="30"/>
      <c r="HA138" s="30"/>
      <c r="HB138" s="30"/>
      <c r="HC138" s="30"/>
      <c r="HD138" s="30"/>
      <c r="HE138" s="30"/>
      <c r="HF138" s="30"/>
      <c r="HG138" s="30"/>
      <c r="HH138" s="30"/>
      <c r="HI138" s="30"/>
      <c r="HJ138" s="30"/>
      <c r="HK138" s="30"/>
      <c r="HL138" s="30"/>
      <c r="HM138" s="30"/>
      <c r="HN138" s="30"/>
      <c r="HO138" s="30"/>
      <c r="HP138" s="30"/>
      <c r="HQ138" s="30"/>
      <c r="HR138" s="30"/>
      <c r="HS138" s="30"/>
      <c r="HT138" s="30"/>
      <c r="HU138" s="30"/>
      <c r="HV138" s="30"/>
      <c r="HW138" s="30"/>
      <c r="HX138" s="30"/>
      <c r="HY138" s="30"/>
      <c r="HZ138" s="30"/>
      <c r="IA138" s="30"/>
      <c r="IB138" s="30"/>
      <c r="IC138" s="30"/>
      <c r="ID138" s="30"/>
      <c r="IE138" s="30"/>
      <c r="IF138" s="30"/>
      <c r="IG138" s="30"/>
      <c r="IH138" s="30"/>
      <c r="II138" s="30"/>
      <c r="IJ138" s="30"/>
      <c r="IK138" s="30"/>
      <c r="IL138" s="30"/>
      <c r="IM138" s="30"/>
      <c r="IN138" s="30"/>
      <c r="IO138" s="30"/>
      <c r="IP138" s="30"/>
      <c r="IQ138" s="30"/>
      <c r="IR138" s="30"/>
      <c r="IS138" s="30"/>
      <c r="IT138" s="30"/>
      <c r="IU138" s="30"/>
      <c r="IV138" s="30"/>
      <c r="IW138" s="30"/>
    </row>
    <row r="139" customFormat="false" ht="91" hidden="false" customHeight="false" outlineLevel="0" collapsed="false">
      <c r="A139" s="26" t="s">
        <v>398</v>
      </c>
      <c r="B139" s="26" t="s">
        <v>1020</v>
      </c>
      <c r="C139" s="26" t="s">
        <v>1021</v>
      </c>
      <c r="D139" s="26" t="s">
        <v>1270</v>
      </c>
      <c r="E139" s="26" t="s">
        <v>627</v>
      </c>
      <c r="F139" s="26" t="s">
        <v>628</v>
      </c>
      <c r="G139" s="26" t="s">
        <v>1271</v>
      </c>
      <c r="H139" s="26" t="n">
        <v>4411560</v>
      </c>
      <c r="I139" s="26" t="s">
        <v>649</v>
      </c>
      <c r="J139" s="26" t="s">
        <v>1272</v>
      </c>
      <c r="K139" s="26" t="s">
        <v>407</v>
      </c>
      <c r="L139" s="27" t="n">
        <v>45016</v>
      </c>
      <c r="M139" s="27" t="n">
        <v>45381</v>
      </c>
      <c r="N139" s="28" t="n">
        <v>29940</v>
      </c>
      <c r="O139" s="26" t="s">
        <v>462</v>
      </c>
      <c r="P139" s="26" t="s">
        <v>1217</v>
      </c>
      <c r="Q139" s="26" t="s">
        <v>1221</v>
      </c>
      <c r="R139" s="27" t="n">
        <v>45020</v>
      </c>
      <c r="S139" s="26" t="s">
        <v>1022</v>
      </c>
      <c r="T139" s="26" t="s">
        <v>1023</v>
      </c>
      <c r="U139" s="26" t="s">
        <v>412</v>
      </c>
      <c r="V139" s="20"/>
      <c r="W139" s="20"/>
      <c r="X139" s="20"/>
      <c r="Y139" s="20"/>
      <c r="Z139" s="2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c r="DC139" s="30"/>
      <c r="DD139" s="30"/>
      <c r="DE139" s="30"/>
      <c r="DF139" s="30"/>
      <c r="DG139" s="30"/>
      <c r="DH139" s="30"/>
      <c r="DI139" s="30"/>
      <c r="DJ139" s="30"/>
      <c r="DK139" s="30"/>
      <c r="DL139" s="30"/>
      <c r="DM139" s="30"/>
      <c r="DN139" s="30"/>
      <c r="DO139" s="30"/>
      <c r="DP139" s="30"/>
      <c r="DQ139" s="30"/>
      <c r="DR139" s="30"/>
      <c r="DS139" s="30"/>
      <c r="DT139" s="30"/>
      <c r="DU139" s="30"/>
      <c r="DV139" s="30"/>
      <c r="DW139" s="30"/>
      <c r="DX139" s="30"/>
      <c r="DY139" s="30"/>
      <c r="DZ139" s="30"/>
      <c r="EA139" s="30"/>
      <c r="EB139" s="30"/>
      <c r="EC139" s="30"/>
      <c r="ED139" s="30"/>
      <c r="EE139" s="30"/>
      <c r="EF139" s="30"/>
      <c r="EG139" s="30"/>
      <c r="EH139" s="30"/>
      <c r="EI139" s="30"/>
      <c r="EJ139" s="30"/>
      <c r="EK139" s="30"/>
      <c r="EL139" s="30"/>
      <c r="EM139" s="30"/>
      <c r="EN139" s="30"/>
      <c r="EO139" s="30"/>
      <c r="EP139" s="30"/>
      <c r="EQ139" s="30"/>
      <c r="ER139" s="30"/>
      <c r="ES139" s="30"/>
      <c r="ET139" s="30"/>
      <c r="EU139" s="30"/>
      <c r="EV139" s="30"/>
      <c r="EW139" s="30"/>
      <c r="EX139" s="30"/>
      <c r="EY139" s="30"/>
      <c r="EZ139" s="30"/>
      <c r="FA139" s="30"/>
      <c r="FB139" s="30"/>
      <c r="FC139" s="30"/>
      <c r="FD139" s="30"/>
      <c r="FE139" s="30"/>
      <c r="FF139" s="30"/>
      <c r="FG139" s="30"/>
      <c r="FH139" s="30"/>
      <c r="FI139" s="30"/>
      <c r="FJ139" s="30"/>
      <c r="FK139" s="30"/>
      <c r="FL139" s="30"/>
      <c r="FM139" s="30"/>
      <c r="FN139" s="30"/>
      <c r="FO139" s="30"/>
      <c r="FP139" s="30"/>
      <c r="FQ139" s="30"/>
      <c r="FR139" s="30"/>
      <c r="FS139" s="30"/>
      <c r="FT139" s="30"/>
      <c r="FU139" s="30"/>
      <c r="FV139" s="30"/>
      <c r="FW139" s="30"/>
      <c r="FX139" s="30"/>
      <c r="FY139" s="30"/>
      <c r="FZ139" s="30"/>
      <c r="GA139" s="30"/>
      <c r="GB139" s="30"/>
      <c r="GC139" s="30"/>
      <c r="GD139" s="30"/>
      <c r="GE139" s="30"/>
      <c r="GF139" s="30"/>
      <c r="GG139" s="30"/>
      <c r="GH139" s="30"/>
      <c r="GI139" s="30"/>
      <c r="GJ139" s="30"/>
      <c r="GK139" s="30"/>
      <c r="GL139" s="30"/>
      <c r="GM139" s="30"/>
      <c r="GN139" s="30"/>
      <c r="GO139" s="30"/>
      <c r="GP139" s="30"/>
      <c r="GQ139" s="30"/>
      <c r="GR139" s="30"/>
      <c r="GS139" s="30"/>
      <c r="GT139" s="30"/>
      <c r="GU139" s="30"/>
      <c r="GV139" s="30"/>
      <c r="GW139" s="30"/>
      <c r="GX139" s="30"/>
      <c r="GY139" s="30"/>
      <c r="GZ139" s="30"/>
      <c r="HA139" s="30"/>
      <c r="HB139" s="30"/>
      <c r="HC139" s="30"/>
      <c r="HD139" s="30"/>
      <c r="HE139" s="30"/>
      <c r="HF139" s="30"/>
      <c r="HG139" s="30"/>
      <c r="HH139" s="30"/>
      <c r="HI139" s="30"/>
      <c r="HJ139" s="30"/>
      <c r="HK139" s="30"/>
      <c r="HL139" s="30"/>
      <c r="HM139" s="30"/>
      <c r="HN139" s="30"/>
      <c r="HO139" s="30"/>
      <c r="HP139" s="30"/>
      <c r="HQ139" s="30"/>
      <c r="HR139" s="30"/>
      <c r="HS139" s="30"/>
      <c r="HT139" s="30"/>
      <c r="HU139" s="30"/>
      <c r="HV139" s="30"/>
      <c r="HW139" s="30"/>
      <c r="HX139" s="30"/>
      <c r="HY139" s="30"/>
      <c r="HZ139" s="30"/>
      <c r="IA139" s="30"/>
      <c r="IB139" s="30"/>
      <c r="IC139" s="30"/>
      <c r="ID139" s="30"/>
      <c r="IE139" s="30"/>
      <c r="IF139" s="30"/>
      <c r="IG139" s="30"/>
      <c r="IH139" s="30"/>
      <c r="II139" s="30"/>
      <c r="IJ139" s="30"/>
      <c r="IK139" s="30"/>
      <c r="IL139" s="30"/>
      <c r="IM139" s="30"/>
      <c r="IN139" s="30"/>
      <c r="IO139" s="30"/>
      <c r="IP139" s="30"/>
      <c r="IQ139" s="30"/>
      <c r="IR139" s="30"/>
      <c r="IS139" s="30"/>
      <c r="IT139" s="30"/>
      <c r="IU139" s="30"/>
      <c r="IV139" s="30"/>
      <c r="IW139" s="30"/>
    </row>
    <row r="140" customFormat="false" ht="35.05" hidden="false" customHeight="false" outlineLevel="0" collapsed="false">
      <c r="A140" s="26" t="s">
        <v>398</v>
      </c>
      <c r="B140" s="26" t="s">
        <v>644</v>
      </c>
      <c r="C140" s="26" t="s">
        <v>645</v>
      </c>
      <c r="D140" s="26" t="s">
        <v>1273</v>
      </c>
      <c r="E140" s="26" t="s">
        <v>647</v>
      </c>
      <c r="F140" s="26" t="s">
        <v>648</v>
      </c>
      <c r="G140" s="26" t="s">
        <v>1274</v>
      </c>
      <c r="H140" s="26" t="s">
        <v>1275</v>
      </c>
      <c r="I140" s="26" t="s">
        <v>649</v>
      </c>
      <c r="J140" s="27" t="n">
        <v>45050</v>
      </c>
      <c r="K140" s="26" t="s">
        <v>407</v>
      </c>
      <c r="L140" s="27" t="n">
        <v>45022</v>
      </c>
      <c r="M140" s="27" t="n">
        <v>45387</v>
      </c>
      <c r="N140" s="28" t="n">
        <v>9680.76</v>
      </c>
      <c r="O140" s="26" t="s">
        <v>1276</v>
      </c>
      <c r="P140" s="26" t="s">
        <v>1277</v>
      </c>
      <c r="Q140" s="20"/>
      <c r="R140" s="26" t="s">
        <v>1278</v>
      </c>
      <c r="S140" s="26" t="s">
        <v>1033</v>
      </c>
      <c r="T140" s="26" t="s">
        <v>653</v>
      </c>
      <c r="U140" s="20"/>
      <c r="V140" s="20"/>
      <c r="W140" s="20"/>
      <c r="X140" s="20"/>
      <c r="Y140" s="20"/>
      <c r="Z140" s="20"/>
    </row>
    <row r="141" customFormat="false" ht="147" hidden="false" customHeight="false" outlineLevel="0" collapsed="false">
      <c r="A141" s="26" t="s">
        <v>398</v>
      </c>
      <c r="B141" s="26" t="s">
        <v>954</v>
      </c>
      <c r="C141" s="26" t="s">
        <v>1279</v>
      </c>
      <c r="D141" s="26" t="s">
        <v>1280</v>
      </c>
      <c r="E141" s="26" t="s">
        <v>1281</v>
      </c>
      <c r="F141" s="26" t="s">
        <v>1282</v>
      </c>
      <c r="G141" s="26" t="s">
        <v>1283</v>
      </c>
      <c r="H141" s="26" t="n">
        <v>3285561</v>
      </c>
      <c r="I141" s="26" t="s">
        <v>1284</v>
      </c>
      <c r="J141" s="26" t="s">
        <v>1285</v>
      </c>
      <c r="K141" s="26" t="s">
        <v>498</v>
      </c>
      <c r="L141" s="27" t="n">
        <v>44317</v>
      </c>
      <c r="M141" s="27" t="n">
        <v>45046</v>
      </c>
      <c r="N141" s="28" t="n">
        <v>108198</v>
      </c>
      <c r="O141" s="26" t="s">
        <v>1286</v>
      </c>
      <c r="P141" s="26" t="s">
        <v>1217</v>
      </c>
      <c r="Q141" s="26" t="s">
        <v>1287</v>
      </c>
      <c r="R141" s="26" t="s">
        <v>31</v>
      </c>
      <c r="S141" s="26" t="s">
        <v>1288</v>
      </c>
      <c r="T141" s="26" t="s">
        <v>1289</v>
      </c>
      <c r="U141" s="26" t="s">
        <v>412</v>
      </c>
      <c r="V141" s="20"/>
      <c r="W141" s="20"/>
      <c r="X141" s="20"/>
      <c r="Y141" s="20"/>
      <c r="Z141" s="2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c r="DR141" s="30"/>
      <c r="DS141" s="30"/>
      <c r="DT141" s="30"/>
      <c r="DU141" s="30"/>
      <c r="DV141" s="30"/>
      <c r="DW141" s="30"/>
      <c r="DX141" s="30"/>
      <c r="DY141" s="30"/>
      <c r="DZ141" s="30"/>
      <c r="EA141" s="30"/>
      <c r="EB141" s="30"/>
      <c r="EC141" s="30"/>
      <c r="ED141" s="30"/>
      <c r="EE141" s="30"/>
      <c r="EF141" s="30"/>
      <c r="EG141" s="30"/>
      <c r="EH141" s="30"/>
      <c r="EI141" s="30"/>
      <c r="EJ141" s="30"/>
      <c r="EK141" s="30"/>
      <c r="EL141" s="30"/>
      <c r="EM141" s="30"/>
      <c r="EN141" s="30"/>
      <c r="EO141" s="30"/>
      <c r="EP141" s="30"/>
      <c r="EQ141" s="30"/>
      <c r="ER141" s="30"/>
      <c r="ES141" s="30"/>
      <c r="ET141" s="30"/>
      <c r="EU141" s="30"/>
      <c r="EV141" s="30"/>
      <c r="EW141" s="30"/>
      <c r="EX141" s="30"/>
      <c r="EY141" s="30"/>
      <c r="EZ141" s="30"/>
      <c r="FA141" s="30"/>
      <c r="FB141" s="30"/>
      <c r="FC141" s="30"/>
      <c r="FD141" s="30"/>
      <c r="FE141" s="30"/>
      <c r="FF141" s="30"/>
      <c r="FG141" s="30"/>
      <c r="FH141" s="30"/>
      <c r="FI141" s="30"/>
      <c r="FJ141" s="30"/>
      <c r="FK141" s="30"/>
      <c r="FL141" s="30"/>
      <c r="FM141" s="30"/>
      <c r="FN141" s="30"/>
      <c r="FO141" s="30"/>
      <c r="FP141" s="30"/>
      <c r="FQ141" s="30"/>
      <c r="FR141" s="30"/>
      <c r="FS141" s="30"/>
      <c r="FT141" s="30"/>
      <c r="FU141" s="30"/>
      <c r="FV141" s="30"/>
      <c r="FW141" s="30"/>
      <c r="FX141" s="30"/>
      <c r="FY141" s="30"/>
      <c r="FZ141" s="30"/>
      <c r="GA141" s="30"/>
      <c r="GB141" s="30"/>
      <c r="GC141" s="30"/>
      <c r="GD141" s="30"/>
      <c r="GE141" s="30"/>
      <c r="GF141" s="30"/>
      <c r="GG141" s="30"/>
      <c r="GH141" s="30"/>
      <c r="GI141" s="30"/>
      <c r="GJ141" s="30"/>
      <c r="GK141" s="30"/>
      <c r="GL141" s="30"/>
      <c r="GM141" s="30"/>
      <c r="GN141" s="30"/>
      <c r="GO141" s="30"/>
      <c r="GP141" s="30"/>
      <c r="GQ141" s="30"/>
      <c r="GR141" s="30"/>
      <c r="GS141" s="30"/>
      <c r="GT141" s="30"/>
      <c r="GU141" s="30"/>
      <c r="GV141" s="30"/>
      <c r="GW141" s="30"/>
      <c r="GX141" s="30"/>
      <c r="GY141" s="30"/>
      <c r="GZ141" s="30"/>
      <c r="HA141" s="30"/>
      <c r="HB141" s="30"/>
      <c r="HC141" s="30"/>
      <c r="HD141" s="30"/>
      <c r="HE141" s="30"/>
      <c r="HF141" s="30"/>
      <c r="HG141" s="30"/>
      <c r="HH141" s="30"/>
      <c r="HI141" s="30"/>
      <c r="HJ141" s="30"/>
      <c r="HK141" s="30"/>
      <c r="HL141" s="30"/>
      <c r="HM141" s="30"/>
      <c r="HN141" s="30"/>
      <c r="HO141" s="30"/>
      <c r="HP141" s="30"/>
      <c r="HQ141" s="30"/>
      <c r="HR141" s="30"/>
      <c r="HS141" s="30"/>
      <c r="HT141" s="30"/>
      <c r="HU141" s="30"/>
      <c r="HV141" s="30"/>
      <c r="HW141" s="30"/>
      <c r="HX141" s="30"/>
      <c r="HY141" s="30"/>
      <c r="HZ141" s="30"/>
      <c r="IA141" s="30"/>
      <c r="IB141" s="30"/>
      <c r="IC141" s="30"/>
      <c r="ID141" s="30"/>
      <c r="IE141" s="30"/>
      <c r="IF141" s="30"/>
      <c r="IG141" s="30"/>
      <c r="IH141" s="30"/>
      <c r="II141" s="30"/>
      <c r="IJ141" s="30"/>
      <c r="IK141" s="30"/>
      <c r="IL141" s="30"/>
      <c r="IM141" s="30"/>
      <c r="IN141" s="30"/>
      <c r="IO141" s="30"/>
      <c r="IP141" s="30"/>
      <c r="IQ141" s="30"/>
      <c r="IR141" s="30"/>
      <c r="IS141" s="30"/>
      <c r="IT141" s="30"/>
      <c r="IU141" s="30"/>
      <c r="IV141" s="30"/>
      <c r="IW141" s="30"/>
    </row>
    <row r="142" customFormat="false" ht="102.2" hidden="false" customHeight="false" outlineLevel="0" collapsed="false">
      <c r="A142" s="26" t="s">
        <v>398</v>
      </c>
      <c r="B142" s="26" t="s">
        <v>305</v>
      </c>
      <c r="C142" s="26" t="s">
        <v>306</v>
      </c>
      <c r="D142" s="26" t="s">
        <v>307</v>
      </c>
      <c r="E142" s="26" t="s">
        <v>302</v>
      </c>
      <c r="F142" s="26" t="s">
        <v>304</v>
      </c>
      <c r="G142" s="26" t="s">
        <v>1205</v>
      </c>
      <c r="H142" s="20"/>
      <c r="I142" s="26" t="s">
        <v>1290</v>
      </c>
      <c r="J142" s="26" t="s">
        <v>1291</v>
      </c>
      <c r="K142" s="26" t="s">
        <v>1292</v>
      </c>
      <c r="L142" s="27" t="n">
        <v>44621</v>
      </c>
      <c r="M142" s="27" t="n">
        <v>45412</v>
      </c>
      <c r="N142" s="28" t="n">
        <v>92004.16</v>
      </c>
      <c r="O142" s="26" t="s">
        <v>1293</v>
      </c>
      <c r="P142" s="26" t="s">
        <v>216</v>
      </c>
      <c r="Q142" s="26" t="s">
        <v>1294</v>
      </c>
      <c r="R142" s="26" t="s">
        <v>1295</v>
      </c>
      <c r="S142" s="26" t="s">
        <v>1296</v>
      </c>
      <c r="T142" s="26" t="s">
        <v>594</v>
      </c>
      <c r="U142" s="20"/>
      <c r="V142" s="20"/>
      <c r="W142" s="20"/>
      <c r="X142" s="20"/>
      <c r="Y142" s="20"/>
      <c r="Z142" s="20"/>
    </row>
    <row r="143" customFormat="false" ht="79.85" hidden="false" customHeight="false" outlineLevel="0" collapsed="false">
      <c r="A143" s="26" t="s">
        <v>398</v>
      </c>
      <c r="B143" s="26" t="s">
        <v>954</v>
      </c>
      <c r="C143" s="26" t="s">
        <v>1279</v>
      </c>
      <c r="D143" s="26" t="s">
        <v>1297</v>
      </c>
      <c r="E143" s="26" t="s">
        <v>1281</v>
      </c>
      <c r="F143" s="26" t="s">
        <v>1282</v>
      </c>
      <c r="G143" s="26" t="s">
        <v>1283</v>
      </c>
      <c r="H143" s="26" t="n">
        <v>3285561</v>
      </c>
      <c r="I143" s="26" t="s">
        <v>1284</v>
      </c>
      <c r="J143" s="27" t="n">
        <v>44201</v>
      </c>
      <c r="K143" s="26" t="s">
        <v>498</v>
      </c>
      <c r="L143" s="27" t="n">
        <v>44317</v>
      </c>
      <c r="M143" s="27" t="n">
        <v>45046</v>
      </c>
      <c r="N143" s="28" t="n">
        <v>93084</v>
      </c>
      <c r="O143" s="26" t="s">
        <v>1298</v>
      </c>
      <c r="P143" s="26" t="s">
        <v>1217</v>
      </c>
      <c r="Q143" s="26" t="s">
        <v>1287</v>
      </c>
      <c r="R143" s="27" t="n">
        <v>44355</v>
      </c>
      <c r="S143" s="26" t="s">
        <v>1288</v>
      </c>
      <c r="T143" s="26" t="s">
        <v>1299</v>
      </c>
      <c r="U143" s="26" t="s">
        <v>412</v>
      </c>
      <c r="V143" s="20"/>
      <c r="W143" s="20"/>
      <c r="X143" s="20"/>
      <c r="Y143" s="20"/>
      <c r="Z143" s="2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c r="IV143" s="30"/>
      <c r="IW143" s="30"/>
    </row>
    <row r="144" customFormat="false" ht="46.25" hidden="false" customHeight="false" outlineLevel="0" collapsed="false">
      <c r="A144" s="26" t="s">
        <v>398</v>
      </c>
      <c r="B144" s="26" t="s">
        <v>553</v>
      </c>
      <c r="C144" s="26" t="s">
        <v>1044</v>
      </c>
      <c r="D144" s="26" t="s">
        <v>1300</v>
      </c>
      <c r="E144" s="26" t="s">
        <v>132</v>
      </c>
      <c r="F144" s="26" t="s">
        <v>134</v>
      </c>
      <c r="G144" s="26" t="s">
        <v>1301</v>
      </c>
      <c r="H144" s="26" t="s">
        <v>556</v>
      </c>
      <c r="I144" s="26" t="s">
        <v>418</v>
      </c>
      <c r="J144" s="26" t="s">
        <v>1046</v>
      </c>
      <c r="K144" s="26" t="s">
        <v>407</v>
      </c>
      <c r="L144" s="27" t="n">
        <v>45048</v>
      </c>
      <c r="M144" s="27" t="n">
        <v>45413</v>
      </c>
      <c r="N144" s="28" t="n">
        <v>189840</v>
      </c>
      <c r="O144" s="26" t="s">
        <v>1302</v>
      </c>
      <c r="P144" s="26" t="s">
        <v>35</v>
      </c>
      <c r="Q144" s="26" t="s">
        <v>46</v>
      </c>
      <c r="R144" s="26" t="s">
        <v>1032</v>
      </c>
      <c r="S144" s="26" t="s">
        <v>1048</v>
      </c>
      <c r="T144" s="26" t="s">
        <v>559</v>
      </c>
      <c r="U144" s="26" t="s">
        <v>412</v>
      </c>
      <c r="V144" s="20"/>
      <c r="W144" s="20"/>
      <c r="X144" s="20"/>
      <c r="Y144" s="20"/>
      <c r="Z144" s="20"/>
    </row>
    <row r="145" customFormat="false" ht="169.4" hidden="false" customHeight="false" outlineLevel="0" collapsed="false">
      <c r="A145" s="26" t="s">
        <v>398</v>
      </c>
      <c r="B145" s="26" t="s">
        <v>1303</v>
      </c>
      <c r="C145" s="26" t="s">
        <v>1304</v>
      </c>
      <c r="D145" s="26" t="s">
        <v>1305</v>
      </c>
      <c r="E145" s="26" t="s">
        <v>1281</v>
      </c>
      <c r="F145" s="26" t="s">
        <v>1306</v>
      </c>
      <c r="G145" s="26" t="s">
        <v>1283</v>
      </c>
      <c r="H145" s="26" t="n">
        <v>3285561</v>
      </c>
      <c r="I145" s="26" t="s">
        <v>1284</v>
      </c>
      <c r="J145" s="26" t="s">
        <v>1285</v>
      </c>
      <c r="K145" s="26" t="s">
        <v>498</v>
      </c>
      <c r="L145" s="27" t="n">
        <v>43668</v>
      </c>
      <c r="M145" s="27" t="n">
        <v>44398</v>
      </c>
      <c r="N145" s="28" t="n">
        <v>470543.8</v>
      </c>
      <c r="O145" s="26" t="s">
        <v>1307</v>
      </c>
      <c r="P145" s="26" t="s">
        <v>1217</v>
      </c>
      <c r="Q145" s="26" t="s">
        <v>1287</v>
      </c>
      <c r="R145" s="26" t="s">
        <v>31</v>
      </c>
      <c r="S145" s="26" t="s">
        <v>1308</v>
      </c>
      <c r="T145" s="26" t="s">
        <v>1309</v>
      </c>
      <c r="U145" s="26" t="s">
        <v>412</v>
      </c>
      <c r="V145" s="20"/>
      <c r="W145" s="20"/>
      <c r="X145" s="20"/>
      <c r="Y145" s="20"/>
      <c r="Z145" s="20"/>
    </row>
    <row r="146" customFormat="false" ht="46.25" hidden="false" customHeight="false" outlineLevel="0" collapsed="false">
      <c r="A146" s="26" t="s">
        <v>398</v>
      </c>
      <c r="B146" s="26" t="s">
        <v>1303</v>
      </c>
      <c r="C146" s="26" t="s">
        <v>1304</v>
      </c>
      <c r="D146" s="26" t="s">
        <v>560</v>
      </c>
      <c r="E146" s="26" t="s">
        <v>1281</v>
      </c>
      <c r="F146" s="26" t="s">
        <v>1306</v>
      </c>
      <c r="G146" s="26" t="s">
        <v>1283</v>
      </c>
      <c r="H146" s="26" t="n">
        <v>3285561</v>
      </c>
      <c r="I146" s="26" t="s">
        <v>1284</v>
      </c>
      <c r="J146" s="26" t="s">
        <v>1310</v>
      </c>
      <c r="K146" s="26" t="s">
        <v>498</v>
      </c>
      <c r="L146" s="27" t="n">
        <v>43668</v>
      </c>
      <c r="M146" s="27" t="n">
        <v>44398</v>
      </c>
      <c r="N146" s="28" t="n">
        <v>25675</v>
      </c>
      <c r="O146" s="26" t="s">
        <v>1311</v>
      </c>
      <c r="P146" s="26" t="s">
        <v>1217</v>
      </c>
      <c r="Q146" s="26" t="s">
        <v>1287</v>
      </c>
      <c r="R146" s="27" t="n">
        <v>43680</v>
      </c>
      <c r="S146" s="26" t="s">
        <v>1308</v>
      </c>
      <c r="T146" s="26" t="s">
        <v>1312</v>
      </c>
      <c r="U146" s="26" t="s">
        <v>412</v>
      </c>
      <c r="V146" s="20"/>
      <c r="W146" s="20"/>
      <c r="X146" s="20"/>
      <c r="Y146" s="20"/>
      <c r="Z146" s="2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0"/>
      <c r="FJ146" s="30"/>
      <c r="FK146" s="30"/>
      <c r="FL146" s="30"/>
      <c r="FM146" s="30"/>
      <c r="FN146" s="30"/>
      <c r="FO146" s="30"/>
      <c r="FP146" s="30"/>
      <c r="FQ146" s="30"/>
      <c r="FR146" s="30"/>
      <c r="FS146" s="30"/>
      <c r="FT146" s="30"/>
      <c r="FU146" s="30"/>
      <c r="FV146" s="30"/>
      <c r="FW146" s="30"/>
      <c r="FX146" s="30"/>
      <c r="FY146" s="30"/>
      <c r="FZ146" s="30"/>
      <c r="GA146" s="30"/>
      <c r="GB146" s="30"/>
      <c r="GC146" s="30"/>
      <c r="GD146" s="30"/>
      <c r="GE146" s="30"/>
      <c r="GF146" s="30"/>
      <c r="GG146" s="30"/>
      <c r="GH146" s="30"/>
      <c r="GI146" s="30"/>
      <c r="GJ146" s="30"/>
      <c r="GK146" s="30"/>
      <c r="GL146" s="30"/>
      <c r="GM146" s="30"/>
      <c r="GN146" s="30"/>
      <c r="GO146" s="30"/>
      <c r="GP146" s="30"/>
      <c r="GQ146" s="30"/>
      <c r="GR146" s="30"/>
      <c r="GS146" s="30"/>
      <c r="GT146" s="30"/>
      <c r="GU146" s="30"/>
      <c r="GV146" s="30"/>
      <c r="GW146" s="30"/>
      <c r="GX146" s="30"/>
      <c r="GY146" s="30"/>
      <c r="GZ146" s="30"/>
      <c r="HA146" s="30"/>
      <c r="HB146" s="30"/>
      <c r="HC146" s="30"/>
      <c r="HD146" s="30"/>
      <c r="HE146" s="30"/>
      <c r="HF146" s="30"/>
      <c r="HG146" s="30"/>
      <c r="HH146" s="30"/>
      <c r="HI146" s="30"/>
      <c r="HJ146" s="30"/>
      <c r="HK146" s="30"/>
      <c r="HL146" s="30"/>
      <c r="HM146" s="30"/>
      <c r="HN146" s="30"/>
      <c r="HO146" s="30"/>
      <c r="HP146" s="30"/>
      <c r="HQ146" s="30"/>
      <c r="HR146" s="30"/>
      <c r="HS146" s="30"/>
      <c r="HT146" s="30"/>
      <c r="HU146" s="30"/>
      <c r="HV146" s="30"/>
      <c r="HW146" s="30"/>
      <c r="HX146" s="30"/>
      <c r="HY146" s="30"/>
      <c r="HZ146" s="30"/>
      <c r="IA146" s="30"/>
      <c r="IB146" s="30"/>
      <c r="IC146" s="30"/>
      <c r="ID146" s="30"/>
      <c r="IE146" s="30"/>
      <c r="IF146" s="30"/>
      <c r="IG146" s="30"/>
      <c r="IH146" s="30"/>
      <c r="II146" s="30"/>
      <c r="IJ146" s="30"/>
      <c r="IK146" s="30"/>
      <c r="IL146" s="30"/>
      <c r="IM146" s="30"/>
      <c r="IN146" s="30"/>
      <c r="IO146" s="30"/>
      <c r="IP146" s="30"/>
      <c r="IQ146" s="30"/>
      <c r="IR146" s="30"/>
      <c r="IS146" s="30"/>
      <c r="IT146" s="30"/>
      <c r="IU146" s="30"/>
      <c r="IV146" s="30"/>
      <c r="IW146" s="30"/>
    </row>
    <row r="147" customFormat="false" ht="147" hidden="false" customHeight="false" outlineLevel="0" collapsed="false">
      <c r="A147" s="26" t="s">
        <v>398</v>
      </c>
      <c r="B147" s="26" t="s">
        <v>224</v>
      </c>
      <c r="C147" s="26" t="s">
        <v>225</v>
      </c>
      <c r="D147" s="26" t="s">
        <v>226</v>
      </c>
      <c r="E147" s="26" t="s">
        <v>221</v>
      </c>
      <c r="F147" s="26" t="s">
        <v>223</v>
      </c>
      <c r="G147" s="20"/>
      <c r="H147" s="20"/>
      <c r="I147" s="20"/>
      <c r="J147" s="27" t="n">
        <v>45051</v>
      </c>
      <c r="K147" s="26" t="s">
        <v>407</v>
      </c>
      <c r="L147" s="27" t="n">
        <v>45051</v>
      </c>
      <c r="M147" s="27" t="n">
        <v>45416</v>
      </c>
      <c r="N147" s="28" t="n">
        <v>44040</v>
      </c>
      <c r="O147" s="26" t="s">
        <v>1313</v>
      </c>
      <c r="P147" s="26" t="s">
        <v>216</v>
      </c>
      <c r="Q147" s="26" t="s">
        <v>1314</v>
      </c>
      <c r="R147" s="27" t="n">
        <v>45055</v>
      </c>
      <c r="S147" s="26" t="s">
        <v>1315</v>
      </c>
      <c r="T147" s="26" t="s">
        <v>1051</v>
      </c>
      <c r="U147" s="20"/>
      <c r="V147" s="20"/>
      <c r="W147" s="20"/>
      <c r="X147" s="20"/>
      <c r="Y147" s="20"/>
      <c r="Z147" s="2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c r="DC147" s="30"/>
      <c r="DD147" s="30"/>
      <c r="DE147" s="30"/>
      <c r="DF147" s="30"/>
      <c r="DG147" s="30"/>
      <c r="DH147" s="30"/>
      <c r="DI147" s="30"/>
      <c r="DJ147" s="30"/>
      <c r="DK147" s="30"/>
      <c r="DL147" s="30"/>
      <c r="DM147" s="30"/>
      <c r="DN147" s="30"/>
      <c r="DO147" s="30"/>
      <c r="DP147" s="30"/>
      <c r="DQ147" s="30"/>
      <c r="DR147" s="30"/>
      <c r="DS147" s="30"/>
      <c r="DT147" s="30"/>
      <c r="DU147" s="30"/>
      <c r="DV147" s="30"/>
      <c r="DW147" s="30"/>
      <c r="DX147" s="30"/>
      <c r="DY147" s="30"/>
      <c r="DZ147" s="30"/>
      <c r="EA147" s="30"/>
      <c r="EB147" s="30"/>
      <c r="EC147" s="30"/>
      <c r="ED147" s="30"/>
      <c r="EE147" s="30"/>
      <c r="EF147" s="30"/>
      <c r="EG147" s="30"/>
      <c r="EH147" s="30"/>
      <c r="EI147" s="30"/>
      <c r="EJ147" s="30"/>
      <c r="EK147" s="30"/>
      <c r="EL147" s="30"/>
      <c r="EM147" s="30"/>
      <c r="EN147" s="30"/>
      <c r="EO147" s="30"/>
      <c r="EP147" s="30"/>
      <c r="EQ147" s="30"/>
      <c r="ER147" s="30"/>
      <c r="ES147" s="30"/>
      <c r="ET147" s="30"/>
      <c r="EU147" s="30"/>
      <c r="EV147" s="30"/>
      <c r="EW147" s="30"/>
      <c r="EX147" s="30"/>
      <c r="EY147" s="30"/>
      <c r="EZ147" s="30"/>
      <c r="FA147" s="30"/>
      <c r="FB147" s="30"/>
      <c r="FC147" s="30"/>
      <c r="FD147" s="30"/>
      <c r="FE147" s="30"/>
      <c r="FF147" s="30"/>
      <c r="FG147" s="30"/>
      <c r="FH147" s="30"/>
      <c r="FI147" s="30"/>
      <c r="FJ147" s="30"/>
      <c r="FK147" s="30"/>
      <c r="FL147" s="30"/>
      <c r="FM147" s="30"/>
      <c r="FN147" s="30"/>
      <c r="FO147" s="30"/>
      <c r="FP147" s="30"/>
      <c r="FQ147" s="30"/>
      <c r="FR147" s="30"/>
      <c r="FS147" s="30"/>
      <c r="FT147" s="30"/>
      <c r="FU147" s="30"/>
      <c r="FV147" s="30"/>
      <c r="FW147" s="30"/>
      <c r="FX147" s="30"/>
      <c r="FY147" s="30"/>
      <c r="FZ147" s="30"/>
      <c r="GA147" s="30"/>
      <c r="GB147" s="30"/>
      <c r="GC147" s="30"/>
      <c r="GD147" s="30"/>
      <c r="GE147" s="30"/>
      <c r="GF147" s="30"/>
      <c r="GG147" s="30"/>
      <c r="GH147" s="30"/>
      <c r="GI147" s="30"/>
      <c r="GJ147" s="30"/>
      <c r="GK147" s="30"/>
      <c r="GL147" s="30"/>
      <c r="GM147" s="30"/>
      <c r="GN147" s="30"/>
      <c r="GO147" s="30"/>
      <c r="GP147" s="30"/>
      <c r="GQ147" s="30"/>
      <c r="GR147" s="30"/>
      <c r="GS147" s="30"/>
      <c r="GT147" s="30"/>
      <c r="GU147" s="30"/>
      <c r="GV147" s="30"/>
      <c r="GW147" s="30"/>
      <c r="GX147" s="30"/>
      <c r="GY147" s="30"/>
      <c r="GZ147" s="30"/>
      <c r="HA147" s="30"/>
      <c r="HB147" s="30"/>
      <c r="HC147" s="30"/>
      <c r="HD147" s="30"/>
      <c r="HE147" s="30"/>
      <c r="HF147" s="30"/>
      <c r="HG147" s="30"/>
      <c r="HH147" s="30"/>
      <c r="HI147" s="30"/>
      <c r="HJ147" s="30"/>
      <c r="HK147" s="30"/>
      <c r="HL147" s="30"/>
      <c r="HM147" s="30"/>
      <c r="HN147" s="30"/>
      <c r="HO147" s="30"/>
      <c r="HP147" s="30"/>
      <c r="HQ147" s="30"/>
      <c r="HR147" s="30"/>
      <c r="HS147" s="30"/>
      <c r="HT147" s="30"/>
      <c r="HU147" s="30"/>
      <c r="HV147" s="30"/>
      <c r="HW147" s="30"/>
      <c r="HX147" s="30"/>
      <c r="HY147" s="30"/>
      <c r="HZ147" s="30"/>
      <c r="IA147" s="30"/>
      <c r="IB147" s="30"/>
      <c r="IC147" s="30"/>
      <c r="ID147" s="30"/>
      <c r="IE147" s="30"/>
      <c r="IF147" s="30"/>
      <c r="IG147" s="30"/>
      <c r="IH147" s="30"/>
      <c r="II147" s="30"/>
      <c r="IJ147" s="30"/>
      <c r="IK147" s="30"/>
      <c r="IL147" s="30"/>
      <c r="IM147" s="30"/>
      <c r="IN147" s="30"/>
      <c r="IO147" s="30"/>
      <c r="IP147" s="30"/>
      <c r="IQ147" s="30"/>
      <c r="IR147" s="30"/>
      <c r="IS147" s="30"/>
      <c r="IT147" s="30"/>
      <c r="IU147" s="30"/>
      <c r="IV147" s="30"/>
      <c r="IW147" s="30"/>
    </row>
    <row r="148" customFormat="false" ht="46.25" hidden="false" customHeight="false" outlineLevel="0" collapsed="false">
      <c r="A148" s="26" t="s">
        <v>398</v>
      </c>
      <c r="B148" s="26" t="s">
        <v>255</v>
      </c>
      <c r="C148" s="26" t="s">
        <v>329</v>
      </c>
      <c r="D148" s="26" t="s">
        <v>1316</v>
      </c>
      <c r="E148" s="26" t="s">
        <v>655</v>
      </c>
      <c r="F148" s="26" t="s">
        <v>328</v>
      </c>
      <c r="G148" s="20"/>
      <c r="H148" s="20"/>
      <c r="I148" s="20"/>
      <c r="J148" s="27" t="n">
        <v>45204</v>
      </c>
      <c r="K148" s="26" t="s">
        <v>407</v>
      </c>
      <c r="L148" s="27" t="n">
        <v>45056</v>
      </c>
      <c r="M148" s="27" t="n">
        <v>45421</v>
      </c>
      <c r="N148" s="28" t="n">
        <v>1276403.2</v>
      </c>
      <c r="O148" s="26" t="s">
        <v>1057</v>
      </c>
      <c r="P148" s="26" t="s">
        <v>1317</v>
      </c>
      <c r="Q148" s="26" t="s">
        <v>157</v>
      </c>
      <c r="R148" s="20"/>
      <c r="S148" s="26" t="s">
        <v>1058</v>
      </c>
      <c r="T148" s="29" t="s">
        <v>659</v>
      </c>
      <c r="U148" s="20"/>
      <c r="V148" s="20"/>
      <c r="W148" s="20"/>
      <c r="X148" s="20"/>
      <c r="Y148" s="20"/>
      <c r="Z148" s="2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c r="DC148" s="30"/>
      <c r="DD148" s="30"/>
      <c r="DE148" s="30"/>
      <c r="DF148" s="30"/>
      <c r="DG148" s="30"/>
      <c r="DH148" s="30"/>
      <c r="DI148" s="30"/>
      <c r="DJ148" s="30"/>
      <c r="DK148" s="30"/>
      <c r="DL148" s="30"/>
      <c r="DM148" s="30"/>
      <c r="DN148" s="30"/>
      <c r="DO148" s="30"/>
      <c r="DP148" s="30"/>
      <c r="DQ148" s="30"/>
      <c r="DR148" s="30"/>
      <c r="DS148" s="30"/>
      <c r="DT148" s="30"/>
      <c r="DU148" s="30"/>
      <c r="DV148" s="30"/>
      <c r="DW148" s="30"/>
      <c r="DX148" s="30"/>
      <c r="DY148" s="30"/>
      <c r="DZ148" s="30"/>
      <c r="EA148" s="30"/>
      <c r="EB148" s="30"/>
      <c r="EC148" s="30"/>
      <c r="ED148" s="30"/>
      <c r="EE148" s="30"/>
      <c r="EF148" s="30"/>
      <c r="EG148" s="30"/>
      <c r="EH148" s="30"/>
      <c r="EI148" s="30"/>
      <c r="EJ148" s="30"/>
      <c r="EK148" s="30"/>
      <c r="EL148" s="30"/>
      <c r="EM148" s="30"/>
      <c r="EN148" s="30"/>
      <c r="EO148" s="30"/>
      <c r="EP148" s="30"/>
      <c r="EQ148" s="30"/>
      <c r="ER148" s="30"/>
      <c r="ES148" s="30"/>
      <c r="ET148" s="30"/>
      <c r="EU148" s="30"/>
      <c r="EV148" s="30"/>
      <c r="EW148" s="30"/>
      <c r="EX148" s="30"/>
      <c r="EY148" s="30"/>
      <c r="EZ148" s="30"/>
      <c r="FA148" s="30"/>
      <c r="FB148" s="30"/>
      <c r="FC148" s="30"/>
      <c r="FD148" s="30"/>
      <c r="FE148" s="30"/>
      <c r="FF148" s="30"/>
      <c r="FG148" s="30"/>
      <c r="FH148" s="30"/>
      <c r="FI148" s="30"/>
      <c r="FJ148" s="30"/>
      <c r="FK148" s="30"/>
      <c r="FL148" s="30"/>
      <c r="FM148" s="30"/>
      <c r="FN148" s="30"/>
      <c r="FO148" s="30"/>
      <c r="FP148" s="30"/>
      <c r="FQ148" s="30"/>
      <c r="FR148" s="30"/>
      <c r="FS148" s="30"/>
      <c r="FT148" s="30"/>
      <c r="FU148" s="30"/>
      <c r="FV148" s="30"/>
      <c r="FW148" s="30"/>
      <c r="FX148" s="30"/>
      <c r="FY148" s="30"/>
      <c r="FZ148" s="30"/>
      <c r="GA148" s="30"/>
      <c r="GB148" s="30"/>
      <c r="GC148" s="30"/>
      <c r="GD148" s="30"/>
      <c r="GE148" s="30"/>
      <c r="GF148" s="30"/>
      <c r="GG148" s="30"/>
      <c r="GH148" s="30"/>
      <c r="GI148" s="30"/>
      <c r="GJ148" s="30"/>
      <c r="GK148" s="30"/>
      <c r="GL148" s="30"/>
      <c r="GM148" s="30"/>
      <c r="GN148" s="30"/>
      <c r="GO148" s="30"/>
      <c r="GP148" s="30"/>
      <c r="GQ148" s="30"/>
      <c r="GR148" s="30"/>
      <c r="GS148" s="30"/>
      <c r="GT148" s="30"/>
      <c r="GU148" s="30"/>
      <c r="GV148" s="30"/>
      <c r="GW148" s="30"/>
      <c r="GX148" s="30"/>
      <c r="GY148" s="30"/>
      <c r="GZ148" s="30"/>
      <c r="HA148" s="30"/>
      <c r="HB148" s="30"/>
      <c r="HC148" s="30"/>
      <c r="HD148" s="30"/>
      <c r="HE148" s="30"/>
      <c r="HF148" s="30"/>
      <c r="HG148" s="30"/>
      <c r="HH148" s="30"/>
      <c r="HI148" s="30"/>
      <c r="HJ148" s="30"/>
      <c r="HK148" s="30"/>
      <c r="HL148" s="30"/>
      <c r="HM148" s="30"/>
      <c r="HN148" s="30"/>
      <c r="HO148" s="30"/>
      <c r="HP148" s="30"/>
      <c r="HQ148" s="30"/>
      <c r="HR148" s="30"/>
      <c r="HS148" s="30"/>
      <c r="HT148" s="30"/>
      <c r="HU148" s="30"/>
      <c r="HV148" s="30"/>
      <c r="HW148" s="30"/>
      <c r="HX148" s="30"/>
      <c r="HY148" s="30"/>
      <c r="HZ148" s="30"/>
      <c r="IA148" s="30"/>
      <c r="IB148" s="30"/>
      <c r="IC148" s="30"/>
      <c r="ID148" s="30"/>
      <c r="IE148" s="30"/>
      <c r="IF148" s="30"/>
      <c r="IG148" s="30"/>
      <c r="IH148" s="30"/>
      <c r="II148" s="30"/>
      <c r="IJ148" s="30"/>
      <c r="IK148" s="30"/>
      <c r="IL148" s="30"/>
      <c r="IM148" s="30"/>
      <c r="IN148" s="30"/>
      <c r="IO148" s="30"/>
      <c r="IP148" s="30"/>
      <c r="IQ148" s="30"/>
      <c r="IR148" s="30"/>
      <c r="IS148" s="30"/>
      <c r="IT148" s="30"/>
      <c r="IU148" s="30"/>
      <c r="IV148" s="30"/>
      <c r="IW148" s="30"/>
    </row>
    <row r="149" customFormat="false" ht="68.65" hidden="false" customHeight="false" outlineLevel="0" collapsed="false">
      <c r="A149" s="26" t="s">
        <v>398</v>
      </c>
      <c r="B149" s="26" t="s">
        <v>1318</v>
      </c>
      <c r="C149" s="26" t="s">
        <v>1319</v>
      </c>
      <c r="D149" s="26" t="s">
        <v>1320</v>
      </c>
      <c r="E149" s="26" t="s">
        <v>448</v>
      </c>
      <c r="F149" s="26" t="s">
        <v>122</v>
      </c>
      <c r="G149" s="20"/>
      <c r="H149" s="20"/>
      <c r="I149" s="20"/>
      <c r="J149" s="26" t="s">
        <v>1321</v>
      </c>
      <c r="K149" s="26" t="s">
        <v>1322</v>
      </c>
      <c r="L149" s="27" t="n">
        <v>45096</v>
      </c>
      <c r="M149" s="27" t="n">
        <v>45278</v>
      </c>
      <c r="N149" s="28" t="n">
        <v>21000</v>
      </c>
      <c r="O149" s="26" t="s">
        <v>1323</v>
      </c>
      <c r="P149" s="26" t="s">
        <v>1324</v>
      </c>
      <c r="Q149" s="26" t="s">
        <v>1325</v>
      </c>
      <c r="R149" s="27" t="n">
        <v>45107</v>
      </c>
      <c r="S149" s="26" t="s">
        <v>1326</v>
      </c>
      <c r="T149" s="29" t="s">
        <v>1327</v>
      </c>
      <c r="U149" s="26" t="s">
        <v>455</v>
      </c>
      <c r="V149" s="20"/>
      <c r="W149" s="20"/>
      <c r="X149" s="20"/>
      <c r="Y149" s="20"/>
      <c r="Z149" s="20"/>
    </row>
    <row r="150" customFormat="false" ht="147" hidden="false" customHeight="false" outlineLevel="0" collapsed="false">
      <c r="A150" s="26" t="s">
        <v>398</v>
      </c>
      <c r="B150" s="26" t="s">
        <v>1328</v>
      </c>
      <c r="C150" s="26" t="s">
        <v>1329</v>
      </c>
      <c r="D150" s="26" t="s">
        <v>1330</v>
      </c>
      <c r="E150" s="26" t="s">
        <v>1331</v>
      </c>
      <c r="F150" s="26" t="s">
        <v>1332</v>
      </c>
      <c r="G150" s="20"/>
      <c r="H150" s="20"/>
      <c r="I150" s="20"/>
      <c r="J150" s="26" t="s">
        <v>1333</v>
      </c>
      <c r="K150" s="26" t="s">
        <v>1334</v>
      </c>
      <c r="L150" s="27" t="n">
        <v>45076</v>
      </c>
      <c r="M150" s="27" t="n">
        <v>45136</v>
      </c>
      <c r="N150" s="28" t="n">
        <v>9230</v>
      </c>
      <c r="O150" s="26" t="s">
        <v>1335</v>
      </c>
      <c r="P150" s="26" t="s">
        <v>1336</v>
      </c>
      <c r="Q150" s="26" t="s">
        <v>1337</v>
      </c>
      <c r="R150" s="27" t="n">
        <v>45107</v>
      </c>
      <c r="S150" s="26" t="s">
        <v>1338</v>
      </c>
      <c r="T150" s="26" t="s">
        <v>1339</v>
      </c>
      <c r="U150" s="26" t="s">
        <v>412</v>
      </c>
      <c r="V150" s="20"/>
      <c r="W150" s="20"/>
      <c r="X150" s="20"/>
      <c r="Y150" s="20"/>
      <c r="Z150" s="2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N150" s="30"/>
      <c r="DO150" s="30"/>
      <c r="DP150" s="30"/>
      <c r="DQ150" s="30"/>
      <c r="DR150" s="30"/>
      <c r="DS150" s="30"/>
      <c r="DT150" s="30"/>
      <c r="DU150" s="30"/>
      <c r="DV150" s="30"/>
      <c r="DW150" s="30"/>
      <c r="DX150" s="30"/>
      <c r="DY150" s="30"/>
      <c r="DZ150" s="30"/>
      <c r="EA150" s="30"/>
      <c r="EB150" s="30"/>
      <c r="EC150" s="30"/>
      <c r="ED150" s="30"/>
      <c r="EE150" s="30"/>
      <c r="EF150" s="30"/>
      <c r="EG150" s="30"/>
      <c r="EH150" s="30"/>
      <c r="EI150" s="30"/>
      <c r="EJ150" s="30"/>
      <c r="EK150" s="30"/>
      <c r="EL150" s="30"/>
      <c r="EM150" s="30"/>
      <c r="EN150" s="30"/>
      <c r="EO150" s="30"/>
      <c r="EP150" s="30"/>
      <c r="EQ150" s="30"/>
      <c r="ER150" s="30"/>
      <c r="ES150" s="30"/>
      <c r="ET150" s="30"/>
      <c r="EU150" s="30"/>
      <c r="EV150" s="30"/>
      <c r="EW150" s="30"/>
      <c r="EX150" s="30"/>
      <c r="EY150" s="30"/>
      <c r="EZ150" s="30"/>
      <c r="FA150" s="30"/>
      <c r="FB150" s="30"/>
      <c r="FC150" s="30"/>
      <c r="FD150" s="30"/>
      <c r="FE150" s="30"/>
      <c r="FF150" s="30"/>
      <c r="FG150" s="30"/>
      <c r="FH150" s="30"/>
      <c r="FI150" s="30"/>
      <c r="FJ150" s="30"/>
      <c r="FK150" s="30"/>
      <c r="FL150" s="30"/>
      <c r="FM150" s="30"/>
      <c r="FN150" s="30"/>
      <c r="FO150" s="30"/>
      <c r="FP150" s="30"/>
      <c r="FQ150" s="30"/>
      <c r="FR150" s="30"/>
      <c r="FS150" s="30"/>
      <c r="FT150" s="30"/>
      <c r="FU150" s="30"/>
      <c r="FV150" s="30"/>
      <c r="FW150" s="30"/>
      <c r="FX150" s="30"/>
      <c r="FY150" s="30"/>
      <c r="FZ150" s="30"/>
      <c r="GA150" s="30"/>
      <c r="GB150" s="30"/>
      <c r="GC150" s="30"/>
      <c r="GD150" s="30"/>
      <c r="GE150" s="30"/>
      <c r="GF150" s="30"/>
      <c r="GG150" s="30"/>
      <c r="GH150" s="30"/>
      <c r="GI150" s="30"/>
      <c r="GJ150" s="30"/>
      <c r="GK150" s="30"/>
      <c r="GL150" s="30"/>
      <c r="GM150" s="30"/>
      <c r="GN150" s="30"/>
      <c r="GO150" s="30"/>
      <c r="GP150" s="30"/>
      <c r="GQ150" s="30"/>
      <c r="GR150" s="30"/>
      <c r="GS150" s="30"/>
      <c r="GT150" s="30"/>
      <c r="GU150" s="30"/>
      <c r="GV150" s="30"/>
      <c r="GW150" s="30"/>
      <c r="GX150" s="30"/>
      <c r="GY150" s="30"/>
      <c r="GZ150" s="30"/>
      <c r="HA150" s="30"/>
      <c r="HB150" s="30"/>
      <c r="HC150" s="30"/>
      <c r="HD150" s="30"/>
      <c r="HE150" s="30"/>
      <c r="HF150" s="30"/>
      <c r="HG150" s="30"/>
      <c r="HH150" s="30"/>
      <c r="HI150" s="30"/>
      <c r="HJ150" s="30"/>
      <c r="HK150" s="30"/>
      <c r="HL150" s="30"/>
      <c r="HM150" s="30"/>
      <c r="HN150" s="30"/>
      <c r="HO150" s="30"/>
      <c r="HP150" s="30"/>
      <c r="HQ150" s="30"/>
      <c r="HR150" s="30"/>
      <c r="HS150" s="30"/>
      <c r="HT150" s="30"/>
      <c r="HU150" s="30"/>
      <c r="HV150" s="30"/>
      <c r="HW150" s="30"/>
      <c r="HX150" s="30"/>
      <c r="HY150" s="30"/>
      <c r="HZ150" s="30"/>
      <c r="IA150" s="30"/>
      <c r="IB150" s="30"/>
      <c r="IC150" s="30"/>
      <c r="ID150" s="30"/>
      <c r="IE150" s="30"/>
      <c r="IF150" s="30"/>
      <c r="IG150" s="30"/>
      <c r="IH150" s="30"/>
      <c r="II150" s="30"/>
      <c r="IJ150" s="30"/>
      <c r="IK150" s="30"/>
      <c r="IL150" s="30"/>
      <c r="IM150" s="30"/>
      <c r="IN150" s="30"/>
      <c r="IO150" s="30"/>
      <c r="IP150" s="30"/>
      <c r="IQ150" s="30"/>
      <c r="IR150" s="30"/>
      <c r="IS150" s="30"/>
      <c r="IT150" s="30"/>
      <c r="IU150" s="30"/>
      <c r="IV150" s="30"/>
      <c r="IW150" s="30"/>
    </row>
    <row r="151" customFormat="false" ht="91" hidden="false" customHeight="false" outlineLevel="0" collapsed="false">
      <c r="A151" s="26" t="s">
        <v>398</v>
      </c>
      <c r="B151" s="26" t="s">
        <v>1074</v>
      </c>
      <c r="C151" s="26" t="s">
        <v>1075</v>
      </c>
      <c r="D151" s="26" t="s">
        <v>1340</v>
      </c>
      <c r="E151" s="26" t="s">
        <v>1076</v>
      </c>
      <c r="F151" s="26" t="s">
        <v>1077</v>
      </c>
      <c r="G151" s="20"/>
      <c r="H151" s="20"/>
      <c r="I151" s="20"/>
      <c r="J151" s="26" t="s">
        <v>1341</v>
      </c>
      <c r="K151" s="26" t="s">
        <v>407</v>
      </c>
      <c r="L151" s="27" t="n">
        <v>45099</v>
      </c>
      <c r="M151" s="27" t="n">
        <v>45464</v>
      </c>
      <c r="N151" s="28" t="n">
        <v>5238.04</v>
      </c>
      <c r="O151" s="26" t="s">
        <v>462</v>
      </c>
      <c r="P151" s="26" t="s">
        <v>181</v>
      </c>
      <c r="Q151" s="26" t="s">
        <v>257</v>
      </c>
      <c r="R151" s="27" t="n">
        <v>44750</v>
      </c>
      <c r="S151" s="26" t="s">
        <v>1080</v>
      </c>
      <c r="T151" s="26" t="s">
        <v>1342</v>
      </c>
      <c r="U151" s="26" t="s">
        <v>609</v>
      </c>
      <c r="V151" s="20"/>
      <c r="W151" s="20"/>
      <c r="X151" s="20"/>
      <c r="Y151" s="20"/>
      <c r="Z151" s="20"/>
    </row>
    <row r="152" customFormat="false" ht="169.4" hidden="false" customHeight="false" outlineLevel="0" collapsed="false">
      <c r="A152" s="26" t="s">
        <v>398</v>
      </c>
      <c r="B152" s="26" t="s">
        <v>1092</v>
      </c>
      <c r="C152" s="26" t="s">
        <v>1093</v>
      </c>
      <c r="D152" s="26" t="s">
        <v>1037</v>
      </c>
      <c r="E152" s="26" t="s">
        <v>882</v>
      </c>
      <c r="F152" s="26" t="s">
        <v>883</v>
      </c>
      <c r="G152" s="20"/>
      <c r="H152" s="20"/>
      <c r="I152" s="20"/>
      <c r="J152" s="26" t="s">
        <v>1343</v>
      </c>
      <c r="K152" s="26" t="s">
        <v>1344</v>
      </c>
      <c r="L152" s="27" t="n">
        <v>45105</v>
      </c>
      <c r="M152" s="27" t="n">
        <v>45194</v>
      </c>
      <c r="N152" s="28" t="n">
        <v>3565</v>
      </c>
      <c r="O152" s="26" t="s">
        <v>1097</v>
      </c>
      <c r="P152" s="26" t="s">
        <v>717</v>
      </c>
      <c r="Q152" s="26" t="s">
        <v>1345</v>
      </c>
      <c r="R152" s="27" t="n">
        <v>45107</v>
      </c>
      <c r="S152" s="26" t="s">
        <v>1346</v>
      </c>
      <c r="T152" s="20"/>
      <c r="U152" s="26" t="s">
        <v>719</v>
      </c>
      <c r="V152" s="20"/>
      <c r="W152" s="20"/>
      <c r="X152" s="20"/>
      <c r="Y152" s="20"/>
      <c r="Z152" s="20"/>
    </row>
    <row r="153" customFormat="false" ht="91" hidden="false" customHeight="false" outlineLevel="0" collapsed="false">
      <c r="A153" s="26" t="s">
        <v>398</v>
      </c>
      <c r="B153" s="26" t="s">
        <v>1347</v>
      </c>
      <c r="C153" s="26" t="s">
        <v>1348</v>
      </c>
      <c r="D153" s="26" t="s">
        <v>1349</v>
      </c>
      <c r="E153" s="26" t="s">
        <v>1350</v>
      </c>
      <c r="F153" s="26" t="s">
        <v>1351</v>
      </c>
      <c r="G153" s="20"/>
      <c r="H153" s="20"/>
      <c r="I153" s="20"/>
      <c r="J153" s="26" t="s">
        <v>1343</v>
      </c>
      <c r="K153" s="26" t="s">
        <v>825</v>
      </c>
      <c r="L153" s="27" t="n">
        <v>45105</v>
      </c>
      <c r="M153" s="27" t="n">
        <v>45196</v>
      </c>
      <c r="N153" s="28" t="n">
        <v>3330</v>
      </c>
      <c r="O153" s="20"/>
      <c r="P153" s="26" t="s">
        <v>717</v>
      </c>
      <c r="Q153" s="26" t="s">
        <v>1345</v>
      </c>
      <c r="R153" s="20"/>
      <c r="S153" s="26" t="s">
        <v>1352</v>
      </c>
      <c r="T153" s="20"/>
      <c r="U153" s="26" t="s">
        <v>719</v>
      </c>
      <c r="V153" s="20"/>
      <c r="W153" s="20"/>
      <c r="X153" s="20"/>
      <c r="Y153" s="20"/>
      <c r="Z153" s="20"/>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c r="BZ153" s="31"/>
      <c r="CA153" s="31"/>
      <c r="CB153" s="31"/>
      <c r="CC153" s="31"/>
      <c r="CD153" s="31"/>
      <c r="CE153" s="31"/>
      <c r="CF153" s="31"/>
      <c r="CG153" s="31"/>
      <c r="CH153" s="31"/>
      <c r="CI153" s="31"/>
      <c r="CJ153" s="31"/>
      <c r="CK153" s="31"/>
      <c r="CL153" s="31"/>
      <c r="CM153" s="31"/>
      <c r="CN153" s="31"/>
      <c r="CO153" s="31"/>
      <c r="CP153" s="31"/>
      <c r="CQ153" s="31"/>
      <c r="CR153" s="31"/>
      <c r="CS153" s="31"/>
      <c r="CT153" s="31"/>
      <c r="CU153" s="31"/>
      <c r="CV153" s="31"/>
      <c r="CW153" s="31"/>
      <c r="CX153" s="31"/>
      <c r="CY153" s="31"/>
      <c r="CZ153" s="31"/>
      <c r="DA153" s="31"/>
      <c r="DB153" s="31"/>
      <c r="DC153" s="31"/>
      <c r="DD153" s="31"/>
      <c r="DE153" s="31"/>
      <c r="DF153" s="31"/>
      <c r="DG153" s="31"/>
      <c r="DH153" s="31"/>
      <c r="DI153" s="31"/>
      <c r="DJ153" s="31"/>
      <c r="DK153" s="31"/>
      <c r="DL153" s="31"/>
      <c r="DM153" s="31"/>
      <c r="DN153" s="31"/>
      <c r="DO153" s="31"/>
      <c r="DP153" s="31"/>
      <c r="DQ153" s="31"/>
      <c r="DR153" s="31"/>
      <c r="DS153" s="31"/>
      <c r="DT153" s="31"/>
      <c r="DU153" s="31"/>
      <c r="DV153" s="31"/>
      <c r="DW153" s="31"/>
      <c r="DX153" s="31"/>
      <c r="DY153" s="31"/>
      <c r="DZ153" s="31"/>
      <c r="EA153" s="31"/>
      <c r="EB153" s="31"/>
      <c r="EC153" s="31"/>
      <c r="ED153" s="31"/>
      <c r="EE153" s="31"/>
      <c r="EF153" s="31"/>
      <c r="EG153" s="31"/>
      <c r="EH153" s="31"/>
      <c r="EI153" s="31"/>
      <c r="EJ153" s="31"/>
      <c r="EK153" s="31"/>
      <c r="EL153" s="31"/>
      <c r="EM153" s="31"/>
      <c r="EN153" s="31"/>
      <c r="EO153" s="31"/>
      <c r="EP153" s="31"/>
      <c r="EQ153" s="31"/>
      <c r="ER153" s="31"/>
      <c r="ES153" s="31"/>
      <c r="ET153" s="31"/>
      <c r="EU153" s="31"/>
      <c r="EV153" s="31"/>
      <c r="EW153" s="31"/>
      <c r="EX153" s="31"/>
      <c r="EY153" s="31"/>
      <c r="EZ153" s="31"/>
      <c r="FA153" s="31"/>
      <c r="FB153" s="31"/>
      <c r="FC153" s="31"/>
      <c r="FD153" s="31"/>
      <c r="FE153" s="31"/>
      <c r="FF153" s="31"/>
      <c r="FG153" s="31"/>
      <c r="FH153" s="31"/>
      <c r="FI153" s="31"/>
      <c r="FJ153" s="31"/>
      <c r="FK153" s="31"/>
      <c r="FL153" s="31"/>
      <c r="FM153" s="31"/>
      <c r="FN153" s="31"/>
      <c r="FO153" s="31"/>
      <c r="FP153" s="31"/>
      <c r="FQ153" s="31"/>
      <c r="FR153" s="31"/>
      <c r="FS153" s="31"/>
      <c r="FT153" s="31"/>
      <c r="FU153" s="31"/>
      <c r="FV153" s="31"/>
      <c r="FW153" s="31"/>
      <c r="FX153" s="31"/>
      <c r="FY153" s="31"/>
      <c r="FZ153" s="31"/>
      <c r="GA153" s="31"/>
      <c r="GB153" s="31"/>
      <c r="GC153" s="31"/>
      <c r="GD153" s="31"/>
      <c r="GE153" s="31"/>
      <c r="GF153" s="31"/>
      <c r="GG153" s="31"/>
      <c r="GH153" s="31"/>
      <c r="GI153" s="31"/>
      <c r="GJ153" s="31"/>
      <c r="GK153" s="31"/>
      <c r="GL153" s="31"/>
      <c r="GM153" s="31"/>
      <c r="GN153" s="31"/>
      <c r="GO153" s="31"/>
      <c r="GP153" s="31"/>
      <c r="GQ153" s="31"/>
      <c r="GR153" s="31"/>
      <c r="GS153" s="31"/>
      <c r="GT153" s="31"/>
      <c r="GU153" s="31"/>
      <c r="GV153" s="31"/>
      <c r="GW153" s="31"/>
      <c r="GX153" s="31"/>
      <c r="GY153" s="31"/>
      <c r="GZ153" s="31"/>
      <c r="HA153" s="31"/>
      <c r="HB153" s="31"/>
      <c r="HC153" s="31"/>
      <c r="HD153" s="31"/>
      <c r="HE153" s="31"/>
      <c r="HF153" s="31"/>
      <c r="HG153" s="31"/>
      <c r="HH153" s="31"/>
      <c r="HI153" s="31"/>
      <c r="HJ153" s="31"/>
      <c r="HK153" s="31"/>
      <c r="HL153" s="31"/>
      <c r="HM153" s="31"/>
      <c r="HN153" s="31"/>
      <c r="HO153" s="31"/>
      <c r="HP153" s="31"/>
      <c r="HQ153" s="31"/>
      <c r="HR153" s="31"/>
      <c r="HS153" s="31"/>
      <c r="HT153" s="31"/>
      <c r="HU153" s="31"/>
      <c r="HV153" s="31"/>
      <c r="HW153" s="31"/>
      <c r="HX153" s="31"/>
      <c r="HY153" s="31"/>
      <c r="HZ153" s="31"/>
      <c r="IA153" s="31"/>
      <c r="IB153" s="31"/>
      <c r="IC153" s="31"/>
      <c r="ID153" s="31"/>
      <c r="IE153" s="31"/>
      <c r="IF153" s="31"/>
      <c r="IG153" s="31"/>
      <c r="IH153" s="31"/>
      <c r="II153" s="31"/>
      <c r="IJ153" s="31"/>
      <c r="IK153" s="31"/>
      <c r="IL153" s="31"/>
      <c r="IM153" s="31"/>
      <c r="IN153" s="31"/>
      <c r="IO153" s="31"/>
      <c r="IP153" s="31"/>
      <c r="IQ153" s="31"/>
      <c r="IR153" s="31"/>
      <c r="IS153" s="31"/>
      <c r="IT153" s="31"/>
      <c r="IU153" s="31"/>
      <c r="IV153" s="31"/>
      <c r="IW153" s="31"/>
    </row>
    <row r="154" customFormat="false" ht="135.8" hidden="false" customHeight="false" outlineLevel="0" collapsed="false">
      <c r="A154" s="26" t="s">
        <v>398</v>
      </c>
      <c r="B154" s="26" t="s">
        <v>1353</v>
      </c>
      <c r="C154" s="26" t="s">
        <v>1354</v>
      </c>
      <c r="D154" s="26" t="s">
        <v>1355</v>
      </c>
      <c r="E154" s="26" t="s">
        <v>143</v>
      </c>
      <c r="F154" s="26" t="s">
        <v>1356</v>
      </c>
      <c r="G154" s="20"/>
      <c r="H154" s="20"/>
      <c r="I154" s="20"/>
      <c r="J154" s="26" t="s">
        <v>1321</v>
      </c>
      <c r="K154" s="26" t="s">
        <v>1357</v>
      </c>
      <c r="L154" s="27" t="n">
        <v>45096</v>
      </c>
      <c r="M154" s="27" t="n">
        <v>45309</v>
      </c>
      <c r="N154" s="28" t="n">
        <v>7815.5</v>
      </c>
      <c r="O154" s="20"/>
      <c r="P154" s="26" t="s">
        <v>1358</v>
      </c>
      <c r="Q154" s="26" t="s">
        <v>1359</v>
      </c>
      <c r="R154" s="26" t="s">
        <v>1360</v>
      </c>
      <c r="S154" s="26" t="s">
        <v>1156</v>
      </c>
      <c r="T154" s="26" t="s">
        <v>493</v>
      </c>
      <c r="U154" s="26" t="s">
        <v>466</v>
      </c>
      <c r="V154" s="20"/>
      <c r="W154" s="20"/>
      <c r="X154" s="20"/>
      <c r="Y154" s="20"/>
      <c r="Z154" s="20"/>
    </row>
    <row r="155" customFormat="false" ht="135.8" hidden="false" customHeight="false" outlineLevel="0" collapsed="false">
      <c r="A155" s="26" t="s">
        <v>398</v>
      </c>
      <c r="B155" s="26" t="s">
        <v>115</v>
      </c>
      <c r="C155" s="26" t="s">
        <v>116</v>
      </c>
      <c r="D155" s="26" t="s">
        <v>117</v>
      </c>
      <c r="E155" s="26" t="s">
        <v>111</v>
      </c>
      <c r="F155" s="26" t="s">
        <v>113</v>
      </c>
      <c r="G155" s="26" t="s">
        <v>112</v>
      </c>
      <c r="H155" s="20"/>
      <c r="I155" s="26" t="s">
        <v>418</v>
      </c>
      <c r="J155" s="27" t="n">
        <v>45202</v>
      </c>
      <c r="K155" s="26" t="s">
        <v>407</v>
      </c>
      <c r="L155" s="27" t="n">
        <v>45202</v>
      </c>
      <c r="M155" s="27" t="n">
        <v>45567</v>
      </c>
      <c r="N155" s="26" t="s">
        <v>119</v>
      </c>
      <c r="O155" s="20"/>
      <c r="P155" s="26" t="s">
        <v>120</v>
      </c>
      <c r="Q155" s="26" t="s">
        <v>121</v>
      </c>
      <c r="R155" s="26" t="s">
        <v>1361</v>
      </c>
      <c r="S155" s="26" t="s">
        <v>1362</v>
      </c>
      <c r="T155" s="26" t="s">
        <v>1363</v>
      </c>
      <c r="U155" s="26" t="s">
        <v>1364</v>
      </c>
      <c r="V155" s="20"/>
      <c r="W155" s="20"/>
      <c r="X155" s="20"/>
      <c r="Y155" s="20"/>
      <c r="Z155" s="20"/>
    </row>
    <row r="156" customFormat="false" ht="79.85" hidden="false" customHeight="false" outlineLevel="0" collapsed="false">
      <c r="A156" s="26" t="s">
        <v>398</v>
      </c>
      <c r="B156" s="26" t="s">
        <v>1365</v>
      </c>
      <c r="C156" s="26" t="s">
        <v>1366</v>
      </c>
      <c r="D156" s="20"/>
      <c r="E156" s="26" t="s">
        <v>1367</v>
      </c>
      <c r="F156" s="26" t="s">
        <v>1368</v>
      </c>
      <c r="G156" s="26" t="s">
        <v>1369</v>
      </c>
      <c r="H156" s="20"/>
      <c r="I156" s="20"/>
      <c r="J156" s="27" t="n">
        <v>45087</v>
      </c>
      <c r="K156" s="26" t="s">
        <v>1334</v>
      </c>
      <c r="L156" s="27" t="n">
        <v>45205</v>
      </c>
      <c r="M156" s="27" t="n">
        <v>45265</v>
      </c>
      <c r="N156" s="28" t="n">
        <v>4000.9</v>
      </c>
      <c r="O156" s="20"/>
      <c r="P156" s="26" t="s">
        <v>1370</v>
      </c>
      <c r="Q156" s="20"/>
      <c r="R156" s="20"/>
      <c r="S156" s="20"/>
      <c r="T156" s="20"/>
      <c r="U156" s="26" t="s">
        <v>412</v>
      </c>
      <c r="V156" s="20"/>
      <c r="W156" s="20"/>
      <c r="X156" s="20"/>
      <c r="Y156" s="20"/>
      <c r="Z156" s="2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0"/>
      <c r="FJ156" s="30"/>
      <c r="FK156" s="30"/>
      <c r="FL156" s="30"/>
      <c r="FM156" s="30"/>
      <c r="FN156" s="30"/>
      <c r="FO156" s="30"/>
      <c r="FP156" s="30"/>
      <c r="FQ156" s="30"/>
      <c r="FR156" s="30"/>
      <c r="FS156" s="30"/>
      <c r="FT156" s="30"/>
      <c r="FU156" s="30"/>
      <c r="FV156" s="30"/>
      <c r="FW156" s="30"/>
      <c r="FX156" s="30"/>
      <c r="FY156" s="30"/>
      <c r="FZ156" s="30"/>
      <c r="GA156" s="30"/>
      <c r="GB156" s="30"/>
      <c r="GC156" s="30"/>
      <c r="GD156" s="30"/>
      <c r="GE156" s="30"/>
      <c r="GF156" s="30"/>
      <c r="GG156" s="30"/>
      <c r="GH156" s="30"/>
      <c r="GI156" s="30"/>
      <c r="GJ156" s="30"/>
      <c r="GK156" s="30"/>
      <c r="GL156" s="30"/>
      <c r="GM156" s="30"/>
      <c r="GN156" s="30"/>
      <c r="GO156" s="30"/>
      <c r="GP156" s="30"/>
      <c r="GQ156" s="30"/>
      <c r="GR156" s="30"/>
      <c r="GS156" s="30"/>
      <c r="GT156" s="30"/>
      <c r="GU156" s="30"/>
      <c r="GV156" s="30"/>
      <c r="GW156" s="30"/>
      <c r="GX156" s="30"/>
      <c r="GY156" s="30"/>
      <c r="GZ156" s="30"/>
      <c r="HA156" s="30"/>
      <c r="HB156" s="30"/>
      <c r="HC156" s="30"/>
      <c r="HD156" s="30"/>
      <c r="HE156" s="30"/>
      <c r="HF156" s="30"/>
      <c r="HG156" s="30"/>
      <c r="HH156" s="30"/>
      <c r="HI156" s="30"/>
      <c r="HJ156" s="30"/>
      <c r="HK156" s="30"/>
      <c r="HL156" s="30"/>
      <c r="HM156" s="30"/>
      <c r="HN156" s="30"/>
      <c r="HO156" s="30"/>
      <c r="HP156" s="30"/>
      <c r="HQ156" s="30"/>
      <c r="HR156" s="30"/>
      <c r="HS156" s="30"/>
      <c r="HT156" s="30"/>
      <c r="HU156" s="30"/>
      <c r="HV156" s="30"/>
      <c r="HW156" s="30"/>
      <c r="HX156" s="30"/>
      <c r="HY156" s="30"/>
      <c r="HZ156" s="30"/>
      <c r="IA156" s="30"/>
      <c r="IB156" s="30"/>
      <c r="IC156" s="30"/>
      <c r="ID156" s="30"/>
      <c r="IE156" s="30"/>
      <c r="IF156" s="30"/>
      <c r="IG156" s="30"/>
      <c r="IH156" s="30"/>
      <c r="II156" s="30"/>
      <c r="IJ156" s="30"/>
      <c r="IK156" s="30"/>
      <c r="IL156" s="30"/>
      <c r="IM156" s="30"/>
      <c r="IN156" s="30"/>
      <c r="IO156" s="30"/>
      <c r="IP156" s="30"/>
      <c r="IQ156" s="30"/>
      <c r="IR156" s="30"/>
      <c r="IS156" s="30"/>
      <c r="IT156" s="30"/>
      <c r="IU156" s="30"/>
      <c r="IV156" s="30"/>
      <c r="IW156" s="30"/>
    </row>
    <row r="157" customFormat="false" ht="46.25" hidden="false" customHeight="false" outlineLevel="0" collapsed="false">
      <c r="A157" s="26" t="s">
        <v>398</v>
      </c>
      <c r="B157" s="26" t="s">
        <v>200</v>
      </c>
      <c r="C157" s="26" t="s">
        <v>201</v>
      </c>
      <c r="D157" s="26" t="s">
        <v>1371</v>
      </c>
      <c r="E157" s="26" t="s">
        <v>197</v>
      </c>
      <c r="F157" s="26" t="s">
        <v>199</v>
      </c>
      <c r="G157" s="26" t="s">
        <v>198</v>
      </c>
      <c r="H157" s="26" t="s">
        <v>959</v>
      </c>
      <c r="I157" s="26" t="s">
        <v>960</v>
      </c>
      <c r="J157" s="27" t="n">
        <v>45198</v>
      </c>
      <c r="K157" s="26" t="s">
        <v>407</v>
      </c>
      <c r="L157" s="27" t="n">
        <v>45200</v>
      </c>
      <c r="M157" s="27" t="n">
        <v>45565</v>
      </c>
      <c r="N157" s="28" t="n">
        <v>12963.45</v>
      </c>
      <c r="O157" s="20"/>
      <c r="P157" s="26" t="s">
        <v>1372</v>
      </c>
      <c r="Q157" s="26" t="s">
        <v>1294</v>
      </c>
      <c r="R157" s="27" t="n">
        <v>44938</v>
      </c>
      <c r="S157" s="26" t="s">
        <v>963</v>
      </c>
      <c r="T157" s="26" t="s">
        <v>1373</v>
      </c>
      <c r="U157" s="26" t="s">
        <v>1374</v>
      </c>
      <c r="V157" s="20"/>
      <c r="W157" s="20"/>
      <c r="X157" s="20"/>
      <c r="Y157" s="20"/>
      <c r="Z157" s="20"/>
    </row>
    <row r="158" customFormat="false" ht="57.45" hidden="false" customHeight="false" outlineLevel="0" collapsed="false">
      <c r="A158" s="26" t="s">
        <v>398</v>
      </c>
      <c r="B158" s="26" t="s">
        <v>288</v>
      </c>
      <c r="C158" s="26" t="s">
        <v>289</v>
      </c>
      <c r="D158" s="26" t="s">
        <v>290</v>
      </c>
      <c r="E158" s="26" t="s">
        <v>285</v>
      </c>
      <c r="F158" s="26" t="s">
        <v>287</v>
      </c>
      <c r="G158" s="26" t="s">
        <v>286</v>
      </c>
      <c r="H158" s="20"/>
      <c r="I158" s="26" t="s">
        <v>418</v>
      </c>
      <c r="J158" s="27" t="n">
        <v>45191</v>
      </c>
      <c r="K158" s="26" t="s">
        <v>407</v>
      </c>
      <c r="L158" s="27" t="n">
        <v>45191</v>
      </c>
      <c r="M158" s="27" t="n">
        <v>45556</v>
      </c>
      <c r="N158" s="28" t="n">
        <v>273484.51</v>
      </c>
      <c r="O158" s="26" t="s">
        <v>1375</v>
      </c>
      <c r="P158" s="26" t="s">
        <v>35</v>
      </c>
      <c r="Q158" s="26" t="s">
        <v>36</v>
      </c>
      <c r="R158" s="26" t="s">
        <v>1361</v>
      </c>
      <c r="S158" s="26" t="s">
        <v>697</v>
      </c>
      <c r="T158" s="29" t="s">
        <v>698</v>
      </c>
      <c r="U158" s="26" t="s">
        <v>412</v>
      </c>
      <c r="V158" s="20"/>
      <c r="W158" s="20"/>
      <c r="X158" s="20"/>
      <c r="Y158" s="20"/>
      <c r="Z158" s="20"/>
    </row>
    <row r="159" customFormat="false" ht="79.85" hidden="false" customHeight="false" outlineLevel="0" collapsed="false">
      <c r="A159" s="26" t="s">
        <v>398</v>
      </c>
      <c r="B159" s="26" t="s">
        <v>1376</v>
      </c>
      <c r="C159" s="26" t="s">
        <v>1377</v>
      </c>
      <c r="D159" s="26" t="s">
        <v>224</v>
      </c>
      <c r="E159" s="26" t="s">
        <v>912</v>
      </c>
      <c r="F159" s="26" t="s">
        <v>1378</v>
      </c>
      <c r="G159" s="26" t="s">
        <v>1379</v>
      </c>
      <c r="H159" s="26" t="s">
        <v>914</v>
      </c>
      <c r="I159" s="26" t="s">
        <v>418</v>
      </c>
      <c r="J159" s="27" t="n">
        <v>45201</v>
      </c>
      <c r="K159" s="26" t="s">
        <v>407</v>
      </c>
      <c r="L159" s="27" t="n">
        <v>45201</v>
      </c>
      <c r="M159" s="27" t="n">
        <v>45566</v>
      </c>
      <c r="N159" s="28" t="n">
        <v>4095</v>
      </c>
      <c r="O159" s="26" t="s">
        <v>1380</v>
      </c>
      <c r="P159" s="26" t="s">
        <v>35</v>
      </c>
      <c r="Q159" s="26" t="s">
        <v>157</v>
      </c>
      <c r="R159" s="27" t="n">
        <v>44661</v>
      </c>
      <c r="S159" s="26" t="s">
        <v>1381</v>
      </c>
      <c r="T159" s="26" t="s">
        <v>918</v>
      </c>
      <c r="U159" s="26" t="s">
        <v>412</v>
      </c>
      <c r="V159" s="20"/>
      <c r="W159" s="20"/>
      <c r="X159" s="20"/>
      <c r="Y159" s="20"/>
      <c r="Z159" s="20"/>
    </row>
    <row r="160" customFormat="false" ht="57.45" hidden="false" customHeight="false" outlineLevel="0" collapsed="false">
      <c r="A160" s="26" t="s">
        <v>398</v>
      </c>
      <c r="B160" s="26" t="s">
        <v>1382</v>
      </c>
      <c r="C160" s="26" t="s">
        <v>1383</v>
      </c>
      <c r="D160" s="26" t="s">
        <v>1318</v>
      </c>
      <c r="E160" s="26" t="s">
        <v>1384</v>
      </c>
      <c r="F160" s="26" t="s">
        <v>1385</v>
      </c>
      <c r="G160" s="26" t="s">
        <v>1386</v>
      </c>
      <c r="H160" s="26" t="s">
        <v>1387</v>
      </c>
      <c r="I160" s="26" t="s">
        <v>418</v>
      </c>
      <c r="J160" s="27" t="n">
        <v>45240</v>
      </c>
      <c r="K160" s="26" t="s">
        <v>1388</v>
      </c>
      <c r="L160" s="27" t="n">
        <v>45210</v>
      </c>
      <c r="M160" s="27" t="n">
        <v>45269</v>
      </c>
      <c r="N160" s="28" t="n">
        <v>31514.05</v>
      </c>
      <c r="O160" s="20"/>
      <c r="P160" s="26" t="s">
        <v>1389</v>
      </c>
      <c r="Q160" s="26" t="s">
        <v>1389</v>
      </c>
      <c r="R160" s="26" t="s">
        <v>1124</v>
      </c>
      <c r="S160" s="26" t="s">
        <v>1390</v>
      </c>
      <c r="T160" s="26" t="s">
        <v>1391</v>
      </c>
      <c r="U160" s="26" t="s">
        <v>412</v>
      </c>
      <c r="V160" s="20"/>
      <c r="W160" s="20"/>
      <c r="X160" s="20"/>
      <c r="Y160" s="20"/>
      <c r="Z160" s="20"/>
    </row>
    <row r="161" customFormat="false" ht="124.6" hidden="false" customHeight="false" outlineLevel="0" collapsed="false">
      <c r="A161" s="26" t="s">
        <v>398</v>
      </c>
      <c r="B161" s="26" t="s">
        <v>900</v>
      </c>
      <c r="C161" s="26" t="s">
        <v>1109</v>
      </c>
      <c r="D161" s="26" t="s">
        <v>1392</v>
      </c>
      <c r="E161" s="26" t="s">
        <v>903</v>
      </c>
      <c r="F161" s="26" t="s">
        <v>904</v>
      </c>
      <c r="G161" s="26" t="s">
        <v>1111</v>
      </c>
      <c r="H161" s="26" t="s">
        <v>905</v>
      </c>
      <c r="I161" s="20"/>
      <c r="J161" s="26" t="s">
        <v>1393</v>
      </c>
      <c r="K161" s="26" t="s">
        <v>407</v>
      </c>
      <c r="L161" s="27" t="n">
        <v>45154</v>
      </c>
      <c r="M161" s="27" t="n">
        <v>45519</v>
      </c>
      <c r="N161" s="28" t="n">
        <v>34166.27</v>
      </c>
      <c r="O161" s="26" t="s">
        <v>1113</v>
      </c>
      <c r="P161" s="26" t="s">
        <v>195</v>
      </c>
      <c r="Q161" s="26" t="s">
        <v>1394</v>
      </c>
      <c r="R161" s="26" t="s">
        <v>1395</v>
      </c>
      <c r="S161" s="26" t="s">
        <v>908</v>
      </c>
      <c r="T161" s="26" t="s">
        <v>909</v>
      </c>
      <c r="U161" s="26" t="s">
        <v>828</v>
      </c>
      <c r="V161" s="20"/>
      <c r="W161" s="20"/>
      <c r="X161" s="20"/>
      <c r="Y161" s="20"/>
      <c r="Z161" s="20"/>
    </row>
    <row r="162" customFormat="false" ht="135.8" hidden="false" customHeight="false" outlineLevel="0" collapsed="false">
      <c r="A162" s="26" t="s">
        <v>398</v>
      </c>
      <c r="B162" s="26" t="s">
        <v>1109</v>
      </c>
      <c r="C162" s="26" t="s">
        <v>1109</v>
      </c>
      <c r="D162" s="26" t="s">
        <v>1396</v>
      </c>
      <c r="E162" s="26" t="s">
        <v>903</v>
      </c>
      <c r="F162" s="26" t="s">
        <v>1397</v>
      </c>
      <c r="G162" s="26" t="s">
        <v>190</v>
      </c>
      <c r="H162" s="20"/>
      <c r="I162" s="20"/>
      <c r="J162" s="27" t="n">
        <v>45246</v>
      </c>
      <c r="K162" s="26" t="s">
        <v>407</v>
      </c>
      <c r="L162" s="27" t="n">
        <v>45247</v>
      </c>
      <c r="M162" s="27" t="n">
        <v>45612</v>
      </c>
      <c r="N162" s="28" t="n">
        <v>10832.01</v>
      </c>
      <c r="O162" s="20"/>
      <c r="P162" s="26" t="s">
        <v>195</v>
      </c>
      <c r="Q162" s="26" t="s">
        <v>1394</v>
      </c>
      <c r="R162" s="27" t="n">
        <v>44938</v>
      </c>
      <c r="S162" s="26" t="s">
        <v>1193</v>
      </c>
      <c r="T162" s="20"/>
      <c r="U162" s="26" t="s">
        <v>828</v>
      </c>
      <c r="V162" s="20"/>
      <c r="W162" s="20"/>
      <c r="X162" s="20"/>
      <c r="Y162" s="20"/>
      <c r="Z162" s="20"/>
    </row>
    <row r="163" customFormat="false" ht="102.2" hidden="false" customHeight="false" outlineLevel="0" collapsed="false">
      <c r="A163" s="26" t="s">
        <v>398</v>
      </c>
      <c r="B163" s="26" t="s">
        <v>77</v>
      </c>
      <c r="C163" s="26" t="s">
        <v>78</v>
      </c>
      <c r="D163" s="26" t="s">
        <v>79</v>
      </c>
      <c r="E163" s="26" t="s">
        <v>74</v>
      </c>
      <c r="F163" s="26" t="s">
        <v>1398</v>
      </c>
      <c r="G163" s="26" t="s">
        <v>75</v>
      </c>
      <c r="H163" s="26" t="s">
        <v>943</v>
      </c>
      <c r="I163" s="20"/>
      <c r="J163" s="27" t="n">
        <v>45191</v>
      </c>
      <c r="K163" s="26" t="s">
        <v>407</v>
      </c>
      <c r="L163" s="27" t="n">
        <v>45191</v>
      </c>
      <c r="M163" s="27" t="n">
        <v>45556</v>
      </c>
      <c r="N163" s="28" t="n">
        <v>38400</v>
      </c>
      <c r="O163" s="26" t="s">
        <v>1145</v>
      </c>
      <c r="P163" s="26" t="s">
        <v>1372</v>
      </c>
      <c r="Q163" s="26" t="s">
        <v>1294</v>
      </c>
      <c r="R163" s="26" t="s">
        <v>1361</v>
      </c>
      <c r="S163" s="26" t="s">
        <v>1146</v>
      </c>
      <c r="T163" s="26" t="s">
        <v>1147</v>
      </c>
      <c r="U163" s="26" t="s">
        <v>1374</v>
      </c>
      <c r="V163" s="20"/>
      <c r="W163" s="20"/>
      <c r="X163" s="20"/>
      <c r="Y163" s="20"/>
      <c r="Z163" s="20"/>
    </row>
    <row r="164" customFormat="false" ht="79.85" hidden="false" customHeight="false" outlineLevel="0" collapsed="false">
      <c r="A164" s="26" t="s">
        <v>398</v>
      </c>
      <c r="B164" s="26" t="s">
        <v>184</v>
      </c>
      <c r="C164" s="26" t="s">
        <v>1399</v>
      </c>
      <c r="D164" s="26" t="s">
        <v>1400</v>
      </c>
      <c r="E164" s="26" t="s">
        <v>175</v>
      </c>
      <c r="F164" s="26" t="s">
        <v>1401</v>
      </c>
      <c r="G164" s="26" t="s">
        <v>775</v>
      </c>
      <c r="H164" s="26" t="s">
        <v>776</v>
      </c>
      <c r="I164" s="26" t="s">
        <v>418</v>
      </c>
      <c r="J164" s="26" t="s">
        <v>1402</v>
      </c>
      <c r="K164" s="26" t="s">
        <v>407</v>
      </c>
      <c r="L164" s="27" t="n">
        <v>45039</v>
      </c>
      <c r="M164" s="27" t="n">
        <v>45404</v>
      </c>
      <c r="N164" s="28" t="n">
        <v>21198.72</v>
      </c>
      <c r="O164" s="20"/>
      <c r="P164" s="26" t="s">
        <v>35</v>
      </c>
      <c r="Q164" s="26" t="s">
        <v>1403</v>
      </c>
      <c r="R164" s="27" t="n">
        <v>45174</v>
      </c>
      <c r="S164" s="26" t="s">
        <v>793</v>
      </c>
      <c r="T164" s="26" t="s">
        <v>780</v>
      </c>
      <c r="U164" s="20"/>
      <c r="V164" s="20"/>
      <c r="W164" s="20"/>
      <c r="X164" s="20"/>
      <c r="Y164" s="20"/>
      <c r="Z164" s="20"/>
    </row>
    <row r="165" customFormat="false" ht="68.65" hidden="false" customHeight="false" outlineLevel="0" collapsed="false">
      <c r="A165" s="26" t="s">
        <v>398</v>
      </c>
      <c r="B165" s="26" t="s">
        <v>1318</v>
      </c>
      <c r="C165" s="26" t="s">
        <v>1319</v>
      </c>
      <c r="D165" s="26" t="s">
        <v>1320</v>
      </c>
      <c r="E165" s="26" t="s">
        <v>111</v>
      </c>
      <c r="F165" s="26" t="s">
        <v>122</v>
      </c>
      <c r="G165" s="20"/>
      <c r="H165" s="20"/>
      <c r="I165" s="20"/>
      <c r="J165" s="26" t="s">
        <v>1404</v>
      </c>
      <c r="K165" s="26" t="s">
        <v>1322</v>
      </c>
      <c r="L165" s="27" t="n">
        <v>45279</v>
      </c>
      <c r="M165" s="27" t="n">
        <v>45461</v>
      </c>
      <c r="N165" s="28" t="n">
        <v>21000</v>
      </c>
      <c r="O165" s="26" t="s">
        <v>1323</v>
      </c>
      <c r="P165" s="26" t="s">
        <v>100</v>
      </c>
      <c r="Q165" s="26" t="s">
        <v>1405</v>
      </c>
      <c r="R165" s="27" t="n">
        <v>45295</v>
      </c>
      <c r="S165" s="26" t="s">
        <v>1326</v>
      </c>
      <c r="T165" s="26" t="s">
        <v>1327</v>
      </c>
      <c r="U165" s="26" t="s">
        <v>455</v>
      </c>
      <c r="V165" s="20"/>
      <c r="W165" s="20"/>
      <c r="X165" s="20"/>
      <c r="Y165" s="20"/>
      <c r="Z165" s="20"/>
    </row>
    <row r="166" customFormat="false" ht="135.8" hidden="false" customHeight="false" outlineLevel="0" collapsed="false">
      <c r="A166" s="26" t="s">
        <v>398</v>
      </c>
      <c r="B166" s="26" t="s">
        <v>1353</v>
      </c>
      <c r="C166" s="26" t="s">
        <v>1354</v>
      </c>
      <c r="D166" s="26" t="s">
        <v>1355</v>
      </c>
      <c r="E166" s="26" t="s">
        <v>143</v>
      </c>
      <c r="F166" s="26" t="s">
        <v>1356</v>
      </c>
      <c r="G166" s="20"/>
      <c r="H166" s="20"/>
      <c r="I166" s="20"/>
      <c r="J166" s="26" t="s">
        <v>1406</v>
      </c>
      <c r="K166" s="26" t="s">
        <v>1357</v>
      </c>
      <c r="L166" s="27" t="n">
        <v>45309</v>
      </c>
      <c r="M166" s="27" t="n">
        <v>45521</v>
      </c>
      <c r="N166" s="28" t="n">
        <v>7815.5</v>
      </c>
      <c r="O166" s="20"/>
      <c r="P166" s="26" t="s">
        <v>1407</v>
      </c>
      <c r="Q166" s="26" t="s">
        <v>1408</v>
      </c>
      <c r="R166" s="26" t="s">
        <v>1409</v>
      </c>
      <c r="S166" s="26" t="s">
        <v>1410</v>
      </c>
      <c r="T166" s="26" t="s">
        <v>493</v>
      </c>
      <c r="U166" s="26" t="s">
        <v>466</v>
      </c>
      <c r="V166" s="20"/>
      <c r="W166" s="20"/>
      <c r="X166" s="20"/>
      <c r="Y166" s="20"/>
      <c r="Z166" s="20"/>
    </row>
    <row r="167" customFormat="false" ht="68.65" hidden="false" customHeight="false" outlineLevel="0" collapsed="false">
      <c r="A167" s="26" t="s">
        <v>398</v>
      </c>
      <c r="B167" s="26" t="s">
        <v>1411</v>
      </c>
      <c r="C167" s="26" t="s">
        <v>1412</v>
      </c>
      <c r="D167" s="26" t="s">
        <v>1413</v>
      </c>
      <c r="E167" s="26" t="s">
        <v>1414</v>
      </c>
      <c r="F167" s="26" t="s">
        <v>1415</v>
      </c>
      <c r="G167" s="26" t="s">
        <v>1416</v>
      </c>
      <c r="H167" s="20"/>
      <c r="I167" s="20"/>
      <c r="J167" s="27" t="n">
        <v>45492</v>
      </c>
      <c r="K167" s="26" t="s">
        <v>1388</v>
      </c>
      <c r="L167" s="27" t="n">
        <v>45492</v>
      </c>
      <c r="M167" s="27" t="n">
        <v>45551</v>
      </c>
      <c r="N167" s="28" t="n">
        <v>3150</v>
      </c>
      <c r="O167" s="26" t="s">
        <v>1417</v>
      </c>
      <c r="P167" s="26" t="s">
        <v>35</v>
      </c>
      <c r="Q167" s="26" t="s">
        <v>36</v>
      </c>
      <c r="R167" s="20"/>
      <c r="S167" s="26" t="s">
        <v>1418</v>
      </c>
      <c r="T167" s="26" t="s">
        <v>1419</v>
      </c>
      <c r="U167" s="26" t="s">
        <v>412</v>
      </c>
      <c r="V167" s="20"/>
      <c r="W167" s="20"/>
      <c r="X167" s="20"/>
      <c r="Y167" s="20"/>
      <c r="Z167" s="20"/>
    </row>
    <row r="168" customFormat="false" ht="91" hidden="false" customHeight="false" outlineLevel="0" collapsed="false">
      <c r="A168" s="26" t="s">
        <v>398</v>
      </c>
      <c r="B168" s="26" t="s">
        <v>296</v>
      </c>
      <c r="C168" s="26" t="s">
        <v>1420</v>
      </c>
      <c r="D168" s="26" t="s">
        <v>351</v>
      </c>
      <c r="E168" s="26" t="s">
        <v>1421</v>
      </c>
      <c r="F168" s="26" t="s">
        <v>1422</v>
      </c>
      <c r="G168" s="26" t="s">
        <v>1423</v>
      </c>
      <c r="H168" s="20"/>
      <c r="I168" s="20"/>
      <c r="J168" s="26" t="s">
        <v>1424</v>
      </c>
      <c r="K168" s="26" t="s">
        <v>1425</v>
      </c>
      <c r="L168" s="27" t="n">
        <v>45470</v>
      </c>
      <c r="M168" s="27" t="n">
        <v>45529</v>
      </c>
      <c r="N168" s="28" t="n">
        <v>12675</v>
      </c>
      <c r="O168" s="26" t="s">
        <v>1426</v>
      </c>
      <c r="P168" s="26" t="s">
        <v>35</v>
      </c>
      <c r="Q168" s="26" t="s">
        <v>36</v>
      </c>
      <c r="R168" s="27" t="n">
        <v>45572</v>
      </c>
      <c r="S168" s="26" t="s">
        <v>1427</v>
      </c>
      <c r="T168" s="26" t="s">
        <v>1428</v>
      </c>
      <c r="U168" s="26" t="s">
        <v>412</v>
      </c>
      <c r="V168" s="20"/>
      <c r="W168" s="20"/>
      <c r="X168" s="20"/>
      <c r="Y168" s="20"/>
      <c r="Z168" s="20"/>
    </row>
    <row r="169" customFormat="false" ht="79.85" hidden="false" customHeight="false" outlineLevel="0" collapsed="false">
      <c r="A169" s="26" t="s">
        <v>398</v>
      </c>
      <c r="B169" s="26" t="s">
        <v>1429</v>
      </c>
      <c r="C169" s="26" t="s">
        <v>350</v>
      </c>
      <c r="D169" s="26" t="s">
        <v>1353</v>
      </c>
      <c r="E169" s="26" t="s">
        <v>346</v>
      </c>
      <c r="F169" s="26" t="s">
        <v>348</v>
      </c>
      <c r="G169" s="26" t="s">
        <v>1430</v>
      </c>
      <c r="H169" s="20"/>
      <c r="I169" s="20"/>
      <c r="J169" s="27" t="n">
        <v>45230</v>
      </c>
      <c r="K169" s="26" t="s">
        <v>407</v>
      </c>
      <c r="L169" s="27" t="n">
        <v>45230</v>
      </c>
      <c r="M169" s="27" t="n">
        <v>45595</v>
      </c>
      <c r="N169" s="28" t="n">
        <v>2614.89</v>
      </c>
      <c r="O169" s="26" t="s">
        <v>1431</v>
      </c>
      <c r="P169" s="26" t="s">
        <v>35</v>
      </c>
      <c r="Q169" s="26" t="s">
        <v>36</v>
      </c>
      <c r="R169" s="27" t="n">
        <v>44938</v>
      </c>
      <c r="S169" s="26" t="s">
        <v>1432</v>
      </c>
      <c r="T169" s="26" t="s">
        <v>1433</v>
      </c>
      <c r="U169" s="26" t="s">
        <v>412</v>
      </c>
      <c r="V169" s="20"/>
      <c r="W169" s="20"/>
      <c r="X169" s="20"/>
      <c r="Y169" s="20"/>
      <c r="Z169" s="20"/>
    </row>
    <row r="170" customFormat="false" ht="57.45" hidden="false" customHeight="false" outlineLevel="0" collapsed="false">
      <c r="A170" s="26" t="s">
        <v>398</v>
      </c>
      <c r="B170" s="26" t="s">
        <v>362</v>
      </c>
      <c r="C170" s="26" t="s">
        <v>363</v>
      </c>
      <c r="D170" s="26" t="s">
        <v>1434</v>
      </c>
      <c r="E170" s="26" t="s">
        <v>359</v>
      </c>
      <c r="F170" s="26" t="s">
        <v>361</v>
      </c>
      <c r="G170" s="26" t="s">
        <v>360</v>
      </c>
      <c r="H170" s="20"/>
      <c r="I170" s="26" t="s">
        <v>418</v>
      </c>
      <c r="J170" s="27" t="n">
        <v>45287</v>
      </c>
      <c r="K170" s="26" t="s">
        <v>407</v>
      </c>
      <c r="L170" s="27" t="n">
        <v>45288</v>
      </c>
      <c r="M170" s="27" t="n">
        <v>45653</v>
      </c>
      <c r="N170" s="28" t="n">
        <v>67889.52</v>
      </c>
      <c r="O170" s="20"/>
      <c r="P170" s="26" t="s">
        <v>35</v>
      </c>
      <c r="Q170" s="26" t="s">
        <v>36</v>
      </c>
      <c r="R170" s="27" t="n">
        <v>45295</v>
      </c>
      <c r="S170" s="26" t="s">
        <v>990</v>
      </c>
      <c r="T170" s="20"/>
      <c r="U170" s="26" t="s">
        <v>412</v>
      </c>
      <c r="V170" s="20"/>
      <c r="W170" s="20"/>
      <c r="X170" s="20"/>
      <c r="Y170" s="20"/>
      <c r="Z170" s="20"/>
    </row>
    <row r="171" customFormat="false" ht="135.8" hidden="false" customHeight="false" outlineLevel="0" collapsed="false">
      <c r="A171" s="26" t="s">
        <v>398</v>
      </c>
      <c r="B171" s="26" t="s">
        <v>694</v>
      </c>
      <c r="C171" s="26" t="s">
        <v>699</v>
      </c>
      <c r="D171" s="26" t="s">
        <v>1435</v>
      </c>
      <c r="E171" s="26" t="s">
        <v>143</v>
      </c>
      <c r="F171" s="26" t="s">
        <v>145</v>
      </c>
      <c r="G171" s="26" t="s">
        <v>1436</v>
      </c>
      <c r="H171" s="26" t="s">
        <v>492</v>
      </c>
      <c r="I171" s="26" t="s">
        <v>418</v>
      </c>
      <c r="J171" s="27" t="n">
        <v>45196</v>
      </c>
      <c r="K171" s="26" t="s">
        <v>407</v>
      </c>
      <c r="L171" s="27" t="n">
        <v>45197</v>
      </c>
      <c r="M171" s="27" t="n">
        <v>45562</v>
      </c>
      <c r="N171" s="28" t="n">
        <v>249140.4</v>
      </c>
      <c r="O171" s="26" t="s">
        <v>1155</v>
      </c>
      <c r="P171" s="26" t="s">
        <v>121</v>
      </c>
      <c r="Q171" s="26" t="s">
        <v>1437</v>
      </c>
      <c r="R171" s="26" t="s">
        <v>1107</v>
      </c>
      <c r="S171" s="26" t="s">
        <v>1438</v>
      </c>
      <c r="T171" s="26" t="s">
        <v>493</v>
      </c>
      <c r="U171" s="26" t="s">
        <v>466</v>
      </c>
      <c r="V171" s="20"/>
      <c r="W171" s="20"/>
      <c r="X171" s="20"/>
      <c r="Y171" s="20"/>
      <c r="Z171" s="20"/>
    </row>
    <row r="172" s="17" customFormat="true" ht="270.1" hidden="false" customHeight="false" outlineLevel="0" collapsed="false">
      <c r="A172" s="26" t="s">
        <v>398</v>
      </c>
      <c r="B172" s="9" t="s">
        <v>1439</v>
      </c>
      <c r="C172" s="9" t="s">
        <v>1440</v>
      </c>
      <c r="D172" s="9" t="s">
        <v>1441</v>
      </c>
      <c r="E172" s="10" t="n">
        <v>44747</v>
      </c>
      <c r="F172" s="10" t="n">
        <v>45661</v>
      </c>
      <c r="G172" s="11" t="n">
        <v>101070</v>
      </c>
      <c r="H172" s="8" t="s">
        <v>843</v>
      </c>
      <c r="I172" s="8" t="s">
        <v>31</v>
      </c>
      <c r="J172" s="8" t="s">
        <v>1442</v>
      </c>
      <c r="K172" s="8" t="s">
        <v>1052</v>
      </c>
      <c r="L172" s="12" t="n">
        <v>2022</v>
      </c>
      <c r="M172" s="10" t="n">
        <v>44747</v>
      </c>
      <c r="N172" s="8"/>
      <c r="O172" s="10" t="n">
        <v>45661</v>
      </c>
      <c r="P172" s="13" t="s">
        <v>34</v>
      </c>
      <c r="Q172" s="11" t="s">
        <v>34</v>
      </c>
      <c r="R172" s="14" t="n">
        <f aca="false">1684.5*2</f>
        <v>3369</v>
      </c>
      <c r="S172" s="11" t="n">
        <f aca="false">R172*12</f>
        <v>40428</v>
      </c>
      <c r="T172" s="11" t="n">
        <f aca="false">R172*11</f>
        <v>37059</v>
      </c>
      <c r="U172" s="8" t="s">
        <v>35</v>
      </c>
      <c r="V172" s="8" t="s">
        <v>36</v>
      </c>
      <c r="W172" s="15" t="s">
        <v>37</v>
      </c>
      <c r="X172" s="16"/>
      <c r="Y172" s="16"/>
      <c r="Z172" s="16"/>
      <c r="AA172" s="16"/>
      <c r="AB172" s="16"/>
      <c r="AC172" s="16"/>
      <c r="AD172" s="16"/>
      <c r="AE172" s="16"/>
      <c r="AF172" s="16"/>
      <c r="AG172" s="16"/>
      <c r="AH172" s="16"/>
      <c r="AI172" s="16"/>
      <c r="AJ172" s="16"/>
      <c r="XFC172" s="1"/>
      <c r="XFD172" s="1"/>
    </row>
    <row r="173" customFormat="false" ht="337.3" hidden="false" customHeight="false" outlineLevel="0" collapsed="false">
      <c r="A173" s="26" t="s">
        <v>398</v>
      </c>
      <c r="B173" s="26" t="s">
        <v>602</v>
      </c>
      <c r="C173" s="26" t="s">
        <v>1443</v>
      </c>
      <c r="D173" s="26" t="s">
        <v>1444</v>
      </c>
      <c r="E173" s="26" t="s">
        <v>1445</v>
      </c>
      <c r="F173" s="26" t="s">
        <v>1446</v>
      </c>
      <c r="G173" s="26" t="s">
        <v>1444</v>
      </c>
      <c r="H173" s="26" t="s">
        <v>1443</v>
      </c>
      <c r="I173" s="20"/>
      <c r="J173" s="27" t="n">
        <v>45260</v>
      </c>
      <c r="K173" s="26" t="s">
        <v>407</v>
      </c>
      <c r="L173" s="27" t="n">
        <v>45262</v>
      </c>
      <c r="M173" s="27" t="n">
        <v>45627</v>
      </c>
      <c r="N173" s="28" t="n">
        <v>720</v>
      </c>
      <c r="O173" s="26" t="s">
        <v>1447</v>
      </c>
      <c r="P173" s="26" t="s">
        <v>181</v>
      </c>
      <c r="Q173" s="26" t="s">
        <v>182</v>
      </c>
      <c r="R173" s="27" t="n">
        <v>45295</v>
      </c>
      <c r="S173" s="26" t="s">
        <v>1212</v>
      </c>
      <c r="T173" s="20"/>
      <c r="U173" s="26" t="s">
        <v>609</v>
      </c>
      <c r="V173" s="20"/>
      <c r="W173" s="20"/>
      <c r="X173" s="20"/>
      <c r="Y173" s="20"/>
      <c r="Z173" s="20"/>
      <c r="AA173" s="20"/>
    </row>
    <row r="174" s="17" customFormat="true" ht="124.6" hidden="false" customHeight="false" outlineLevel="0" collapsed="false">
      <c r="A174" s="8" t="n">
        <v>18</v>
      </c>
      <c r="B174" s="9" t="s">
        <v>143</v>
      </c>
      <c r="C174" s="32"/>
      <c r="D174" s="9" t="s">
        <v>1436</v>
      </c>
      <c r="E174" s="9" t="s">
        <v>1356</v>
      </c>
      <c r="F174" s="10" t="n">
        <v>45523</v>
      </c>
      <c r="G174" s="10" t="n">
        <v>45734</v>
      </c>
      <c r="H174" s="11" t="n">
        <v>8123.5</v>
      </c>
      <c r="I174" s="8" t="s">
        <v>1353</v>
      </c>
      <c r="J174" s="8" t="s">
        <v>31</v>
      </c>
      <c r="K174" s="8" t="s">
        <v>1354</v>
      </c>
      <c r="L174" s="8" t="s">
        <v>1355</v>
      </c>
      <c r="M174" s="12" t="n">
        <v>2023</v>
      </c>
      <c r="N174" s="10" t="n">
        <v>45309</v>
      </c>
      <c r="O174" s="8"/>
      <c r="P174" s="10" t="n">
        <v>45734</v>
      </c>
      <c r="Q174" s="13" t="s">
        <v>34</v>
      </c>
      <c r="R174" s="11" t="s">
        <v>34</v>
      </c>
      <c r="S174" s="14" t="n">
        <f aca="false">T174/8</f>
        <v>976.9375</v>
      </c>
      <c r="T174" s="11" t="n">
        <v>7815.5</v>
      </c>
      <c r="U174" s="11" t="n">
        <f aca="false">4921.82+459.98+436.98+2835.63</f>
        <v>8654.41</v>
      </c>
      <c r="V174" s="8" t="s">
        <v>121</v>
      </c>
      <c r="W174" s="8" t="s">
        <v>150</v>
      </c>
      <c r="X174" s="15" t="s">
        <v>37</v>
      </c>
      <c r="Y174" s="16"/>
      <c r="Z174" s="16"/>
      <c r="AA174" s="16"/>
      <c r="AB174" s="16"/>
      <c r="AC174" s="16"/>
      <c r="AD174" s="16"/>
      <c r="AE174" s="16"/>
      <c r="AF174" s="16"/>
      <c r="AG174" s="16"/>
      <c r="AH174" s="16"/>
      <c r="AI174" s="16"/>
      <c r="AJ174" s="16"/>
      <c r="XFC174" s="1"/>
      <c r="XFD174" s="0"/>
    </row>
    <row r="175" s="17" customFormat="true" ht="79.85" hidden="false" customHeight="false" outlineLevel="0" collapsed="false">
      <c r="A175" s="8" t="n">
        <v>44</v>
      </c>
      <c r="B175" s="9" t="s">
        <v>765</v>
      </c>
      <c r="C175" s="32"/>
      <c r="D175" s="9" t="s">
        <v>1448</v>
      </c>
      <c r="E175" s="9" t="s">
        <v>766</v>
      </c>
      <c r="F175" s="10" t="n">
        <v>45369</v>
      </c>
      <c r="G175" s="10" t="n">
        <v>45733</v>
      </c>
      <c r="H175" s="11" t="n">
        <v>48269.05</v>
      </c>
      <c r="I175" s="8" t="s">
        <v>762</v>
      </c>
      <c r="J175" s="8" t="s">
        <v>31</v>
      </c>
      <c r="K175" s="8" t="s">
        <v>763</v>
      </c>
      <c r="L175" s="8" t="s">
        <v>834</v>
      </c>
      <c r="M175" s="12" t="n">
        <v>2021</v>
      </c>
      <c r="N175" s="10" t="n">
        <v>45369</v>
      </c>
      <c r="O175" s="8" t="s">
        <v>1449</v>
      </c>
      <c r="P175" s="10" t="n">
        <v>45733</v>
      </c>
      <c r="Q175" s="13" t="s">
        <v>34</v>
      </c>
      <c r="R175" s="11" t="s">
        <v>34</v>
      </c>
      <c r="S175" s="14" t="n">
        <f aca="false">T175/12</f>
        <v>4022.42083333333</v>
      </c>
      <c r="T175" s="11" t="n">
        <v>48269.05</v>
      </c>
      <c r="U175" s="11" t="n">
        <f aca="false">848.67+150+282.89+50+1414.45+250+282.89+50+50+282.89+50+50+565.78+100+848.67+150+1697.34+300+593.32+100</f>
        <v>8116.9</v>
      </c>
      <c r="V175" s="8" t="s">
        <v>121</v>
      </c>
      <c r="W175" s="8" t="s">
        <v>150</v>
      </c>
      <c r="X175" s="15" t="s">
        <v>37</v>
      </c>
      <c r="Y175" s="16"/>
      <c r="Z175" s="16"/>
      <c r="AA175" s="16"/>
      <c r="AB175" s="16"/>
      <c r="AC175" s="16"/>
      <c r="AD175" s="16"/>
      <c r="AE175" s="16"/>
      <c r="AF175" s="16"/>
      <c r="AG175" s="16"/>
      <c r="AH175" s="16"/>
      <c r="AI175" s="16"/>
      <c r="AJ175" s="16"/>
      <c r="XFC175" s="1"/>
      <c r="XFD175" s="0"/>
    </row>
    <row r="176" customFormat="false" ht="13.8" hidden="false" customHeight="false" outlineLevel="0" collapsed="false">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customFormat="false" ht="13.8" hidden="false" customHeight="false" outlineLevel="0" collapsed="false">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customFormat="false" ht="13.8" hidden="false" customHeight="false" outlineLevel="0" collapsed="false">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customFormat="false" ht="13.8" hidden="false" customHeight="false" outlineLevel="0" collapsed="false">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customFormat="false" ht="13.8" hidden="false" customHeight="false" outlineLevel="0" collapsed="false">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customFormat="false" ht="13.8" hidden="false" customHeight="false" outlineLevel="0" collapsed="false">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customFormat="false" ht="13.8" hidden="false" customHeight="false" outlineLevel="0" collapsed="false">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customFormat="false" ht="13.8" hidden="false" customHeight="false" outlineLevel="0" collapsed="false">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customFormat="false" ht="13.8" hidden="false" customHeight="false" outlineLevel="0" collapsed="false">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customFormat="false" ht="13.8" hidden="false" customHeight="false" outlineLevel="0" collapsed="false">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customFormat="false" ht="13.8" hidden="false" customHeight="false" outlineLevel="0" collapsed="false">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customFormat="false" ht="13.8" hidden="false" customHeight="false" outlineLevel="0" collapsed="false">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customFormat="false" ht="13.8" hidden="false" customHeight="false" outlineLevel="0" collapsed="false">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customFormat="false" ht="13.8" hidden="false" customHeight="false" outlineLevel="0" collapsed="false">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customFormat="false" ht="13.8" hidden="false" customHeight="false" outlineLevel="0" collapsed="false">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customFormat="false" ht="13.8" hidden="false" customHeight="false" outlineLevel="0" collapsed="false">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customFormat="false" ht="13.8" hidden="false" customHeight="false" outlineLevel="0" collapsed="false">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customFormat="false" ht="13.8" hidden="false" customHeight="false" outlineLevel="0" collapsed="false">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customFormat="false" ht="13.8" hidden="false" customHeight="false" outlineLevel="0" collapsed="false">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customFormat="false" ht="13.8" hidden="false" customHeight="false" outlineLevel="0" collapsed="false">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customFormat="false" ht="13.8" hidden="false" customHeight="false" outlineLevel="0" collapsed="false">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customFormat="false" ht="13.8" hidden="false" customHeight="false" outlineLevel="0" collapsed="false">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customFormat="false" ht="13.8" hidden="false" customHeight="false" outlineLevel="0" collapsed="false">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customFormat="false" ht="13.8" hidden="false" customHeight="false" outlineLevel="0" collapsed="false">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customFormat="false" ht="13.8" hidden="false" customHeight="false" outlineLevel="0" collapsed="false">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customFormat="false" ht="13.8" hidden="false" customHeight="false" outlineLevel="0" collapsed="false">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customFormat="false" ht="13.8" hidden="false" customHeight="false" outlineLevel="0" collapsed="false">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customFormat="false" ht="13.8" hidden="false" customHeight="false" outlineLevel="0" collapsed="false">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customFormat="false" ht="13.8" hidden="false" customHeight="false" outlineLevel="0" collapsed="false">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customFormat="false" ht="13.8" hidden="false" customHeight="false" outlineLevel="0" collapsed="false">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customFormat="false" ht="13.8" hidden="false" customHeight="false" outlineLevel="0" collapsed="false">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customFormat="false" ht="13.8" hidden="false" customHeight="false" outlineLevel="0" collapsed="false">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customFormat="false" ht="13.8" hidden="false" customHeight="false" outlineLevel="0" collapsed="false">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customFormat="false" ht="13.8" hidden="false" customHeight="false" outlineLevel="0" collapsed="false">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customFormat="false" ht="13.8" hidden="false" customHeight="false" outlineLevel="0" collapsed="false">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customFormat="false" ht="13.8" hidden="false" customHeight="false" outlineLevel="0" collapsed="false">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customFormat="false" ht="13.8" hidden="false" customHeight="false" outlineLevel="0" collapsed="false">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customFormat="false" ht="13.8" hidden="false" customHeight="false" outlineLevel="0" collapsed="false">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customFormat="false" ht="13.8" hidden="false" customHeight="false" outlineLevel="0" collapsed="false">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customFormat="false" ht="13.8" hidden="false" customHeight="false" outlineLevel="0" collapsed="false">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customFormat="false" ht="13.8" hidden="false" customHeight="false" outlineLevel="0" collapsed="false">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customFormat="false" ht="13.8" hidden="false" customHeight="false" outlineLevel="0" collapsed="false">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customFormat="false" ht="13.8" hidden="false" customHeight="false" outlineLevel="0" collapsed="false">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customFormat="false" ht="13.8" hidden="false" customHeight="false" outlineLevel="0" collapsed="false">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customFormat="false" ht="13.8" hidden="false" customHeight="false" outlineLevel="0" collapsed="false">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customFormat="false" ht="13.8" hidden="false" customHeight="false" outlineLevel="0" collapsed="false">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customFormat="false" ht="13.8" hidden="false" customHeight="false" outlineLevel="0" collapsed="false">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customFormat="false" ht="13.8" hidden="false" customHeight="false" outlineLevel="0" collapsed="false">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customFormat="false" ht="13.8" hidden="false" customHeight="false" outlineLevel="0" collapsed="false">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customFormat="false" ht="13.8" hidden="false" customHeight="false" outlineLevel="0" collapsed="false">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customFormat="false" ht="13.8" hidden="false" customHeight="false" outlineLevel="0" collapsed="false">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customFormat="false" ht="13.8" hidden="false" customHeight="false" outlineLevel="0" collapsed="false">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customFormat="false" ht="13.8" hidden="false" customHeight="false" outlineLevel="0" collapsed="false">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customFormat="false" ht="13.8" hidden="false" customHeight="false" outlineLevel="0" collapsed="false">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customFormat="false" ht="13.8" hidden="false" customHeight="false" outlineLevel="0" collapsed="false">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customFormat="false" ht="13.8" hidden="false" customHeight="false" outlineLevel="0" collapsed="false">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customFormat="false" ht="13.8" hidden="false" customHeight="false" outlineLevel="0" collapsed="false">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customFormat="false" ht="13.8" hidden="false" customHeight="false" outlineLevel="0" collapsed="false">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customFormat="false" ht="13.8" hidden="false" customHeight="false" outlineLevel="0" collapsed="false">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customFormat="false" ht="13.8" hidden="false" customHeight="false" outlineLevel="0" collapsed="false">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customFormat="false" ht="13.8" hidden="false" customHeight="false" outlineLevel="0" collapsed="false">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customFormat="false" ht="13.8" hidden="false" customHeight="false" outlineLevel="0" collapsed="false">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customFormat="false" ht="13.8" hidden="false" customHeight="false" outlineLevel="0" collapsed="false">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customFormat="false" ht="13.8" hidden="false" customHeight="false" outlineLevel="0" collapsed="false">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customFormat="false" ht="13.8" hidden="false" customHeight="false" outlineLevel="0" collapsed="false">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customFormat="false" ht="13.8" hidden="false" customHeight="false" outlineLevel="0" collapsed="false">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customFormat="false" ht="13.8" hidden="false" customHeight="false" outlineLevel="0" collapsed="false">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customFormat="false" ht="13.8" hidden="false" customHeight="false" outlineLevel="0" collapsed="false">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customFormat="false" ht="13.8" hidden="false" customHeight="false" outlineLevel="0" collapsed="false">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customFormat="false" ht="13.8" hidden="false" customHeight="false" outlineLevel="0" collapsed="false">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customFormat="false" ht="13.8" hidden="false" customHeight="false" outlineLevel="0" collapsed="false">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customFormat="false" ht="13.8" hidden="false" customHeight="false" outlineLevel="0" collapsed="false">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customFormat="false" ht="13.8" hidden="false" customHeight="false" outlineLevel="0" collapsed="false">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customFormat="false" ht="13.8" hidden="false" customHeight="false" outlineLevel="0" collapsed="false">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customFormat="false" ht="13.8" hidden="false" customHeight="false" outlineLevel="0" collapsed="false">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customFormat="false" ht="13.8" hidden="false" customHeight="false" outlineLevel="0" collapsed="false">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customFormat="false" ht="13.8" hidden="false" customHeight="false" outlineLevel="0" collapsed="false">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customFormat="false" ht="13.8" hidden="false" customHeight="false" outlineLevel="0" collapsed="false">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customFormat="false" ht="13.8" hidden="false" customHeight="false" outlineLevel="0" collapsed="false">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customFormat="false" ht="13.8" hidden="false" customHeight="false" outlineLevel="0" collapsed="false">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customFormat="false" ht="13.8" hidden="false" customHeight="false" outlineLevel="0" collapsed="false">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customFormat="false" ht="13.8" hidden="false" customHeight="false" outlineLevel="0" collapsed="false">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customFormat="false" ht="13.8" hidden="false" customHeight="false" outlineLevel="0" collapsed="false">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customFormat="false" ht="13.8" hidden="false" customHeight="false" outlineLevel="0" collapsed="false">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customFormat="false" ht="13.8" hidden="false" customHeight="false" outlineLevel="0" collapsed="false">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customFormat="false" ht="13.8" hidden="false" customHeight="false" outlineLevel="0" collapsed="false">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customFormat="false" ht="13.8" hidden="false" customHeight="false" outlineLevel="0" collapsed="false">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customFormat="false" ht="13.8" hidden="false" customHeight="false" outlineLevel="0" collapsed="false">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customFormat="false" ht="13.8" hidden="false" customHeight="false" outlineLevel="0" collapsed="false">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customFormat="false" ht="13.8" hidden="false" customHeight="false" outlineLevel="0" collapsed="false">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customFormat="false" ht="13.8" hidden="false" customHeight="false" outlineLevel="0" collapsed="false">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customFormat="false" ht="13.8" hidden="false" customHeight="false" outlineLevel="0" collapsed="false">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customFormat="false" ht="13.8" hidden="false" customHeight="false" outlineLevel="0" collapsed="false">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customFormat="false" ht="13.8" hidden="false" customHeight="false" outlineLevel="0" collapsed="false">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customFormat="false" ht="13.8" hidden="false" customHeight="false" outlineLevel="0" collapsed="false">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customFormat="false" ht="13.8" hidden="false" customHeight="false" outlineLevel="0" collapsed="false">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customFormat="false" ht="13.8" hidden="false" customHeight="false" outlineLevel="0" collapsed="false">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customFormat="false" ht="13.8" hidden="false" customHeight="false" outlineLevel="0" collapsed="false">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customFormat="false" ht="13.8" hidden="false" customHeight="false" outlineLevel="0" collapsed="false">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customFormat="false" ht="13.8" hidden="false" customHeight="false" outlineLevel="0" collapsed="false">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customFormat="false" ht="13.8" hidden="false" customHeight="false" outlineLevel="0" collapsed="false">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customFormat="false" ht="13.8" hidden="false" customHeight="false" outlineLevel="0" collapsed="false">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customFormat="false" ht="13.8" hidden="false" customHeight="false" outlineLevel="0" collapsed="false">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customFormat="false" ht="13.8" hidden="false" customHeight="false" outlineLevel="0" collapsed="false">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customFormat="false" ht="13.8" hidden="false" customHeight="false" outlineLevel="0" collapsed="false">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customFormat="false" ht="13.8" hidden="false" customHeight="false" outlineLevel="0" collapsed="false">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customFormat="false" ht="13.8" hidden="false" customHeight="false" outlineLevel="0" collapsed="false">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customFormat="false" ht="13.8" hidden="false" customHeight="false" outlineLevel="0" collapsed="false">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customFormat="false" ht="13.8" hidden="false" customHeight="false" outlineLevel="0" collapsed="false">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customFormat="false" ht="13.8" hidden="false" customHeight="false" outlineLevel="0" collapsed="false">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customFormat="false" ht="13.8" hidden="false" customHeight="false" outlineLevel="0" collapsed="false">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customFormat="false" ht="13.8" hidden="false" customHeight="false" outlineLevel="0" collapsed="false">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customFormat="false" ht="13.8" hidden="false" customHeight="false" outlineLevel="0" collapsed="false">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customFormat="false" ht="13.8" hidden="false" customHeight="false" outlineLevel="0" collapsed="false">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customFormat="false" ht="13.8" hidden="false" customHeight="false" outlineLevel="0" collapsed="false">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customFormat="false" ht="13.8" hidden="false" customHeight="false" outlineLevel="0" collapsed="false">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customFormat="false" ht="13.8" hidden="false" customHeight="false" outlineLevel="0" collapsed="false">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customFormat="false" ht="13.8" hidden="false" customHeight="false" outlineLevel="0" collapsed="false">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customFormat="false" ht="13.8" hidden="false" customHeight="false" outlineLevel="0" collapsed="false">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customFormat="false" ht="13.8" hidden="false" customHeight="false" outlineLevel="0" collapsed="false">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customFormat="false" ht="13.8" hidden="false" customHeight="false" outlineLevel="0" collapsed="false">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customFormat="false" ht="13.8" hidden="false" customHeight="false" outlineLevel="0" collapsed="false">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customFormat="false" ht="13.8" hidden="false" customHeight="false" outlineLevel="0" collapsed="false">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customFormat="false" ht="13.8" hidden="false" customHeight="false" outlineLevel="0" collapsed="false">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customFormat="false" ht="13.8" hidden="false" customHeight="false" outlineLevel="0" collapsed="false">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customFormat="false" ht="13.8" hidden="false" customHeight="false" outlineLevel="0" collapsed="false">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customFormat="false" ht="13.8" hidden="false" customHeight="false" outlineLevel="0" collapsed="false">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customFormat="false" ht="13.8" hidden="false" customHeight="false" outlineLevel="0" collapsed="false">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customFormat="false" ht="13.8" hidden="false" customHeight="false" outlineLevel="0" collapsed="false">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customFormat="false" ht="13.8" hidden="false" customHeight="false" outlineLevel="0" collapsed="false">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customFormat="false" ht="13.8" hidden="false" customHeight="false" outlineLevel="0" collapsed="false">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customFormat="false" ht="13.8" hidden="false" customHeight="false" outlineLevel="0" collapsed="false">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customFormat="false" ht="13.8" hidden="false" customHeight="false" outlineLevel="0" collapsed="false">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customFormat="false" ht="13.8" hidden="false" customHeight="false" outlineLevel="0" collapsed="false">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customFormat="false" ht="13.8" hidden="false" customHeight="false" outlineLevel="0" collapsed="false">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customFormat="false" ht="13.8" hidden="false" customHeight="false" outlineLevel="0" collapsed="false">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customFormat="false" ht="13.8" hidden="false" customHeight="false" outlineLevel="0" collapsed="false">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customFormat="false" ht="13.8" hidden="false" customHeight="false" outlineLevel="0" collapsed="false">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customFormat="false" ht="13.8" hidden="false" customHeight="false" outlineLevel="0" collapsed="false">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customFormat="false" ht="13.8" hidden="false" customHeight="false" outlineLevel="0" collapsed="false">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customFormat="false" ht="13.8" hidden="false" customHeight="false" outlineLevel="0" collapsed="false">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customFormat="false" ht="13.8" hidden="false" customHeight="false" outlineLevel="0" collapsed="false">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customFormat="false" ht="13.8" hidden="false" customHeight="false" outlineLevel="0" collapsed="false">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customFormat="false" ht="13.8" hidden="false" customHeight="false" outlineLevel="0" collapsed="false">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customFormat="false" ht="13.8" hidden="false" customHeight="false" outlineLevel="0" collapsed="false">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customFormat="false" ht="13.8" hidden="false" customHeight="false" outlineLevel="0" collapsed="false">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customFormat="false" ht="13.8" hidden="false" customHeight="false" outlineLevel="0" collapsed="false">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customFormat="false" ht="13.8" hidden="false" customHeight="false" outlineLevel="0" collapsed="false">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customFormat="false" ht="13.8" hidden="false" customHeight="false" outlineLevel="0" collapsed="false">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customFormat="false" ht="13.8" hidden="false" customHeight="false" outlineLevel="0" collapsed="false">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customFormat="false" ht="13.8" hidden="false" customHeight="false" outlineLevel="0" collapsed="false">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customFormat="false" ht="13.8" hidden="false" customHeight="false" outlineLevel="0" collapsed="false">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customFormat="false" ht="13.8" hidden="false" customHeight="false" outlineLevel="0" collapsed="false">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customFormat="false" ht="13.8" hidden="false" customHeight="false" outlineLevel="0" collapsed="false">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customFormat="false" ht="13.8" hidden="false" customHeight="false" outlineLevel="0" collapsed="false">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customFormat="false" ht="13.8" hidden="false" customHeight="false" outlineLevel="0" collapsed="false">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customFormat="false" ht="13.8" hidden="false" customHeight="false" outlineLevel="0" collapsed="false">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customFormat="false" ht="13.8" hidden="false" customHeight="false" outlineLevel="0" collapsed="false">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customFormat="false" ht="13.8" hidden="false" customHeight="false" outlineLevel="0" collapsed="false">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customFormat="false" ht="13.8" hidden="false" customHeight="false" outlineLevel="0" collapsed="false">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customFormat="false" ht="13.8" hidden="false" customHeight="false" outlineLevel="0" collapsed="false">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customFormat="false" ht="13.8" hidden="false" customHeight="false" outlineLevel="0" collapsed="false">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customFormat="false" ht="13.8" hidden="false" customHeight="false" outlineLevel="0" collapsed="false">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customFormat="false" ht="13.8" hidden="false" customHeight="false" outlineLevel="0" collapsed="false">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customFormat="false" ht="13.8" hidden="false" customHeight="false" outlineLevel="0" collapsed="false">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customFormat="false" ht="13.8" hidden="false" customHeight="false" outlineLevel="0" collapsed="false">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customFormat="false" ht="13.8" hidden="false" customHeight="false" outlineLevel="0" collapsed="false">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customFormat="false" ht="13.8" hidden="false" customHeight="false" outlineLevel="0" collapsed="false">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customFormat="false" ht="13.8" hidden="false" customHeight="false" outlineLevel="0" collapsed="false">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customFormat="false" ht="13.8" hidden="false" customHeight="false" outlineLevel="0" collapsed="false">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customFormat="false" ht="13.8" hidden="false" customHeight="false" outlineLevel="0" collapsed="false">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customFormat="false" ht="13.8" hidden="false" customHeight="false" outlineLevel="0" collapsed="false">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customFormat="false" ht="13.8" hidden="false" customHeight="false" outlineLevel="0" collapsed="false">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customFormat="false" ht="13.8" hidden="false" customHeight="false" outlineLevel="0" collapsed="false">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customFormat="false" ht="13.8" hidden="false" customHeight="false" outlineLevel="0" collapsed="false">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customFormat="false" ht="13.8" hidden="false" customHeight="false" outlineLevel="0" collapsed="false">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customFormat="false" ht="13.8" hidden="false" customHeight="false" outlineLevel="0" collapsed="false">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customFormat="false" ht="13.8" hidden="false" customHeight="false" outlineLevel="0" collapsed="false">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customFormat="false" ht="13.8" hidden="false" customHeight="false" outlineLevel="0" collapsed="false">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customFormat="false" ht="13.8" hidden="false" customHeight="false" outlineLevel="0" collapsed="false">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customFormat="false" ht="13.8" hidden="false" customHeight="false" outlineLevel="0" collapsed="false">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customFormat="false" ht="13.8" hidden="false" customHeight="false" outlineLevel="0" collapsed="false">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customFormat="false" ht="13.8" hidden="false" customHeight="false" outlineLevel="0" collapsed="false">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customFormat="false" ht="13.8" hidden="false" customHeight="false" outlineLevel="0" collapsed="false">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customFormat="false" ht="13.8" hidden="false" customHeight="false" outlineLevel="0" collapsed="false">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customFormat="false" ht="13.8" hidden="false" customHeight="false" outlineLevel="0" collapsed="false">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customFormat="false" ht="13.8" hidden="false" customHeight="false" outlineLevel="0" collapsed="false">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customFormat="false" ht="13.8" hidden="false" customHeight="false" outlineLevel="0" collapsed="false">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customFormat="false" ht="13.8" hidden="false" customHeight="false" outlineLevel="0" collapsed="false">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customFormat="false" ht="13.8" hidden="false" customHeight="false" outlineLevel="0" collapsed="false">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customFormat="false" ht="13.8" hidden="false" customHeight="false" outlineLevel="0" collapsed="false">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customFormat="false" ht="13.8" hidden="false" customHeight="false" outlineLevel="0" collapsed="false">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customFormat="false" ht="13.8" hidden="false" customHeight="false" outlineLevel="0" collapsed="false">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customFormat="false" ht="13.8" hidden="false" customHeight="false" outlineLevel="0" collapsed="false">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customFormat="false" ht="13.8" hidden="false" customHeight="false" outlineLevel="0" collapsed="false">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customFormat="false" ht="13.8" hidden="false" customHeight="false" outlineLevel="0" collapsed="false">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customFormat="false" ht="13.8" hidden="false" customHeight="false" outlineLevel="0" collapsed="false">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customFormat="false" ht="13.8" hidden="false" customHeight="false" outlineLevel="0" collapsed="false">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customFormat="false" ht="13.8" hidden="false" customHeight="false" outlineLevel="0" collapsed="false">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customFormat="false" ht="13.8" hidden="false" customHeight="false" outlineLevel="0" collapsed="false">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customFormat="false" ht="13.8" hidden="false" customHeight="false" outlineLevel="0" collapsed="false">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customFormat="false" ht="13.8" hidden="false" customHeight="false" outlineLevel="0" collapsed="false">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customFormat="false" ht="13.8" hidden="false" customHeight="false" outlineLevel="0" collapsed="false">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customFormat="false" ht="13.8" hidden="false" customHeight="false" outlineLevel="0" collapsed="false">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customFormat="false" ht="13.8" hidden="false" customHeight="false" outlineLevel="0" collapsed="false">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customFormat="false" ht="13.8" hidden="false" customHeight="false" outlineLevel="0" collapsed="false">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customFormat="false" ht="13.8" hidden="false" customHeight="false" outlineLevel="0" collapsed="false">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customFormat="false" ht="13.8" hidden="false" customHeight="false" outlineLevel="0" collapsed="false">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customFormat="false" ht="13.8" hidden="false" customHeight="false" outlineLevel="0" collapsed="false">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customFormat="false" ht="13.8" hidden="false" customHeight="false" outlineLevel="0" collapsed="false">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customFormat="false" ht="13.8" hidden="false" customHeight="false" outlineLevel="0" collapsed="false">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customFormat="false" ht="13.8" hidden="false" customHeight="false" outlineLevel="0" collapsed="false">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customFormat="false" ht="13.8" hidden="false" customHeight="false" outlineLevel="0" collapsed="false">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customFormat="false" ht="13.8" hidden="false" customHeight="false" outlineLevel="0" collapsed="false">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customFormat="false" ht="13.8" hidden="false" customHeight="false" outlineLevel="0" collapsed="false">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customFormat="false" ht="13.8" hidden="false" customHeight="false" outlineLevel="0" collapsed="false">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customFormat="false" ht="13.8" hidden="false" customHeight="false" outlineLevel="0" collapsed="false">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customFormat="false" ht="13.8" hidden="false" customHeight="false" outlineLevel="0" collapsed="false">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customFormat="false" ht="13.8" hidden="false" customHeight="false" outlineLevel="0" collapsed="false">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customFormat="false" ht="13.8" hidden="false" customHeight="false" outlineLevel="0" collapsed="false">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customFormat="false" ht="13.8" hidden="false" customHeight="false" outlineLevel="0" collapsed="false">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customFormat="false" ht="13.8" hidden="false" customHeight="false" outlineLevel="0" collapsed="false">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customFormat="false" ht="13.8" hidden="false" customHeight="false" outlineLevel="0" collapsed="false">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customFormat="false" ht="13.8" hidden="false" customHeight="false" outlineLevel="0" collapsed="false">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customFormat="false" ht="13.8" hidden="false" customHeight="false" outlineLevel="0" collapsed="false">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customFormat="false" ht="13.8" hidden="false" customHeight="false" outlineLevel="0" collapsed="false">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customFormat="false" ht="13.8" hidden="false" customHeight="false" outlineLevel="0" collapsed="false">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customFormat="false" ht="13.8" hidden="false" customHeight="false" outlineLevel="0" collapsed="false">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customFormat="false" ht="13.8" hidden="false" customHeight="false" outlineLevel="0" collapsed="false">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customFormat="false" ht="13.8" hidden="false" customHeight="false" outlineLevel="0" collapsed="false">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customFormat="false" ht="13.8" hidden="false" customHeight="false" outlineLevel="0" collapsed="false">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customFormat="false" ht="13.8" hidden="false" customHeight="false" outlineLevel="0" collapsed="false">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customFormat="false" ht="13.8" hidden="false" customHeight="false" outlineLevel="0" collapsed="false">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customFormat="false" ht="13.8" hidden="false" customHeight="false" outlineLevel="0" collapsed="false">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customFormat="false" ht="13.8" hidden="false" customHeight="false" outlineLevel="0" collapsed="false">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customFormat="false" ht="13.8" hidden="false" customHeight="false" outlineLevel="0" collapsed="false">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customFormat="false" ht="13.8" hidden="false" customHeight="false" outlineLevel="0" collapsed="false">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customFormat="false" ht="13.8" hidden="false" customHeight="false" outlineLevel="0" collapsed="false">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customFormat="false" ht="13.8" hidden="false" customHeight="false" outlineLevel="0" collapsed="false">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customFormat="false" ht="13.8" hidden="false" customHeight="false" outlineLevel="0" collapsed="false">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customFormat="false" ht="13.8" hidden="false" customHeight="false" outlineLevel="0" collapsed="false">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customFormat="false" ht="13.8" hidden="false" customHeight="false" outlineLevel="0" collapsed="false">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customFormat="false" ht="13.8" hidden="false" customHeight="false" outlineLevel="0" collapsed="false">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customFormat="false" ht="13.8" hidden="false" customHeight="false" outlineLevel="0" collapsed="false">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customFormat="false" ht="13.8" hidden="false" customHeight="false" outlineLevel="0" collapsed="false">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customFormat="false" ht="13.8" hidden="false" customHeight="false" outlineLevel="0" collapsed="false">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customFormat="false" ht="13.8" hidden="false" customHeight="false" outlineLevel="0" collapsed="false">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customFormat="false" ht="13.8" hidden="false" customHeight="false" outlineLevel="0" collapsed="false">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customFormat="false" ht="13.8" hidden="false" customHeight="false" outlineLevel="0" collapsed="false">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customFormat="false" ht="13.8" hidden="false" customHeight="false" outlineLevel="0" collapsed="false">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customFormat="false" ht="13.8" hidden="false" customHeight="false" outlineLevel="0" collapsed="false">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customFormat="false" ht="13.8" hidden="false" customHeight="false" outlineLevel="0" collapsed="false">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customFormat="false" ht="13.8" hidden="false" customHeight="false" outlineLevel="0" collapsed="false">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customFormat="false" ht="13.8" hidden="false" customHeight="false" outlineLevel="0" collapsed="false">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customFormat="false" ht="13.8" hidden="false" customHeight="false" outlineLevel="0" collapsed="false">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customFormat="false" ht="13.8" hidden="false" customHeight="false" outlineLevel="0" collapsed="false">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customFormat="false" ht="13.8" hidden="false" customHeight="false" outlineLevel="0" collapsed="false">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customFormat="false" ht="13.8" hidden="false" customHeight="false" outlineLevel="0" collapsed="false">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customFormat="false" ht="13.8" hidden="false" customHeight="false" outlineLevel="0" collapsed="false">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customFormat="false" ht="13.8" hidden="false" customHeight="false" outlineLevel="0" collapsed="false">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customFormat="false" ht="13.8" hidden="false" customHeight="false" outlineLevel="0" collapsed="false">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customFormat="false" ht="13.8" hidden="false" customHeight="false" outlineLevel="0" collapsed="false">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customFormat="false" ht="13.8" hidden="false" customHeight="false" outlineLevel="0" collapsed="false">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customFormat="false" ht="13.8" hidden="false" customHeight="false" outlineLevel="0" collapsed="false">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customFormat="false" ht="13.8" hidden="false" customHeight="false" outlineLevel="0" collapsed="false">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customFormat="false" ht="13.8" hidden="false" customHeight="false" outlineLevel="0" collapsed="false">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customFormat="false" ht="13.8" hidden="false" customHeight="false" outlineLevel="0" collapsed="false">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customFormat="false" ht="13.8" hidden="false" customHeight="false" outlineLevel="0" collapsed="false">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customFormat="false" ht="13.8" hidden="false" customHeight="false" outlineLevel="0" collapsed="false">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customFormat="false" ht="13.8" hidden="false" customHeight="false" outlineLevel="0" collapsed="false">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customFormat="false" ht="13.8" hidden="false" customHeight="false" outlineLevel="0" collapsed="false">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customFormat="false" ht="13.8" hidden="false" customHeight="false" outlineLevel="0" collapsed="false">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customFormat="false" ht="13.8" hidden="false" customHeight="false" outlineLevel="0" collapsed="false">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customFormat="false" ht="13.8" hidden="false" customHeight="false" outlineLevel="0" collapsed="false">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customFormat="false" ht="13.8" hidden="false" customHeight="false" outlineLevel="0" collapsed="false">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customFormat="false" ht="13.8" hidden="false" customHeight="false" outlineLevel="0" collapsed="false">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customFormat="false" ht="13.8" hidden="false" customHeight="false" outlineLevel="0" collapsed="false">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customFormat="false" ht="13.8" hidden="false" customHeight="false" outlineLevel="0" collapsed="false">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customFormat="false" ht="13.8" hidden="false" customHeight="false" outlineLevel="0" collapsed="false">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customFormat="false" ht="13.8" hidden="false" customHeight="false" outlineLevel="0" collapsed="false">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customFormat="false" ht="13.8" hidden="false" customHeight="false" outlineLevel="0" collapsed="false">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customFormat="false" ht="13.8" hidden="false" customHeight="false" outlineLevel="0" collapsed="false">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customFormat="false" ht="13.8" hidden="false" customHeight="false" outlineLevel="0" collapsed="false">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customFormat="false" ht="13.8" hidden="false" customHeight="false" outlineLevel="0" collapsed="false">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customFormat="false" ht="13.8" hidden="false" customHeight="false" outlineLevel="0" collapsed="false">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customFormat="false" ht="13.8" hidden="false" customHeight="false" outlineLevel="0" collapsed="false">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customFormat="false" ht="13.8" hidden="false" customHeight="false" outlineLevel="0" collapsed="false">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customFormat="false" ht="13.8" hidden="false" customHeight="false" outlineLevel="0" collapsed="false">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customFormat="false" ht="13.8" hidden="false" customHeight="false" outlineLevel="0" collapsed="false">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customFormat="false" ht="13.8" hidden="false" customHeight="false" outlineLevel="0" collapsed="false">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customFormat="false" ht="13.8" hidden="false" customHeight="false" outlineLevel="0" collapsed="false">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customFormat="false" ht="13.8" hidden="false" customHeight="false" outlineLevel="0" collapsed="false">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customFormat="false" ht="13.8" hidden="false" customHeight="false" outlineLevel="0" collapsed="false">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customFormat="false" ht="13.8" hidden="false" customHeight="false" outlineLevel="0" collapsed="false">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customFormat="false" ht="13.8" hidden="false" customHeight="false" outlineLevel="0" collapsed="false">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customFormat="false" ht="13.8" hidden="false" customHeight="false" outlineLevel="0" collapsed="false">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customFormat="false" ht="13.8" hidden="false" customHeight="false" outlineLevel="0" collapsed="false">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customFormat="false" ht="13.8" hidden="false" customHeight="false" outlineLevel="0" collapsed="false">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customFormat="false" ht="13.8" hidden="false" customHeight="false" outlineLevel="0" collapsed="false">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customFormat="false" ht="13.8" hidden="false" customHeight="false" outlineLevel="0" collapsed="false">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customFormat="false" ht="13.8" hidden="false" customHeight="false" outlineLevel="0" collapsed="false">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customFormat="false" ht="13.8" hidden="false" customHeight="false" outlineLevel="0" collapsed="false">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customFormat="false" ht="13.8" hidden="false" customHeight="false" outlineLevel="0" collapsed="false">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customFormat="false" ht="13.8" hidden="false" customHeight="false" outlineLevel="0" collapsed="false">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customFormat="false" ht="13.8" hidden="false" customHeight="false" outlineLevel="0" collapsed="false">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customFormat="false" ht="13.8" hidden="false" customHeight="false" outlineLevel="0" collapsed="false">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customFormat="false" ht="13.8" hidden="false" customHeight="false" outlineLevel="0" collapsed="false">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customFormat="false" ht="13.8" hidden="false" customHeight="false" outlineLevel="0" collapsed="false">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customFormat="false" ht="13.8" hidden="false" customHeight="false" outlineLevel="0" collapsed="false">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customFormat="false" ht="13.8" hidden="false" customHeight="false" outlineLevel="0" collapsed="false">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customFormat="false" ht="13.8" hidden="false" customHeight="false" outlineLevel="0" collapsed="false">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customFormat="false" ht="13.8" hidden="false" customHeight="false" outlineLevel="0" collapsed="false">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customFormat="false" ht="13.8" hidden="false" customHeight="false" outlineLevel="0" collapsed="false">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customFormat="false" ht="13.8" hidden="false" customHeight="false" outlineLevel="0" collapsed="false">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customFormat="false" ht="13.8" hidden="false" customHeight="false" outlineLevel="0" collapsed="false">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customFormat="false" ht="13.8" hidden="false" customHeight="false" outlineLevel="0" collapsed="false">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customFormat="false" ht="13.8" hidden="false" customHeight="false" outlineLevel="0" collapsed="false">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customFormat="false" ht="13.8" hidden="false" customHeight="false" outlineLevel="0" collapsed="false">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customFormat="false" ht="13.8" hidden="false" customHeight="false" outlineLevel="0" collapsed="false">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customFormat="false" ht="13.8" hidden="false" customHeight="false" outlineLevel="0" collapsed="false">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customFormat="false" ht="13.8" hidden="false" customHeight="false" outlineLevel="0" collapsed="false">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customFormat="false" ht="13.8" hidden="false" customHeight="false" outlineLevel="0" collapsed="false">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customFormat="false" ht="13.8" hidden="false" customHeight="false" outlineLevel="0" collapsed="false">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customFormat="false" ht="13.8" hidden="false" customHeight="false" outlineLevel="0" collapsed="false">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customFormat="false" ht="13.8" hidden="false" customHeight="false" outlineLevel="0" collapsed="false">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customFormat="false" ht="13.8" hidden="false" customHeight="false" outlineLevel="0" collapsed="false">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customFormat="false" ht="13.8" hidden="false" customHeight="false" outlineLevel="0" collapsed="false">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customFormat="false" ht="13.8" hidden="false" customHeight="false" outlineLevel="0" collapsed="false">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customFormat="false" ht="13.8" hidden="false" customHeight="false" outlineLevel="0" collapsed="false">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customFormat="false" ht="13.8" hidden="false" customHeight="false" outlineLevel="0" collapsed="false">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customFormat="false" ht="13.8" hidden="false" customHeight="false" outlineLevel="0" collapsed="false">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customFormat="false" ht="13.8" hidden="false" customHeight="false" outlineLevel="0" collapsed="false">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customFormat="false" ht="13.8" hidden="false" customHeight="false" outlineLevel="0" collapsed="false">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customFormat="false" ht="13.8" hidden="false" customHeight="false" outlineLevel="0" collapsed="false">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customFormat="false" ht="13.8" hidden="false" customHeight="false" outlineLevel="0" collapsed="false">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customFormat="false" ht="13.8" hidden="false" customHeight="false" outlineLevel="0" collapsed="false">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customFormat="false" ht="13.8" hidden="false" customHeight="false" outlineLevel="0" collapsed="false">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customFormat="false" ht="13.8" hidden="false" customHeight="false" outlineLevel="0" collapsed="false">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customFormat="false" ht="13.8" hidden="false" customHeight="false" outlineLevel="0" collapsed="false">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customFormat="false" ht="13.8" hidden="false" customHeight="false" outlineLevel="0" collapsed="false">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customFormat="false" ht="13.8" hidden="false" customHeight="false" outlineLevel="0" collapsed="false">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customFormat="false" ht="13.8" hidden="false" customHeight="false" outlineLevel="0" collapsed="false">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customFormat="false" ht="13.8" hidden="false" customHeight="false" outlineLevel="0" collapsed="false">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customFormat="false" ht="13.8" hidden="false" customHeight="false" outlineLevel="0" collapsed="false">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customFormat="false" ht="13.8" hidden="false" customHeight="false" outlineLevel="0" collapsed="false">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customFormat="false" ht="13.8" hidden="false" customHeight="false" outlineLevel="0" collapsed="false">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customFormat="false" ht="13.8" hidden="false" customHeight="false" outlineLevel="0" collapsed="false">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customFormat="false" ht="13.8" hidden="false" customHeight="false" outlineLevel="0" collapsed="false">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customFormat="false" ht="13.8" hidden="false" customHeight="false" outlineLevel="0" collapsed="false">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customFormat="false" ht="13.8" hidden="false" customHeight="false" outlineLevel="0" collapsed="false">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customFormat="false" ht="13.8" hidden="false" customHeight="false" outlineLevel="0" collapsed="false">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customFormat="false" ht="13.8" hidden="false" customHeight="false" outlineLevel="0" collapsed="false">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customFormat="false" ht="13.8" hidden="false" customHeight="false" outlineLevel="0" collapsed="false">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customFormat="false" ht="13.8" hidden="false" customHeight="false" outlineLevel="0" collapsed="false">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customFormat="false" ht="13.8" hidden="false" customHeight="false" outlineLevel="0" collapsed="false">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customFormat="false" ht="13.8" hidden="false" customHeight="false" outlineLevel="0" collapsed="false">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customFormat="false" ht="13.8" hidden="false" customHeight="false" outlineLevel="0" collapsed="false">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customFormat="false" ht="13.8" hidden="false" customHeight="false" outlineLevel="0" collapsed="false">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customFormat="false" ht="13.8" hidden="false" customHeight="false" outlineLevel="0" collapsed="false">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customFormat="false" ht="13.8" hidden="false" customHeight="false" outlineLevel="0" collapsed="false">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customFormat="false" ht="13.8" hidden="false" customHeight="false" outlineLevel="0" collapsed="false">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customFormat="false" ht="13.8" hidden="false" customHeight="false" outlineLevel="0" collapsed="false">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customFormat="false" ht="13.8" hidden="false" customHeight="false" outlineLevel="0" collapsed="false">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customFormat="false" ht="13.8" hidden="false" customHeight="false" outlineLevel="0" collapsed="false">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customFormat="false" ht="13.8" hidden="false" customHeight="false" outlineLevel="0" collapsed="false">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customFormat="false" ht="13.8" hidden="false" customHeight="false" outlineLevel="0" collapsed="false">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customFormat="false" ht="13.8" hidden="false" customHeight="false" outlineLevel="0" collapsed="false">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customFormat="false" ht="13.8" hidden="false" customHeight="false" outlineLevel="0" collapsed="false">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customFormat="false" ht="13.8" hidden="false" customHeight="false" outlineLevel="0" collapsed="false">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customFormat="false" ht="13.8" hidden="false" customHeight="false" outlineLevel="0" collapsed="false">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customFormat="false" ht="13.8" hidden="false" customHeight="false" outlineLevel="0" collapsed="false">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customFormat="false" ht="13.8" hidden="false" customHeight="false" outlineLevel="0" collapsed="false">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customFormat="false" ht="13.8" hidden="false" customHeight="false" outlineLevel="0" collapsed="false">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customFormat="false" ht="13.8" hidden="false" customHeight="false" outlineLevel="0" collapsed="false">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customFormat="false" ht="13.8" hidden="false" customHeight="false" outlineLevel="0" collapsed="false">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customFormat="false" ht="13.8" hidden="false" customHeight="false" outlineLevel="0" collapsed="false">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customFormat="false" ht="13.8" hidden="false" customHeight="false" outlineLevel="0" collapsed="false">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customFormat="false" ht="13.8" hidden="false" customHeight="false" outlineLevel="0" collapsed="false">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customFormat="false" ht="13.8" hidden="false" customHeight="false" outlineLevel="0" collapsed="false">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customFormat="false" ht="13.8" hidden="false" customHeight="false" outlineLevel="0" collapsed="false">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customFormat="false" ht="13.8" hidden="false" customHeight="false" outlineLevel="0" collapsed="false">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customFormat="false" ht="13.8" hidden="false" customHeight="false" outlineLevel="0" collapsed="false">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customFormat="false" ht="13.8" hidden="false" customHeight="false" outlineLevel="0" collapsed="false">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customFormat="false" ht="13.8" hidden="false" customHeight="false" outlineLevel="0" collapsed="false">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customFormat="false" ht="13.8" hidden="false" customHeight="false" outlineLevel="0" collapsed="false">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customFormat="false" ht="13.8" hidden="false" customHeight="false" outlineLevel="0" collapsed="false">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customFormat="false" ht="13.8" hidden="false" customHeight="false" outlineLevel="0" collapsed="false">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customFormat="false" ht="13.8" hidden="false" customHeight="false" outlineLevel="0" collapsed="false">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customFormat="false" ht="13.8" hidden="false" customHeight="false" outlineLevel="0" collapsed="false">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customFormat="false" ht="13.8" hidden="false" customHeight="false" outlineLevel="0" collapsed="false">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customFormat="false" ht="13.8" hidden="false" customHeight="false" outlineLevel="0" collapsed="false">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customFormat="false" ht="13.8" hidden="false" customHeight="false" outlineLevel="0" collapsed="false">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customFormat="false" ht="13.8" hidden="false" customHeight="false" outlineLevel="0" collapsed="false">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customFormat="false" ht="13.8" hidden="false" customHeight="false" outlineLevel="0" collapsed="false">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customFormat="false" ht="13.8" hidden="false" customHeight="false" outlineLevel="0" collapsed="false">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customFormat="false" ht="13.8" hidden="false" customHeight="false" outlineLevel="0" collapsed="false">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customFormat="false" ht="13.8" hidden="false" customHeight="false" outlineLevel="0" collapsed="false">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customFormat="false" ht="13.8" hidden="false" customHeight="false" outlineLevel="0" collapsed="false">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customFormat="false" ht="13.8" hidden="false" customHeight="false" outlineLevel="0" collapsed="false">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customFormat="false" ht="13.8" hidden="false" customHeight="false" outlineLevel="0" collapsed="false">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customFormat="false" ht="13.8" hidden="false" customHeight="false" outlineLevel="0" collapsed="false">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customFormat="false" ht="13.8" hidden="false" customHeight="false" outlineLevel="0" collapsed="false">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customFormat="false" ht="13.8" hidden="false" customHeight="false" outlineLevel="0" collapsed="false">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customFormat="false" ht="13.8" hidden="false" customHeight="false" outlineLevel="0" collapsed="false">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customFormat="false" ht="13.8" hidden="false" customHeight="false" outlineLevel="0" collapsed="false">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customFormat="false" ht="13.8" hidden="false" customHeight="false" outlineLevel="0" collapsed="false">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customFormat="false" ht="13.8" hidden="false" customHeight="false" outlineLevel="0" collapsed="false">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customFormat="false" ht="13.8" hidden="false" customHeight="false" outlineLevel="0" collapsed="false">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customFormat="false" ht="13.8" hidden="false" customHeight="false" outlineLevel="0" collapsed="false">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customFormat="false" ht="13.8" hidden="false" customHeight="false" outlineLevel="0" collapsed="false">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customFormat="false" ht="13.8" hidden="false" customHeight="false" outlineLevel="0" collapsed="false">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customFormat="false" ht="13.8" hidden="false" customHeight="false" outlineLevel="0" collapsed="false">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customFormat="false" ht="13.8" hidden="false" customHeight="false" outlineLevel="0" collapsed="false">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customFormat="false" ht="13.8" hidden="false" customHeight="false" outlineLevel="0" collapsed="false">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customFormat="false" ht="13.8" hidden="false" customHeight="false" outlineLevel="0" collapsed="false">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customFormat="false" ht="13.8" hidden="false" customHeight="false" outlineLevel="0" collapsed="false">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customFormat="false" ht="13.8" hidden="false" customHeight="false" outlineLevel="0" collapsed="false">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customFormat="false" ht="13.8" hidden="false" customHeight="false" outlineLevel="0" collapsed="false">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customFormat="false" ht="13.8" hidden="false" customHeight="false" outlineLevel="0" collapsed="false">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customFormat="false" ht="13.8" hidden="false" customHeight="false" outlineLevel="0" collapsed="false">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customFormat="false" ht="13.8" hidden="false" customHeight="false" outlineLevel="0" collapsed="false">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customFormat="false" ht="13.8" hidden="false" customHeight="false" outlineLevel="0" collapsed="false">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customFormat="false" ht="13.8" hidden="false" customHeight="false" outlineLevel="0" collapsed="false">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customFormat="false" ht="13.8" hidden="false" customHeight="false" outlineLevel="0" collapsed="false">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customFormat="false" ht="13.8" hidden="false" customHeight="false" outlineLevel="0" collapsed="false">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customFormat="false" ht="13.8" hidden="false" customHeight="false" outlineLevel="0" collapsed="false">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customFormat="false" ht="13.8" hidden="false" customHeight="false" outlineLevel="0" collapsed="false">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customFormat="false" ht="13.8" hidden="false" customHeight="false" outlineLevel="0" collapsed="false">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customFormat="false" ht="13.8" hidden="false" customHeight="false" outlineLevel="0" collapsed="false">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customFormat="false" ht="13.8" hidden="false" customHeight="false" outlineLevel="0" collapsed="false">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customFormat="false" ht="13.8" hidden="false" customHeight="false" outlineLevel="0" collapsed="false">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customFormat="false" ht="13.8" hidden="false" customHeight="false" outlineLevel="0" collapsed="false">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customFormat="false" ht="13.8" hidden="false" customHeight="false" outlineLevel="0" collapsed="false">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customFormat="false" ht="13.8" hidden="false" customHeight="false" outlineLevel="0" collapsed="false">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customFormat="false" ht="13.8" hidden="false" customHeight="false" outlineLevel="0" collapsed="false">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customFormat="false" ht="13.8" hidden="false" customHeight="false" outlineLevel="0" collapsed="false">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customFormat="false" ht="13.8" hidden="false" customHeight="false" outlineLevel="0" collapsed="false">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customFormat="false" ht="13.8" hidden="false" customHeight="false" outlineLevel="0" collapsed="false">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customFormat="false" ht="13.8" hidden="false" customHeight="false" outlineLevel="0" collapsed="false">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customFormat="false" ht="13.8" hidden="false" customHeight="false" outlineLevel="0" collapsed="false">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customFormat="false" ht="13.8" hidden="false" customHeight="false" outlineLevel="0" collapsed="false">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customFormat="false" ht="13.8" hidden="false" customHeight="false" outlineLevel="0" collapsed="false">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customFormat="false" ht="13.8" hidden="false" customHeight="false" outlineLevel="0" collapsed="false">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customFormat="false" ht="13.8" hidden="false" customHeight="false" outlineLevel="0" collapsed="false">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customFormat="false" ht="13.8" hidden="false" customHeight="false" outlineLevel="0" collapsed="false">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customFormat="false" ht="13.8" hidden="false" customHeight="false" outlineLevel="0" collapsed="false">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customFormat="false" ht="13.8" hidden="false" customHeight="false" outlineLevel="0" collapsed="false">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customFormat="false" ht="13.8" hidden="false" customHeight="false" outlineLevel="0" collapsed="false">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customFormat="false" ht="13.8" hidden="false" customHeight="false" outlineLevel="0" collapsed="false">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customFormat="false" ht="13.8" hidden="false" customHeight="false" outlineLevel="0" collapsed="false">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customFormat="false" ht="13.8" hidden="false" customHeight="false" outlineLevel="0" collapsed="false">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customFormat="false" ht="13.8" hidden="false" customHeight="false" outlineLevel="0" collapsed="false">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customFormat="false" ht="13.8" hidden="false" customHeight="false" outlineLevel="0" collapsed="false">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customFormat="false" ht="13.8" hidden="false" customHeight="false" outlineLevel="0" collapsed="false">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customFormat="false" ht="13.8" hidden="false" customHeight="false" outlineLevel="0" collapsed="false">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customFormat="false" ht="13.8" hidden="false" customHeight="false" outlineLevel="0" collapsed="false">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customFormat="false" ht="13.8" hidden="false" customHeight="false" outlineLevel="0" collapsed="false">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customFormat="false" ht="13.8" hidden="false" customHeight="false" outlineLevel="0" collapsed="false">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customFormat="false" ht="13.8" hidden="false" customHeight="false" outlineLevel="0" collapsed="false">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customFormat="false" ht="13.8" hidden="false" customHeight="false" outlineLevel="0" collapsed="false">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customFormat="false" ht="13.8" hidden="false" customHeight="false" outlineLevel="0" collapsed="false">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customFormat="false" ht="13.8" hidden="false" customHeight="false" outlineLevel="0" collapsed="false">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customFormat="false" ht="13.8" hidden="false" customHeight="false" outlineLevel="0" collapsed="false">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customFormat="false" ht="13.8" hidden="false" customHeight="false" outlineLevel="0" collapsed="false">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customFormat="false" ht="13.8" hidden="false" customHeight="false" outlineLevel="0" collapsed="false">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customFormat="false" ht="13.8" hidden="false" customHeight="false" outlineLevel="0" collapsed="false">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customFormat="false" ht="13.8" hidden="false" customHeight="false" outlineLevel="0" collapsed="false">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customFormat="false" ht="13.8" hidden="false" customHeight="false" outlineLevel="0" collapsed="false">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customFormat="false" ht="13.8" hidden="false" customHeight="false" outlineLevel="0" collapsed="false">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customFormat="false" ht="13.8" hidden="false" customHeight="false" outlineLevel="0" collapsed="false">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customFormat="false" ht="13.8" hidden="false" customHeight="false" outlineLevel="0" collapsed="false">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customFormat="false" ht="13.8" hidden="false" customHeight="false" outlineLevel="0" collapsed="false">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customFormat="false" ht="13.8" hidden="false" customHeight="false" outlineLevel="0" collapsed="false">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customFormat="false" ht="13.8" hidden="false" customHeight="false" outlineLevel="0" collapsed="false">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customFormat="false" ht="13.8" hidden="false" customHeight="false" outlineLevel="0" collapsed="false">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customFormat="false" ht="13.8" hidden="false" customHeight="false" outlineLevel="0" collapsed="false">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customFormat="false" ht="13.8" hidden="false" customHeight="false" outlineLevel="0" collapsed="false">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customFormat="false" ht="13.8" hidden="false" customHeight="false" outlineLevel="0" collapsed="false">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customFormat="false" ht="13.8" hidden="false" customHeight="false" outlineLevel="0" collapsed="false">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customFormat="false" ht="13.8" hidden="false" customHeight="false" outlineLevel="0" collapsed="false">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customFormat="false" ht="13.8" hidden="false" customHeight="false" outlineLevel="0" collapsed="false">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customFormat="false" ht="13.8" hidden="false" customHeight="false" outlineLevel="0" collapsed="false">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customFormat="false" ht="13.8" hidden="false" customHeight="false" outlineLevel="0" collapsed="false">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customFormat="false" ht="13.8" hidden="false" customHeight="false" outlineLevel="0" collapsed="false">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customFormat="false" ht="13.8" hidden="false" customHeight="false" outlineLevel="0" collapsed="false">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customFormat="false" ht="13.8" hidden="false" customHeight="false" outlineLevel="0" collapsed="false">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customFormat="false" ht="13.8" hidden="false" customHeight="false" outlineLevel="0" collapsed="false">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customFormat="false" ht="13.8" hidden="false" customHeight="false" outlineLevel="0" collapsed="false">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customFormat="false" ht="13.8" hidden="false" customHeight="false" outlineLevel="0" collapsed="false">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customFormat="false" ht="13.8" hidden="false" customHeight="false" outlineLevel="0" collapsed="false">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customFormat="false" ht="13.8" hidden="false" customHeight="false" outlineLevel="0" collapsed="false">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customFormat="false" ht="13.8" hidden="false" customHeight="false" outlineLevel="0" collapsed="false">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customFormat="false" ht="13.8" hidden="false" customHeight="false" outlineLevel="0" collapsed="false">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customFormat="false" ht="13.8" hidden="false" customHeight="false" outlineLevel="0" collapsed="false">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customFormat="false" ht="13.8" hidden="false" customHeight="false" outlineLevel="0" collapsed="false">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customFormat="false" ht="13.8" hidden="false" customHeight="false" outlineLevel="0" collapsed="false">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customFormat="false" ht="13.8" hidden="false" customHeight="false" outlineLevel="0" collapsed="false">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customFormat="false" ht="13.8" hidden="false" customHeight="false" outlineLevel="0" collapsed="false">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customFormat="false" ht="13.8" hidden="false" customHeight="false" outlineLevel="0" collapsed="false">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customFormat="false" ht="13.8" hidden="false" customHeight="false" outlineLevel="0" collapsed="false">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customFormat="false" ht="13.8" hidden="false" customHeight="false" outlineLevel="0" collapsed="false">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customFormat="false" ht="13.8" hidden="false" customHeight="false" outlineLevel="0" collapsed="false">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customFormat="false" ht="13.8" hidden="false" customHeight="false" outlineLevel="0" collapsed="false">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customFormat="false" ht="13.8" hidden="false" customHeight="false" outlineLevel="0" collapsed="false">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customFormat="false" ht="13.8" hidden="false" customHeight="false" outlineLevel="0" collapsed="false">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customFormat="false" ht="13.8" hidden="false" customHeight="false" outlineLevel="0" collapsed="false">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customFormat="false" ht="13.8" hidden="false" customHeight="false" outlineLevel="0" collapsed="false">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customFormat="false" ht="13.8" hidden="false" customHeight="false" outlineLevel="0" collapsed="false">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customFormat="false" ht="13.8" hidden="false" customHeight="false" outlineLevel="0" collapsed="false">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customFormat="false" ht="13.8" hidden="false" customHeight="false" outlineLevel="0" collapsed="false">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customFormat="false" ht="13.8" hidden="false" customHeight="false" outlineLevel="0" collapsed="false">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customFormat="false" ht="13.8" hidden="false" customHeight="false" outlineLevel="0" collapsed="false">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customFormat="false" ht="13.8" hidden="false" customHeight="false" outlineLevel="0" collapsed="false">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customFormat="false" ht="13.8" hidden="false" customHeight="false" outlineLevel="0" collapsed="false">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customFormat="false" ht="13.8" hidden="false" customHeight="false" outlineLevel="0" collapsed="false">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customFormat="false" ht="13.8" hidden="false" customHeight="false" outlineLevel="0" collapsed="false">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customFormat="false" ht="13.8" hidden="false" customHeight="false" outlineLevel="0" collapsed="false">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customFormat="false" ht="13.8" hidden="false" customHeight="false" outlineLevel="0" collapsed="false">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customFormat="false" ht="13.8" hidden="false" customHeight="false" outlineLevel="0" collapsed="false">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customFormat="false" ht="13.8" hidden="false" customHeight="false" outlineLevel="0" collapsed="false">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customFormat="false" ht="13.8" hidden="false" customHeight="false" outlineLevel="0" collapsed="false">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customFormat="false" ht="13.8" hidden="false" customHeight="false" outlineLevel="0" collapsed="false">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customFormat="false" ht="13.8" hidden="false" customHeight="false" outlineLevel="0" collapsed="false">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customFormat="false" ht="13.8" hidden="false" customHeight="false" outlineLevel="0" collapsed="false">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customFormat="false" ht="13.8" hidden="false" customHeight="false" outlineLevel="0" collapsed="false">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customFormat="false" ht="13.8" hidden="false" customHeight="false" outlineLevel="0" collapsed="false">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customFormat="false" ht="13.8" hidden="false" customHeight="false" outlineLevel="0" collapsed="false">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customFormat="false" ht="13.8" hidden="false" customHeight="false" outlineLevel="0" collapsed="false">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customFormat="false" ht="13.8" hidden="false" customHeight="false" outlineLevel="0" collapsed="false">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customFormat="false" ht="13.8" hidden="false" customHeight="false" outlineLevel="0" collapsed="false">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customFormat="false" ht="13.8" hidden="false" customHeight="false" outlineLevel="0" collapsed="false">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customFormat="false" ht="13.8" hidden="false" customHeight="false" outlineLevel="0" collapsed="false">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customFormat="false" ht="13.8" hidden="false" customHeight="false" outlineLevel="0" collapsed="false">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customFormat="false" ht="13.8" hidden="false" customHeight="false" outlineLevel="0" collapsed="false">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customFormat="false" ht="13.8" hidden="false" customHeight="false" outlineLevel="0" collapsed="false">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customFormat="false" ht="13.8" hidden="false" customHeight="false" outlineLevel="0" collapsed="false">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customFormat="false" ht="13.8" hidden="false" customHeight="false" outlineLevel="0" collapsed="false">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customFormat="false" ht="13.8" hidden="false" customHeight="false" outlineLevel="0" collapsed="false">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customFormat="false" ht="13.8" hidden="false" customHeight="false" outlineLevel="0" collapsed="false">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customFormat="false" ht="13.8" hidden="false" customHeight="false" outlineLevel="0" collapsed="false">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customFormat="false" ht="13.8" hidden="false" customHeight="false" outlineLevel="0" collapsed="false">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customFormat="false" ht="13.8" hidden="false" customHeight="false" outlineLevel="0" collapsed="false">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customFormat="false" ht="13.8" hidden="false" customHeight="false" outlineLevel="0" collapsed="false">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customFormat="false" ht="13.8" hidden="false" customHeight="false" outlineLevel="0" collapsed="false">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customFormat="false" ht="13.8" hidden="false" customHeight="false" outlineLevel="0" collapsed="false">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customFormat="false" ht="13.8" hidden="false" customHeight="false" outlineLevel="0" collapsed="false">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customFormat="false" ht="13.8" hidden="false" customHeight="false" outlineLevel="0" collapsed="false">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customFormat="false" ht="13.8" hidden="false" customHeight="false" outlineLevel="0" collapsed="false">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customFormat="false" ht="13.8" hidden="false" customHeight="false" outlineLevel="0" collapsed="false">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customFormat="false" ht="13.8" hidden="false" customHeight="false" outlineLevel="0" collapsed="false">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customFormat="false" ht="13.8" hidden="false" customHeight="false" outlineLevel="0" collapsed="false">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customFormat="false" ht="13.8" hidden="false" customHeight="false" outlineLevel="0" collapsed="false">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customFormat="false" ht="13.8" hidden="false" customHeight="false" outlineLevel="0" collapsed="false">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customFormat="false" ht="13.8" hidden="false" customHeight="false" outlineLevel="0" collapsed="false">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customFormat="false" ht="13.8" hidden="false" customHeight="false" outlineLevel="0" collapsed="false">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customFormat="false" ht="13.8" hidden="false" customHeight="false" outlineLevel="0" collapsed="false">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customFormat="false" ht="13.8" hidden="false" customHeight="false" outlineLevel="0" collapsed="false">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customFormat="false" ht="13.8" hidden="false" customHeight="false" outlineLevel="0" collapsed="false">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customFormat="false" ht="13.8" hidden="false" customHeight="false" outlineLevel="0" collapsed="false">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customFormat="false" ht="13.8" hidden="false" customHeight="false" outlineLevel="0" collapsed="false">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customFormat="false" ht="13.8" hidden="false" customHeight="false" outlineLevel="0" collapsed="false">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customFormat="false" ht="13.8" hidden="false" customHeight="false" outlineLevel="0" collapsed="false">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customFormat="false" ht="13.8" hidden="false" customHeight="false" outlineLevel="0" collapsed="false">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customFormat="false" ht="13.8" hidden="false" customHeight="false" outlineLevel="0" collapsed="false">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customFormat="false" ht="13.8" hidden="false" customHeight="false" outlineLevel="0" collapsed="false">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customFormat="false" ht="13.8" hidden="false" customHeight="false" outlineLevel="0" collapsed="false">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customFormat="false" ht="13.8" hidden="false" customHeight="false" outlineLevel="0" collapsed="false">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customFormat="false" ht="13.8" hidden="false" customHeight="false" outlineLevel="0" collapsed="false">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customFormat="false" ht="13.8" hidden="false" customHeight="false" outlineLevel="0" collapsed="false">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customFormat="false" ht="13.8" hidden="false" customHeight="false" outlineLevel="0" collapsed="false">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customFormat="false" ht="13.8" hidden="false" customHeight="false" outlineLevel="0" collapsed="false">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customFormat="false" ht="13.8" hidden="false" customHeight="false" outlineLevel="0" collapsed="false">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customFormat="false" ht="13.8" hidden="false" customHeight="false" outlineLevel="0" collapsed="false">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customFormat="false" ht="13.8" hidden="false" customHeight="false" outlineLevel="0" collapsed="false">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customFormat="false" ht="13.8" hidden="false" customHeight="false" outlineLevel="0" collapsed="false">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customFormat="false" ht="13.8" hidden="false" customHeight="false" outlineLevel="0" collapsed="false">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customFormat="false" ht="13.8" hidden="false" customHeight="false" outlineLevel="0" collapsed="false">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customFormat="false" ht="13.8" hidden="false" customHeight="false" outlineLevel="0" collapsed="false">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customFormat="false" ht="13.8" hidden="false" customHeight="false" outlineLevel="0" collapsed="false">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customFormat="false" ht="13.8" hidden="false" customHeight="false" outlineLevel="0" collapsed="false">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customFormat="false" ht="13.8" hidden="false" customHeight="false" outlineLevel="0" collapsed="false">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customFormat="false" ht="13.8" hidden="false" customHeight="false" outlineLevel="0" collapsed="false">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customFormat="false" ht="13.8" hidden="false" customHeight="false" outlineLevel="0" collapsed="false">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customFormat="false" ht="13.8" hidden="false" customHeight="false" outlineLevel="0" collapsed="false">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customFormat="false" ht="13.8" hidden="false" customHeight="false" outlineLevel="0" collapsed="false">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customFormat="false" ht="13.8" hidden="false" customHeight="false" outlineLevel="0" collapsed="false">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customFormat="false" ht="13.8" hidden="false" customHeight="false" outlineLevel="0" collapsed="false">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customFormat="false" ht="13.8" hidden="false" customHeight="false" outlineLevel="0" collapsed="false">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customFormat="false" ht="13.8" hidden="false" customHeight="false" outlineLevel="0" collapsed="false">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customFormat="false" ht="13.8" hidden="false" customHeight="false" outlineLevel="0" collapsed="false">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customFormat="false" ht="13.8" hidden="false" customHeight="false" outlineLevel="0" collapsed="false">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customFormat="false" ht="13.8" hidden="false" customHeight="false" outlineLevel="0" collapsed="false">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customFormat="false" ht="13.8" hidden="false" customHeight="false" outlineLevel="0" collapsed="false">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customFormat="false" ht="13.8" hidden="false" customHeight="false" outlineLevel="0" collapsed="false">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customFormat="false" ht="13.8" hidden="false" customHeight="false" outlineLevel="0" collapsed="false">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customFormat="false" ht="13.8" hidden="false" customHeight="false" outlineLevel="0" collapsed="false">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customFormat="false" ht="13.8" hidden="false" customHeight="false" outlineLevel="0" collapsed="false">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customFormat="false" ht="13.8" hidden="false" customHeight="false" outlineLevel="0" collapsed="false">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customFormat="false" ht="13.8" hidden="false" customHeight="false" outlineLevel="0" collapsed="false">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customFormat="false" ht="13.8" hidden="false" customHeight="false" outlineLevel="0" collapsed="false">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customFormat="false" ht="13.8" hidden="false" customHeight="false" outlineLevel="0" collapsed="false">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customFormat="false" ht="13.8" hidden="false" customHeight="false" outlineLevel="0" collapsed="false">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customFormat="false" ht="13.8" hidden="false" customHeight="false" outlineLevel="0" collapsed="false">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customFormat="false" ht="13.8" hidden="false" customHeight="false" outlineLevel="0" collapsed="false">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customFormat="false" ht="13.8" hidden="false" customHeight="false" outlineLevel="0" collapsed="false">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customFormat="false" ht="13.8" hidden="false" customHeight="false" outlineLevel="0" collapsed="false">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customFormat="false" ht="13.8" hidden="false" customHeight="false" outlineLevel="0" collapsed="false">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customFormat="false" ht="13.8" hidden="false" customHeight="false" outlineLevel="0" collapsed="false">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customFormat="false" ht="13.8" hidden="false" customHeight="false" outlineLevel="0" collapsed="false">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customFormat="false" ht="13.8" hidden="false" customHeight="false" outlineLevel="0" collapsed="false">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customFormat="false" ht="13.8" hidden="false" customHeight="false" outlineLevel="0" collapsed="false">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customFormat="false" ht="13.8" hidden="false" customHeight="false" outlineLevel="0" collapsed="false">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customFormat="false" ht="13.8" hidden="false" customHeight="false" outlineLevel="0" collapsed="false">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customFormat="false" ht="13.8" hidden="false" customHeight="false" outlineLevel="0" collapsed="false">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customFormat="false" ht="13.8" hidden="false" customHeight="false" outlineLevel="0" collapsed="false">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customFormat="false" ht="13.8" hidden="false" customHeight="false" outlineLevel="0" collapsed="false">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customFormat="false" ht="13.8" hidden="false" customHeight="false" outlineLevel="0" collapsed="false">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customFormat="false" ht="13.8" hidden="false" customHeight="false" outlineLevel="0" collapsed="false">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customFormat="false" ht="13.8" hidden="false" customHeight="false" outlineLevel="0" collapsed="false">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customFormat="false" ht="13.8" hidden="false" customHeight="false" outlineLevel="0" collapsed="false">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customFormat="false" ht="13.8" hidden="false" customHeight="false" outlineLevel="0" collapsed="false">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customFormat="false" ht="13.8" hidden="false" customHeight="false" outlineLevel="0" collapsed="false">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customFormat="false" ht="13.8" hidden="false" customHeight="false" outlineLevel="0" collapsed="false">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customFormat="false" ht="13.8" hidden="false" customHeight="false" outlineLevel="0" collapsed="false">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customFormat="false" ht="13.8" hidden="false" customHeight="false" outlineLevel="0" collapsed="false">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customFormat="false" ht="13.8" hidden="false" customHeight="false" outlineLevel="0" collapsed="false">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customFormat="false" ht="13.8" hidden="false" customHeight="false" outlineLevel="0" collapsed="false">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customFormat="false" ht="13.8" hidden="false" customHeight="false" outlineLevel="0" collapsed="false">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customFormat="false" ht="13.8" hidden="false" customHeight="false" outlineLevel="0" collapsed="false">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customFormat="false" ht="13.8" hidden="false" customHeight="false" outlineLevel="0" collapsed="false">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customFormat="false" ht="13.8" hidden="false" customHeight="false" outlineLevel="0" collapsed="false">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customFormat="false" ht="13.8" hidden="false" customHeight="false" outlineLevel="0" collapsed="false">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customFormat="false" ht="13.8" hidden="false" customHeight="false" outlineLevel="0" collapsed="false">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customFormat="false" ht="13.8" hidden="false" customHeight="false" outlineLevel="0" collapsed="false">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customFormat="false" ht="13.8" hidden="false" customHeight="false" outlineLevel="0" collapsed="false">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customFormat="false" ht="13.8" hidden="false" customHeight="false" outlineLevel="0" collapsed="false">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customFormat="false" ht="13.8" hidden="false" customHeight="false" outlineLevel="0" collapsed="false">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customFormat="false" ht="13.8" hidden="false" customHeight="false" outlineLevel="0" collapsed="false">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customFormat="false" ht="13.8" hidden="false" customHeight="false" outlineLevel="0" collapsed="false">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customFormat="false" ht="13.8" hidden="false" customHeight="false" outlineLevel="0" collapsed="false">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customFormat="false" ht="13.8" hidden="false" customHeight="false" outlineLevel="0" collapsed="false">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customFormat="false" ht="13.8" hidden="false" customHeight="false" outlineLevel="0" collapsed="false">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customFormat="false" ht="13.8" hidden="false" customHeight="false" outlineLevel="0" collapsed="false">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customFormat="false" ht="13.8" hidden="false" customHeight="false" outlineLevel="0" collapsed="false">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customFormat="false" ht="13.8" hidden="false" customHeight="false" outlineLevel="0" collapsed="false">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customFormat="false" ht="13.8" hidden="false" customHeight="false" outlineLevel="0" collapsed="false">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customFormat="false" ht="13.8" hidden="false" customHeight="false" outlineLevel="0" collapsed="false">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customFormat="false" ht="13.8" hidden="false" customHeight="false" outlineLevel="0" collapsed="false">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customFormat="false" ht="13.8" hidden="false" customHeight="false" outlineLevel="0" collapsed="false">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customFormat="false" ht="13.8" hidden="false" customHeight="false" outlineLevel="0" collapsed="false">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customFormat="false" ht="13.8" hidden="false" customHeight="false" outlineLevel="0" collapsed="false">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customFormat="false" ht="13.8" hidden="false" customHeight="false" outlineLevel="0" collapsed="false">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customFormat="false" ht="13.8" hidden="false" customHeight="false" outlineLevel="0" collapsed="false">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customFormat="false" ht="13.8" hidden="false" customHeight="false" outlineLevel="0" collapsed="false">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customFormat="false" ht="13.8" hidden="false" customHeight="false" outlineLevel="0" collapsed="false">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customFormat="false" ht="13.8" hidden="false" customHeight="false" outlineLevel="0" collapsed="false">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customFormat="false" ht="13.8" hidden="false" customHeight="false" outlineLevel="0" collapsed="false">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customFormat="false" ht="13.8" hidden="false" customHeight="false" outlineLevel="0" collapsed="false">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customFormat="false" ht="13.8" hidden="false" customHeight="false" outlineLevel="0" collapsed="false">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customFormat="false" ht="13.8" hidden="false" customHeight="false" outlineLevel="0" collapsed="false">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customFormat="false" ht="13.8" hidden="false" customHeight="false" outlineLevel="0" collapsed="false">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customFormat="false" ht="13.8" hidden="false" customHeight="false" outlineLevel="0" collapsed="false">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customFormat="false" ht="13.8" hidden="false" customHeight="false" outlineLevel="0" collapsed="false">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customFormat="false" ht="13.8" hidden="false" customHeight="false" outlineLevel="0" collapsed="false">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customFormat="false" ht="13.8" hidden="false" customHeight="false" outlineLevel="0" collapsed="false">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customFormat="false" ht="13.8" hidden="false" customHeight="false" outlineLevel="0" collapsed="false">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customFormat="false" ht="13.8" hidden="false" customHeight="false" outlineLevel="0" collapsed="false">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customFormat="false" ht="13.8" hidden="false" customHeight="false" outlineLevel="0" collapsed="false">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customFormat="false" ht="13.8" hidden="false" customHeight="false" outlineLevel="0" collapsed="false">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customFormat="false" ht="13.8" hidden="false" customHeight="false" outlineLevel="0" collapsed="false">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customFormat="false" ht="13.8" hidden="false" customHeight="false" outlineLevel="0" collapsed="false">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customFormat="false" ht="13.8" hidden="false" customHeight="false" outlineLevel="0" collapsed="false">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customFormat="false" ht="13.8" hidden="false" customHeight="false" outlineLevel="0" collapsed="false">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customFormat="false" ht="13.8" hidden="false" customHeight="false" outlineLevel="0" collapsed="false">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customFormat="false" ht="13.8" hidden="false" customHeight="false" outlineLevel="0" collapsed="false">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customFormat="false" ht="13.8" hidden="false" customHeight="false" outlineLevel="0" collapsed="false">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customFormat="false" ht="13.8" hidden="false" customHeight="false" outlineLevel="0" collapsed="false">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customFormat="false" ht="13.8" hidden="false" customHeight="false" outlineLevel="0" collapsed="false">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customFormat="false" ht="13.8" hidden="false" customHeight="false" outlineLevel="0" collapsed="false">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customFormat="false" ht="13.8" hidden="false" customHeight="false" outlineLevel="0" collapsed="false">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customFormat="false" ht="13.8" hidden="false" customHeight="false" outlineLevel="0" collapsed="false">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customFormat="false" ht="13.8" hidden="false" customHeight="false" outlineLevel="0" collapsed="false">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customFormat="false" ht="13.8" hidden="false" customHeight="false" outlineLevel="0" collapsed="false">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customFormat="false" ht="13.8" hidden="false" customHeight="false" outlineLevel="0" collapsed="false">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customFormat="false" ht="13.8" hidden="false" customHeight="false" outlineLevel="0" collapsed="false">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customFormat="false" ht="13.8" hidden="false" customHeight="false" outlineLevel="0" collapsed="false">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customFormat="false" ht="13.8" hidden="false" customHeight="false" outlineLevel="0" collapsed="false">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customFormat="false" ht="13.8" hidden="false" customHeight="false" outlineLevel="0" collapsed="false">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customFormat="false" ht="13.8" hidden="false" customHeight="false" outlineLevel="0" collapsed="false">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customFormat="false" ht="13.8" hidden="false" customHeight="false" outlineLevel="0" collapsed="false">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customFormat="false" ht="13.8" hidden="false" customHeight="false" outlineLevel="0" collapsed="false">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customFormat="false" ht="13.8" hidden="false" customHeight="false" outlineLevel="0" collapsed="false">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customFormat="false" ht="13.8" hidden="false" customHeight="false" outlineLevel="0" collapsed="false">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customFormat="false" ht="13.8" hidden="false" customHeight="false" outlineLevel="0" collapsed="false">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customFormat="false" ht="13.8" hidden="false" customHeight="false" outlineLevel="0" collapsed="false">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customFormat="false" ht="13.8" hidden="false" customHeight="false" outlineLevel="0" collapsed="false">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customFormat="false" ht="13.8" hidden="false" customHeight="false" outlineLevel="0" collapsed="false">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customFormat="false" ht="13.8" hidden="false" customHeight="false" outlineLevel="0" collapsed="false">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customFormat="false" ht="13.8" hidden="false" customHeight="false" outlineLevel="0" collapsed="false">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customFormat="false" ht="13.8" hidden="false" customHeight="false" outlineLevel="0" collapsed="false">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customFormat="false" ht="13.8" hidden="false" customHeight="false" outlineLevel="0" collapsed="false">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customFormat="false" ht="13.8" hidden="false" customHeight="false" outlineLevel="0" collapsed="false">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customFormat="false" ht="13.8" hidden="false" customHeight="false" outlineLevel="0" collapsed="false">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customFormat="false" ht="13.8" hidden="false" customHeight="false" outlineLevel="0" collapsed="false">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customFormat="false" ht="13.8" hidden="false" customHeight="false" outlineLevel="0" collapsed="false">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customFormat="false" ht="13.8" hidden="false" customHeight="false" outlineLevel="0" collapsed="false">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customFormat="false" ht="13.8" hidden="false" customHeight="false" outlineLevel="0" collapsed="false">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customFormat="false" ht="13.8" hidden="false" customHeight="false" outlineLevel="0" collapsed="false">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customFormat="false" ht="13.8" hidden="false" customHeight="false" outlineLevel="0" collapsed="false">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customFormat="false" ht="13.8" hidden="false" customHeight="false" outlineLevel="0" collapsed="false">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customFormat="false" ht="13.8" hidden="false" customHeight="false" outlineLevel="0" collapsed="false">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customFormat="false" ht="13.8" hidden="false" customHeight="false" outlineLevel="0" collapsed="false">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customFormat="false" ht="13.8" hidden="false" customHeight="false" outlineLevel="0" collapsed="false">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customFormat="false" ht="13.8" hidden="false" customHeight="false" outlineLevel="0" collapsed="false">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customFormat="false" ht="13.8" hidden="false" customHeight="false" outlineLevel="0" collapsed="false">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customFormat="false" ht="13.8" hidden="false" customHeight="false" outlineLevel="0" collapsed="false">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customFormat="false" ht="13.8" hidden="false" customHeight="false" outlineLevel="0" collapsed="false">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customFormat="false" ht="13.8" hidden="false" customHeight="false" outlineLevel="0" collapsed="false">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customFormat="false" ht="13.8" hidden="false" customHeight="false" outlineLevel="0" collapsed="false">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customFormat="false" ht="13.8" hidden="false" customHeight="false" outlineLevel="0" collapsed="false">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customFormat="false" ht="13.8" hidden="false" customHeight="false" outlineLevel="0" collapsed="false">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customFormat="false" ht="13.8" hidden="false" customHeight="false" outlineLevel="0" collapsed="false">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customFormat="false" ht="13.8" hidden="false" customHeight="false" outlineLevel="0" collapsed="false">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customFormat="false" ht="13.8" hidden="false" customHeight="false" outlineLevel="0" collapsed="false">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customFormat="false" ht="13.8" hidden="false" customHeight="false" outlineLevel="0" collapsed="false">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customFormat="false" ht="13.8" hidden="false" customHeight="false" outlineLevel="0" collapsed="false">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customFormat="false" ht="13.8" hidden="false" customHeight="false" outlineLevel="0" collapsed="false">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customFormat="false" ht="13.8" hidden="false" customHeight="false" outlineLevel="0" collapsed="false">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customFormat="false" ht="13.8" hidden="false" customHeight="false" outlineLevel="0" collapsed="false">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customFormat="false" ht="13.8" hidden="false" customHeight="false" outlineLevel="0" collapsed="false">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customFormat="false" ht="13.8" hidden="false" customHeight="false" outlineLevel="0" collapsed="false">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customFormat="false" ht="13.8" hidden="false" customHeight="false" outlineLevel="0" collapsed="false">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customFormat="false" ht="13.8" hidden="false" customHeight="false" outlineLevel="0" collapsed="false">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customFormat="false" ht="13.8" hidden="false" customHeight="false" outlineLevel="0" collapsed="false">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customFormat="false" ht="13.8" hidden="false" customHeight="false" outlineLevel="0" collapsed="false">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customFormat="false" ht="13.8" hidden="false" customHeight="false" outlineLevel="0" collapsed="false">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customFormat="false" ht="13.8" hidden="false" customHeight="false" outlineLevel="0" collapsed="false">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customFormat="false" ht="13.8" hidden="false" customHeight="false" outlineLevel="0" collapsed="false">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customFormat="false" ht="13.8" hidden="false" customHeight="false" outlineLevel="0" collapsed="false">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customFormat="false" ht="13.8" hidden="false" customHeight="false" outlineLevel="0" collapsed="false">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customFormat="false" ht="13.8" hidden="false" customHeight="false" outlineLevel="0" collapsed="false">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customFormat="false" ht="13.8" hidden="false" customHeight="false" outlineLevel="0" collapsed="false">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customFormat="false" ht="13.8" hidden="false" customHeight="false" outlineLevel="0" collapsed="false">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1048476" customFormat="false" ht="39.55" hidden="false" customHeight="false" outlineLevel="0" collapsed="false">
      <c r="A1048476" s="33" t="s">
        <v>378</v>
      </c>
      <c r="B1048476" s="34" t="s">
        <v>379</v>
      </c>
      <c r="C1048476" s="34" t="s">
        <v>380</v>
      </c>
      <c r="D1048476" s="34" t="s">
        <v>381</v>
      </c>
      <c r="E1048476" s="34" t="s">
        <v>382</v>
      </c>
      <c r="F1048476" s="34" t="s">
        <v>383</v>
      </c>
      <c r="G1048476" s="35" t="s">
        <v>384</v>
      </c>
      <c r="H1048476" s="34" t="s">
        <v>385</v>
      </c>
      <c r="I1048476" s="33" t="s">
        <v>386</v>
      </c>
      <c r="J1048476" s="36" t="s">
        <v>387</v>
      </c>
      <c r="K1048476" s="34" t="s">
        <v>388</v>
      </c>
      <c r="L1048476" s="33" t="s">
        <v>389</v>
      </c>
      <c r="M1048476" s="33" t="s">
        <v>390</v>
      </c>
      <c r="N1048476" s="34" t="s">
        <v>10</v>
      </c>
      <c r="O1048476" s="34" t="s">
        <v>391</v>
      </c>
      <c r="P1048476" s="34" t="s">
        <v>392</v>
      </c>
      <c r="Q1048476" s="34" t="s">
        <v>393</v>
      </c>
      <c r="R1048476" s="33" t="s">
        <v>394</v>
      </c>
      <c r="S1048476" s="34" t="s">
        <v>395</v>
      </c>
      <c r="T1048476" s="34" t="s">
        <v>396</v>
      </c>
      <c r="U1048476" s="34" t="s">
        <v>397</v>
      </c>
    </row>
    <row r="1048477" customFormat="false" ht="52.2" hidden="false" customHeight="false" outlineLevel="0" collapsed="false">
      <c r="A1048477" s="37" t="str">
        <f aca="true">IF(M1048477&gt;TODAY(),"VIGENTE","ENCERRADO")</f>
        <v>ENCERRADO</v>
      </c>
      <c r="B1048477" s="38" t="s">
        <v>399</v>
      </c>
      <c r="C1048477" s="39" t="s">
        <v>400</v>
      </c>
      <c r="D1048477" s="40" t="s">
        <v>401</v>
      </c>
      <c r="E1048477" s="39" t="s">
        <v>402</v>
      </c>
      <c r="F1048477" s="41" t="s">
        <v>403</v>
      </c>
      <c r="G1048477" s="42" t="n">
        <v>3822268000105</v>
      </c>
      <c r="H1048477" s="39" t="s">
        <v>404</v>
      </c>
      <c r="I1048477" s="39" t="s">
        <v>405</v>
      </c>
      <c r="J1048477" s="43" t="n">
        <v>42611</v>
      </c>
      <c r="K1048477" s="39" t="s">
        <v>407</v>
      </c>
      <c r="L1048477" s="44" t="n">
        <v>42611</v>
      </c>
      <c r="M1048477" s="43" t="n">
        <f aca="false">IF(L1048477=0,J1048477,IF(RIGHT(K1048477,5)="MESES",datam(L1048477,(LEFT(K1048477,2)))-1,L1048477+(LEFT(K1048477,3))-1))</f>
        <v>42975</v>
      </c>
      <c r="N1048477" s="45" t="n">
        <v>10292.1</v>
      </c>
      <c r="O1048477" s="46" t="s">
        <v>408</v>
      </c>
      <c r="P1048477" s="39" t="s">
        <v>409</v>
      </c>
      <c r="Q1048477" s="39" t="s">
        <v>410</v>
      </c>
      <c r="R1048477" s="44" t="n">
        <v>42635</v>
      </c>
      <c r="S1048477" s="44"/>
      <c r="T1048477" s="39" t="s">
        <v>411</v>
      </c>
      <c r="U1048477" s="39" t="str">
        <f aca="false">RIGHT(P1048477,5)</f>
        <v>GERAD</v>
      </c>
    </row>
    <row r="1048478" customFormat="false" ht="115.65" hidden="false" customHeight="false" outlineLevel="0" collapsed="false">
      <c r="A1048478" s="37" t="str">
        <f aca="true">IF(M1048478&gt;TODAY(),"VIGENTE","ENCERRADO")</f>
        <v>ENCERRADO</v>
      </c>
      <c r="B1048478" s="38" t="s">
        <v>413</v>
      </c>
      <c r="C1048478" s="39" t="s">
        <v>414</v>
      </c>
      <c r="D1048478" s="40" t="s">
        <v>415</v>
      </c>
      <c r="E1048478" s="39" t="s">
        <v>416</v>
      </c>
      <c r="F1048478" s="47" t="s">
        <v>417</v>
      </c>
      <c r="G1048478" s="39" t="n">
        <v>33623893000180</v>
      </c>
      <c r="H1048478" s="39"/>
      <c r="I1048478" s="39" t="s">
        <v>418</v>
      </c>
      <c r="J1048478" s="43" t="n">
        <v>42790</v>
      </c>
      <c r="K1048478" s="39" t="s">
        <v>407</v>
      </c>
      <c r="L1048478" s="44" t="n">
        <v>42790</v>
      </c>
      <c r="M1048478" s="43" t="n">
        <f aca="false">IF(L1048478=0,J1048478,IF(RIGHT(K1048478,5)="MESES",datam(L1048478,(LEFT(K1048478,2)))-1,L1048478+(LEFT(K1048478,3))-1))</f>
        <v>43154</v>
      </c>
      <c r="N1048478" s="45" t="n">
        <v>63270</v>
      </c>
      <c r="O1048478" s="46" t="s">
        <v>420</v>
      </c>
      <c r="P1048478" s="39" t="s">
        <v>421</v>
      </c>
      <c r="Q1048478" s="39" t="s">
        <v>421</v>
      </c>
      <c r="R1048478" s="44"/>
      <c r="S1048478" s="44"/>
      <c r="T1048478" s="39" t="s">
        <v>422</v>
      </c>
      <c r="U1048478" s="39" t="str">
        <f aca="false">RIGHT(P1048478,5)</f>
        <v>GEANC</v>
      </c>
    </row>
    <row r="1048479" customFormat="false" ht="52.2" hidden="false" customHeight="false" outlineLevel="0" collapsed="false">
      <c r="A1048479" s="37" t="str">
        <f aca="true">IF(M1048479&gt;TODAY(),"VIGENTE","ENCERRADO")</f>
        <v>ENCERRADO</v>
      </c>
      <c r="B1048479" s="38" t="s">
        <v>424</v>
      </c>
      <c r="C1048479" s="39" t="s">
        <v>425</v>
      </c>
      <c r="D1048479" s="40" t="s">
        <v>426</v>
      </c>
      <c r="E1048479" s="39" t="s">
        <v>427</v>
      </c>
      <c r="F1048479" s="41" t="s">
        <v>1450</v>
      </c>
      <c r="G1048479" s="42" t="n">
        <v>6997469000123</v>
      </c>
      <c r="H1048479" s="39" t="s">
        <v>429</v>
      </c>
      <c r="I1048479" s="39" t="s">
        <v>430</v>
      </c>
      <c r="J1048479" s="43" t="n">
        <v>42790</v>
      </c>
      <c r="K1048479" s="39" t="s">
        <v>407</v>
      </c>
      <c r="L1048479" s="44" t="n">
        <v>42790</v>
      </c>
      <c r="M1048479" s="43" t="n">
        <f aca="false">IF(L1048479=0,J1048479,IF(RIGHT(K1048479,5)="MESES",datam(L1048479,(LEFT(K1048479,2)))-1,L1048479+(LEFT(K1048479,3))-1))</f>
        <v>43154</v>
      </c>
      <c r="N1048479" s="45" t="n">
        <v>26449.92</v>
      </c>
      <c r="O1048479" s="46" t="s">
        <v>431</v>
      </c>
      <c r="P1048479" s="39" t="s">
        <v>409</v>
      </c>
      <c r="Q1048479" s="39" t="s">
        <v>432</v>
      </c>
      <c r="R1048479" s="44" t="n">
        <v>42818</v>
      </c>
      <c r="S1048479" s="39"/>
      <c r="T1048479" s="39" t="s">
        <v>433</v>
      </c>
      <c r="U1048479" s="39" t="str">
        <f aca="false">RIGHT(P1048479,5)</f>
        <v>GERAD</v>
      </c>
    </row>
    <row r="1048480" customFormat="false" ht="39.55" hidden="false" customHeight="false" outlineLevel="0" collapsed="false">
      <c r="A1048480" s="37" t="str">
        <f aca="true">IF(M1048480&gt;TODAY(),"VIGENTE","ENCERRADO")</f>
        <v>ENCERRADO</v>
      </c>
      <c r="B1048480" s="38" t="s">
        <v>434</v>
      </c>
      <c r="C1048480" s="39" t="s">
        <v>435</v>
      </c>
      <c r="D1048480" s="40" t="s">
        <v>436</v>
      </c>
      <c r="E1048480" s="39" t="s">
        <v>437</v>
      </c>
      <c r="F1048480" s="41" t="s">
        <v>266</v>
      </c>
      <c r="G1048480" s="42" t="n">
        <v>3052926411</v>
      </c>
      <c r="H1048480" s="39" t="s">
        <v>438</v>
      </c>
      <c r="I1048480" s="39" t="s">
        <v>418</v>
      </c>
      <c r="J1048480" s="43" t="n">
        <v>42811</v>
      </c>
      <c r="K1048480" s="39" t="s">
        <v>407</v>
      </c>
      <c r="L1048480" s="44" t="n">
        <f aca="false">J1048480</f>
        <v>42811</v>
      </c>
      <c r="M1048480" s="43" t="n">
        <f aca="false">IF(L1048480=0,J1048480,IF(RIGHT(K1048480,5)="MESES",datam(L1048480,(LEFT(K1048480,2)))-1,L1048480+(LEFT(K1048480,3))-1))</f>
        <v>43175</v>
      </c>
      <c r="N1048480" s="45" t="n">
        <v>0</v>
      </c>
      <c r="O1048480" s="46" t="s">
        <v>441</v>
      </c>
      <c r="P1048480" s="39" t="s">
        <v>409</v>
      </c>
      <c r="Q1048480" s="39" t="s">
        <v>442</v>
      </c>
      <c r="R1048480" s="44" t="n">
        <v>42885</v>
      </c>
      <c r="S1048480" s="39" t="s">
        <v>443</v>
      </c>
      <c r="T1048480" s="39" t="s">
        <v>1451</v>
      </c>
      <c r="U1048480" s="39" t="str">
        <f aca="false">RIGHT(P1048480,5)</f>
        <v>GERAD</v>
      </c>
    </row>
    <row r="1048481" customFormat="false" ht="52.2" hidden="false" customHeight="false" outlineLevel="0" collapsed="false">
      <c r="A1048481" s="37" t="str">
        <f aca="true">IF(M1048481&gt;TODAY(),"VIGENTE","ENCERRADO")</f>
        <v>ENCERRADO</v>
      </c>
      <c r="B1048481" s="38" t="s">
        <v>1452</v>
      </c>
      <c r="C1048481" s="39" t="s">
        <v>446</v>
      </c>
      <c r="D1048481" s="40" t="s">
        <v>447</v>
      </c>
      <c r="E1048481" s="39" t="s">
        <v>448</v>
      </c>
      <c r="F1048481" s="41" t="s">
        <v>449</v>
      </c>
      <c r="G1048481" s="42" t="n">
        <v>191</v>
      </c>
      <c r="H1048481" s="39" t="s">
        <v>450</v>
      </c>
      <c r="I1048481" s="39" t="s">
        <v>418</v>
      </c>
      <c r="J1048481" s="43" t="n">
        <v>42850</v>
      </c>
      <c r="K1048481" s="39" t="s">
        <v>407</v>
      </c>
      <c r="L1048481" s="44" t="n">
        <v>42850</v>
      </c>
      <c r="M1048481" s="43" t="n">
        <f aca="false">IF(L1048481=0,J1048481,IF(RIGHT(K1048481,5)="MESES",datam(L1048481,(LEFT(K1048481,2)))-1,L1048481+(LEFT(K1048481,3))-1))</f>
        <v>43214</v>
      </c>
      <c r="N1048481" s="45" t="n">
        <v>20205</v>
      </c>
      <c r="O1048481" s="46" t="s">
        <v>452</v>
      </c>
      <c r="P1048481" s="39" t="s">
        <v>453</v>
      </c>
      <c r="Q1048481" s="39" t="s">
        <v>453</v>
      </c>
      <c r="R1048481" s="44" t="n">
        <v>42942</v>
      </c>
      <c r="S1048481" s="39"/>
      <c r="T1048481" s="39" t="s">
        <v>1453</v>
      </c>
      <c r="U1048481" s="39" t="str">
        <f aca="false">RIGHT(P1048481,5)</f>
        <v>SUFIN</v>
      </c>
    </row>
    <row r="1048482" customFormat="false" ht="64.9" hidden="false" customHeight="false" outlineLevel="0" collapsed="false">
      <c r="A1048482" s="37" t="str">
        <f aca="true">IF(M1048482&gt;TODAY(),"VIGENTE","ENCERRADO")</f>
        <v>ENCERRADO</v>
      </c>
      <c r="B1048482" s="38" t="s">
        <v>456</v>
      </c>
      <c r="C1048482" s="39" t="s">
        <v>457</v>
      </c>
      <c r="D1048482" s="40" t="s">
        <v>458</v>
      </c>
      <c r="E1048482" s="39" t="s">
        <v>459</v>
      </c>
      <c r="F1048482" s="41" t="s">
        <v>460</v>
      </c>
      <c r="G1048482" s="42" t="n">
        <v>62173620000180</v>
      </c>
      <c r="H1048482" s="39" t="s">
        <v>461</v>
      </c>
      <c r="I1048482" s="39" t="s">
        <v>418</v>
      </c>
      <c r="J1048482" s="43" t="n">
        <v>42850</v>
      </c>
      <c r="K1048482" s="39" t="s">
        <v>407</v>
      </c>
      <c r="L1048482" s="44" t="n">
        <v>42850</v>
      </c>
      <c r="M1048482" s="43" t="n">
        <f aca="false">IF(L1048482=0,J1048482,IF(RIGHT(K1048482,5)="MESES",datam(L1048482,(LEFT(K1048482,2)))-1,L1048482+(LEFT(K1048482,3))-1))</f>
        <v>43214</v>
      </c>
      <c r="N1048482" s="45" t="n">
        <v>17500</v>
      </c>
      <c r="O1048482" s="46" t="s">
        <v>462</v>
      </c>
      <c r="P1048482" s="39" t="s">
        <v>463</v>
      </c>
      <c r="Q1048482" s="39" t="s">
        <v>464</v>
      </c>
      <c r="R1048482" s="44" t="n">
        <v>42885</v>
      </c>
      <c r="S1048482" s="39"/>
      <c r="T1048482" s="39" t="s">
        <v>465</v>
      </c>
      <c r="U1048482" s="39" t="str">
        <f aca="false">RIGHT(P1048482,5)</f>
        <v>SUCRE</v>
      </c>
    </row>
    <row r="1048483" customFormat="false" ht="52.2" hidden="false" customHeight="false" outlineLevel="0" collapsed="false">
      <c r="A1048483" s="37" t="str">
        <f aca="true">IF(M1048483&gt;TODAY(),"VIGENTE","ENCERRADO")</f>
        <v>ENCERRADO</v>
      </c>
      <c r="B1048483" s="38" t="s">
        <v>467</v>
      </c>
      <c r="C1048483" s="39" t="s">
        <v>468</v>
      </c>
      <c r="D1048483" s="40" t="s">
        <v>469</v>
      </c>
      <c r="E1048483" s="39" t="s">
        <v>470</v>
      </c>
      <c r="F1048483" s="41" t="s">
        <v>471</v>
      </c>
      <c r="G1048483" s="42" t="n">
        <v>10456737000177</v>
      </c>
      <c r="H1048483" s="39" t="s">
        <v>472</v>
      </c>
      <c r="I1048483" s="39" t="s">
        <v>430</v>
      </c>
      <c r="J1048483" s="43" t="n">
        <v>42863</v>
      </c>
      <c r="K1048483" s="39" t="s">
        <v>407</v>
      </c>
      <c r="L1048483" s="44" t="n">
        <v>42860</v>
      </c>
      <c r="M1048483" s="43" t="n">
        <f aca="false">IF(L1048483=0,J1048483,IF(RIGHT(K1048483,5)="MESES",datam(L1048483,(LEFT(K1048483,2)))-1,L1048483+(LEFT(K1048483,3))-1))</f>
        <v>43224</v>
      </c>
      <c r="N1048483" s="45" t="n">
        <v>3336</v>
      </c>
      <c r="O1048483" s="46"/>
      <c r="P1048483" s="39" t="s">
        <v>409</v>
      </c>
      <c r="Q1048483" s="39" t="s">
        <v>410</v>
      </c>
      <c r="R1048483" s="44" t="n">
        <v>42885</v>
      </c>
      <c r="S1048483" s="39"/>
      <c r="T1048483" s="39" t="s">
        <v>1454</v>
      </c>
      <c r="U1048483" s="39" t="str">
        <f aca="false">RIGHT(P1048483,5)</f>
        <v>GERAD</v>
      </c>
    </row>
    <row r="1048484" customFormat="false" ht="64.9" hidden="false" customHeight="false" outlineLevel="0" collapsed="false">
      <c r="A1048484" s="37" t="str">
        <f aca="true">IF(M1048484&gt;TODAY(),"VIGENTE","ENCERRADO")</f>
        <v>ENCERRADO</v>
      </c>
      <c r="B1048484" s="38" t="s">
        <v>474</v>
      </c>
      <c r="C1048484" s="39" t="s">
        <v>475</v>
      </c>
      <c r="D1048484" s="40" t="s">
        <v>424</v>
      </c>
      <c r="E1048484" s="39" t="s">
        <v>459</v>
      </c>
      <c r="F1048484" s="41" t="s">
        <v>1455</v>
      </c>
      <c r="G1048484" s="39" t="n">
        <v>62173620000180</v>
      </c>
      <c r="H1048484" s="39" t="s">
        <v>461</v>
      </c>
      <c r="I1048484" s="39" t="s">
        <v>418</v>
      </c>
      <c r="J1048484" s="43" t="n">
        <v>42877</v>
      </c>
      <c r="K1048484" s="39" t="s">
        <v>407</v>
      </c>
      <c r="L1048484" s="44" t="n">
        <v>42877</v>
      </c>
      <c r="M1048484" s="43" t="n">
        <f aca="false">IF(L1048484=0,J1048484,IF(RIGHT(K1048484,5)="MESES",datam(L1048484,(LEFT(K1048484,2)))-1,L1048484+(LEFT(K1048484,3))-1))</f>
        <v>43241</v>
      </c>
      <c r="N1048484" s="45" t="n">
        <v>59784</v>
      </c>
      <c r="O1048484" s="46" t="s">
        <v>462</v>
      </c>
      <c r="P1048484" s="39" t="s">
        <v>478</v>
      </c>
      <c r="Q1048484" s="39" t="s">
        <v>478</v>
      </c>
      <c r="R1048484" s="44" t="n">
        <v>42947</v>
      </c>
      <c r="S1048484" s="48"/>
      <c r="T1048484" s="39" t="s">
        <v>465</v>
      </c>
      <c r="U1048484" s="39" t="str">
        <f aca="false">RIGHT(P1048484,5)</f>
        <v>GEANC</v>
      </c>
    </row>
    <row r="1048485" customFormat="false" ht="90.25" hidden="false" customHeight="false" outlineLevel="0" collapsed="false">
      <c r="A1048485" s="37" t="str">
        <f aca="true">IF(M1048485&gt;TODAY(),"VIGENTE","ENCERRADO")</f>
        <v>ENCERRADO</v>
      </c>
      <c r="B1048485" s="38" t="s">
        <v>447</v>
      </c>
      <c r="C1048485" s="39" t="s">
        <v>479</v>
      </c>
      <c r="D1048485" s="40" t="s">
        <v>480</v>
      </c>
      <c r="E1048485" s="39" t="s">
        <v>481</v>
      </c>
      <c r="F1048485" s="41" t="s">
        <v>482</v>
      </c>
      <c r="G1048485" s="42" t="n">
        <v>360305000104</v>
      </c>
      <c r="H1048485" s="39" t="s">
        <v>483</v>
      </c>
      <c r="I1048485" s="39" t="s">
        <v>484</v>
      </c>
      <c r="J1048485" s="43" t="n">
        <v>42878</v>
      </c>
      <c r="K1048485" s="39" t="s">
        <v>407</v>
      </c>
      <c r="L1048485" s="44" t="n">
        <v>42878</v>
      </c>
      <c r="M1048485" s="43" t="n">
        <f aca="false">IF(L1048485=0,J1048485,IF(RIGHT(K1048485,5)="MESES",datam(L1048485,(LEFT(K1048485,2)))-1,L1048485+(LEFT(K1048485,3))-1))</f>
        <v>43242</v>
      </c>
      <c r="N1048485" s="45" t="n">
        <v>26000</v>
      </c>
      <c r="O1048485" s="46"/>
      <c r="P1048485" s="39" t="s">
        <v>486</v>
      </c>
      <c r="Q1048485" s="39" t="s">
        <v>486</v>
      </c>
      <c r="R1048485" s="44" t="n">
        <v>42913</v>
      </c>
      <c r="S1048485" s="39"/>
      <c r="T1048485" s="39" t="s">
        <v>487</v>
      </c>
      <c r="U1048485" s="39" t="str">
        <f aca="false">RIGHT(P1048485,5)</f>
        <v>SUFIN</v>
      </c>
    </row>
    <row r="1048486" customFormat="false" ht="153.7" hidden="false" customHeight="false" outlineLevel="0" collapsed="false">
      <c r="A1048486" s="37" t="str">
        <f aca="true">IF(M1048486&gt;TODAY(),"VIGENTE","ENCERRADO")</f>
        <v>ENCERRADO</v>
      </c>
      <c r="B1048486" s="38" t="s">
        <v>488</v>
      </c>
      <c r="C1048486" s="39" t="s">
        <v>489</v>
      </c>
      <c r="D1048486" s="40" t="s">
        <v>490</v>
      </c>
      <c r="E1048486" s="39" t="s">
        <v>143</v>
      </c>
      <c r="F1048486" s="41" t="s">
        <v>491</v>
      </c>
      <c r="G1048486" s="42" t="n">
        <v>22317405000190</v>
      </c>
      <c r="H1048486" s="39" t="s">
        <v>492</v>
      </c>
      <c r="I1048486" s="39" t="s">
        <v>405</v>
      </c>
      <c r="J1048486" s="43" t="n">
        <v>42887</v>
      </c>
      <c r="K1048486" s="39" t="s">
        <v>407</v>
      </c>
      <c r="L1048486" s="44" t="n">
        <f aca="false">J1048486</f>
        <v>42887</v>
      </c>
      <c r="M1048486" s="43" t="n">
        <f aca="false">IF(L1048486=0,J1048486,IF(RIGHT(K1048486,5)="MESES",datam(L1048486,(LEFT(K1048486,2)))-1,L1048486+(LEFT(K1048486,3))-1))</f>
        <v>43251</v>
      </c>
      <c r="N1048486" s="45" t="n">
        <v>10684.8</v>
      </c>
      <c r="O1048486" s="46"/>
      <c r="P1048486" s="39" t="s">
        <v>463</v>
      </c>
      <c r="Q1048486" s="39" t="s">
        <v>464</v>
      </c>
      <c r="R1048486" s="44"/>
      <c r="S1048486" s="39"/>
      <c r="T1048486" s="39" t="s">
        <v>493</v>
      </c>
      <c r="U1048486" s="39" t="str">
        <f aca="false">RIGHT(P1048486,5)</f>
        <v>SUCRE</v>
      </c>
    </row>
    <row r="1048487" customFormat="false" ht="52.2" hidden="false" customHeight="false" outlineLevel="0" collapsed="false">
      <c r="A1048487" s="37" t="str">
        <f aca="true">IF(M1048487&gt;TODAY(),"VIGENTE","ENCERRADO")</f>
        <v>ENCERRADO</v>
      </c>
      <c r="B1048487" s="38" t="s">
        <v>59</v>
      </c>
      <c r="C1048487" s="39" t="s">
        <v>494</v>
      </c>
      <c r="D1048487" s="40" t="s">
        <v>31</v>
      </c>
      <c r="E1048487" s="39" t="s">
        <v>495</v>
      </c>
      <c r="F1048487" s="41" t="s">
        <v>496</v>
      </c>
      <c r="G1048487" s="49" t="n">
        <v>6067608000110</v>
      </c>
      <c r="H1048487" s="39" t="s">
        <v>31</v>
      </c>
      <c r="I1048487" s="39" t="s">
        <v>418</v>
      </c>
      <c r="J1048487" s="43" t="n">
        <v>42623</v>
      </c>
      <c r="K1048487" s="39" t="s">
        <v>498</v>
      </c>
      <c r="L1048487" s="44" t="n">
        <v>42623</v>
      </c>
      <c r="M1048487" s="43" t="n">
        <f aca="false">IF(L1048487=0,J1048487,IF(RIGHT(K1048487,5)="MESES",datam(L1048487,(LEFT(K1048487,2)))-1,L1048487+(LEFT(K1048487,3))-1))</f>
        <v>43352</v>
      </c>
      <c r="N1048487" s="45" t="n">
        <v>0</v>
      </c>
      <c r="O1048487" s="46" t="s">
        <v>499</v>
      </c>
      <c r="P1048487" s="39" t="s">
        <v>500</v>
      </c>
      <c r="Q1048487" s="39" t="s">
        <v>501</v>
      </c>
      <c r="R1048487" s="44" t="s">
        <v>31</v>
      </c>
      <c r="S1048487" s="39"/>
      <c r="T1048487" s="39" t="s">
        <v>502</v>
      </c>
      <c r="U1048487" s="39" t="str">
        <f aca="false">RIGHT(P1048487,5)</f>
        <v>SUTIC</v>
      </c>
    </row>
    <row r="1048488" customFormat="false" ht="52.2" hidden="false" customHeight="false" outlineLevel="0" collapsed="false">
      <c r="A1048488" s="37" t="str">
        <f aca="true">IF(M1048488&gt;TODAY(),"VIGENTE","ENCERRADO")</f>
        <v>ENCERRADO</v>
      </c>
      <c r="B1048488" s="38" t="s">
        <v>1452</v>
      </c>
      <c r="C1048488" s="39" t="s">
        <v>446</v>
      </c>
      <c r="D1048488" s="39" t="s">
        <v>504</v>
      </c>
      <c r="E1048488" s="39" t="s">
        <v>448</v>
      </c>
      <c r="F1048488" s="41" t="s">
        <v>449</v>
      </c>
      <c r="G1048488" s="42" t="n">
        <v>191</v>
      </c>
      <c r="H1048488" s="39" t="s">
        <v>450</v>
      </c>
      <c r="I1048488" s="39" t="s">
        <v>418</v>
      </c>
      <c r="J1048488" s="43" t="n">
        <v>43116</v>
      </c>
      <c r="K1048488" s="39" t="s">
        <v>407</v>
      </c>
      <c r="L1048488" s="44" t="n">
        <v>43118</v>
      </c>
      <c r="M1048488" s="43" t="n">
        <f aca="false">IF(L1048488=0,J1048488,IF(RIGHT(K1048488,5)="MESES",datam(L1048488,(LEFT(K1048488,2)))-1,L1048488+(LEFT(K1048488,3))-1))</f>
        <v>43482</v>
      </c>
      <c r="N1048488" s="45" t="n">
        <v>20205</v>
      </c>
      <c r="O1048488" s="46" t="s">
        <v>59</v>
      </c>
      <c r="P1048488" s="39" t="s">
        <v>453</v>
      </c>
      <c r="Q1048488" s="39" t="s">
        <v>453</v>
      </c>
      <c r="R1048488" s="50"/>
      <c r="S1048488" s="39"/>
      <c r="T1048488" s="39" t="s">
        <v>1453</v>
      </c>
      <c r="U1048488" s="39" t="str">
        <f aca="false">RIGHT(P1048488,5)</f>
        <v>SUFIN</v>
      </c>
    </row>
    <row r="1048489" customFormat="false" ht="52.2" hidden="false" customHeight="false" outlineLevel="0" collapsed="false">
      <c r="A1048489" s="37" t="str">
        <f aca="true">IF(M1048489&gt;TODAY(),"VIGENTE","ENCERRADO")</f>
        <v>ENCERRADO</v>
      </c>
      <c r="B1048489" s="38" t="s">
        <v>506</v>
      </c>
      <c r="C1048489" s="39" t="s">
        <v>507</v>
      </c>
      <c r="D1048489" s="40" t="s">
        <v>508</v>
      </c>
      <c r="E1048489" s="39" t="s">
        <v>402</v>
      </c>
      <c r="F1048489" s="41" t="s">
        <v>509</v>
      </c>
      <c r="G1048489" s="42" t="n">
        <v>3822268000105</v>
      </c>
      <c r="H1048489" s="39" t="s">
        <v>510</v>
      </c>
      <c r="I1048489" s="39" t="s">
        <v>418</v>
      </c>
      <c r="J1048489" s="43" t="n">
        <f aca="false">L1048489</f>
        <v>43132</v>
      </c>
      <c r="K1048489" s="39" t="s">
        <v>407</v>
      </c>
      <c r="L1048489" s="44" t="n">
        <v>43132</v>
      </c>
      <c r="M1048489" s="43" t="n">
        <f aca="false">IF(L1048489=0,J1048489,IF(RIGHT(K1048489,5)="MESES",datam(L1048489,(LEFT(K1048489,2)))-1,L1048489+(LEFT(K1048489,3))-1))</f>
        <v>43496</v>
      </c>
      <c r="N1048489" s="45" t="n">
        <v>141498.96</v>
      </c>
      <c r="O1048489" s="46" t="s">
        <v>511</v>
      </c>
      <c r="P1048489" s="39" t="s">
        <v>409</v>
      </c>
      <c r="Q1048489" s="39" t="s">
        <v>410</v>
      </c>
      <c r="R1048489" s="44" t="n">
        <v>43186</v>
      </c>
      <c r="S1048489" s="39" t="s">
        <v>512</v>
      </c>
      <c r="T1048489" s="39" t="s">
        <v>513</v>
      </c>
      <c r="U1048489" s="39" t="str">
        <f aca="false">RIGHT(P1048489,5)</f>
        <v>GERAD</v>
      </c>
    </row>
    <row r="1048490" customFormat="false" ht="39.55" hidden="false" customHeight="false" outlineLevel="0" collapsed="false">
      <c r="A1048490" s="37" t="str">
        <f aca="true">IF(M1048490&gt;TODAY(),"VIGENTE","ENCERRADO")</f>
        <v>ENCERRADO</v>
      </c>
      <c r="B1048490" s="38" t="s">
        <v>514</v>
      </c>
      <c r="C1048490" s="39" t="s">
        <v>515</v>
      </c>
      <c r="D1048490" s="40" t="s">
        <v>516</v>
      </c>
      <c r="E1048490" s="39" t="s">
        <v>517</v>
      </c>
      <c r="F1048490" s="41" t="s">
        <v>518</v>
      </c>
      <c r="G1048490" s="39" t="n">
        <v>126621000116</v>
      </c>
      <c r="H1048490" s="39" t="s">
        <v>519</v>
      </c>
      <c r="I1048490" s="39" t="s">
        <v>418</v>
      </c>
      <c r="J1048490" s="43" t="n">
        <v>43147</v>
      </c>
      <c r="K1048490" s="39" t="s">
        <v>407</v>
      </c>
      <c r="L1048490" s="44" t="n">
        <f aca="false">J1048490</f>
        <v>43147</v>
      </c>
      <c r="M1048490" s="43" t="n">
        <f aca="false">IF(L1048490=0,J1048490,IF(RIGHT(K1048490,5)="MESES",datam(L1048490,(LEFT(K1048490,2)))-1,L1048490+(LEFT(K1048490,3))-1))</f>
        <v>43511</v>
      </c>
      <c r="N1048490" s="45" t="n">
        <v>6000</v>
      </c>
      <c r="O1048490" s="46" t="s">
        <v>1456</v>
      </c>
      <c r="P1048490" s="39" t="s">
        <v>522</v>
      </c>
      <c r="Q1048490" s="39" t="s">
        <v>410</v>
      </c>
      <c r="R1048490" s="44" t="n">
        <v>43186</v>
      </c>
      <c r="S1048490" s="39" t="s">
        <v>523</v>
      </c>
      <c r="T1048490" s="39" t="s">
        <v>524</v>
      </c>
      <c r="U1048490" s="39" t="str">
        <f aca="false">RIGHT(P1048490,5)</f>
        <v>GERAD</v>
      </c>
    </row>
    <row r="1048491" customFormat="false" ht="77.6" hidden="false" customHeight="false" outlineLevel="0" collapsed="false">
      <c r="A1048491" s="37" t="str">
        <f aca="true">IF(M1048491&gt;TODAY(),"VIGENTE","ENCERRADO")</f>
        <v>ENCERRADO</v>
      </c>
      <c r="B1048491" s="38" t="s">
        <v>525</v>
      </c>
      <c r="C1048491" s="39" t="s">
        <v>526</v>
      </c>
      <c r="D1048491" s="40" t="s">
        <v>525</v>
      </c>
      <c r="E1048491" s="39" t="s">
        <v>527</v>
      </c>
      <c r="F1048491" s="41" t="s">
        <v>528</v>
      </c>
      <c r="G1048491" s="42" t="n">
        <v>24125122000172</v>
      </c>
      <c r="H1048491" s="39" t="s">
        <v>529</v>
      </c>
      <c r="I1048491" s="39" t="s">
        <v>530</v>
      </c>
      <c r="J1048491" s="43" t="n">
        <v>43159</v>
      </c>
      <c r="K1048491" s="39" t="s">
        <v>407</v>
      </c>
      <c r="L1048491" s="44" t="n">
        <f aca="false">J1048491</f>
        <v>43159</v>
      </c>
      <c r="M1048491" s="43" t="n">
        <f aca="false">IF(L1048491=0,J1048491,IF(RIGHT(K1048491,5)="MESES",datam(L1048491,(LEFT(K1048491,2)))-1,L1048491+(LEFT(K1048491,3))-1))</f>
        <v>43523</v>
      </c>
      <c r="N1048491" s="45" t="n">
        <v>7893.6</v>
      </c>
      <c r="O1048491" s="39" t="s">
        <v>532</v>
      </c>
      <c r="P1048491" s="39" t="s">
        <v>409</v>
      </c>
      <c r="Q1048491" s="39" t="s">
        <v>410</v>
      </c>
      <c r="R1048491" s="44" t="n">
        <v>43244</v>
      </c>
      <c r="S1048491" s="44" t="s">
        <v>533</v>
      </c>
      <c r="T1048491" s="39" t="s">
        <v>1457</v>
      </c>
      <c r="U1048491" s="39" t="str">
        <f aca="false">RIGHT(P1048491,5)</f>
        <v>GERAD</v>
      </c>
    </row>
    <row r="1048492" customFormat="false" ht="52.2" hidden="false" customHeight="false" outlineLevel="0" collapsed="false">
      <c r="A1048492" s="37" t="str">
        <f aca="true">IF(M1048492&gt;TODAY(),"VIGENTE","ENCERRADO")</f>
        <v>ENCERRADO</v>
      </c>
      <c r="B1048492" s="38" t="s">
        <v>535</v>
      </c>
      <c r="C1048492" s="39" t="s">
        <v>536</v>
      </c>
      <c r="D1048492" s="40" t="s">
        <v>537</v>
      </c>
      <c r="E1048492" s="39" t="s">
        <v>538</v>
      </c>
      <c r="F1048492" s="41" t="s">
        <v>96</v>
      </c>
      <c r="G1048492" s="39" t="n">
        <v>24519787000160</v>
      </c>
      <c r="H1048492" s="39" t="s">
        <v>539</v>
      </c>
      <c r="I1048492" s="39" t="s">
        <v>418</v>
      </c>
      <c r="J1048492" s="43" t="n">
        <v>43271</v>
      </c>
      <c r="K1048492" s="39" t="s">
        <v>407</v>
      </c>
      <c r="L1048492" s="44" t="n">
        <f aca="false">J1048492</f>
        <v>43271</v>
      </c>
      <c r="M1048492" s="43" t="n">
        <f aca="false">IF(L1048492=0,J1048492,IF(RIGHT(K1048492,5)="MESES",datam(L1048492,(LEFT(K1048492,2)))-1,L1048492+(LEFT(K1048492,3))-1))</f>
        <v>43635</v>
      </c>
      <c r="N1048492" s="45" t="n">
        <v>26004</v>
      </c>
      <c r="O1048492" s="46"/>
      <c r="P1048492" s="39" t="s">
        <v>541</v>
      </c>
      <c r="Q1048492" s="39" t="s">
        <v>541</v>
      </c>
      <c r="R1048492" s="44" t="n">
        <v>43320</v>
      </c>
      <c r="S1048492" s="44"/>
      <c r="T1048492" s="39" t="s">
        <v>542</v>
      </c>
      <c r="U1048492" s="39" t="str">
        <f aca="false">RIGHT(P1048492,5)</f>
        <v>GECON</v>
      </c>
    </row>
    <row r="1048493" customFormat="false" ht="52.2" hidden="false" customHeight="false" outlineLevel="0" collapsed="false">
      <c r="A1048493" s="37" t="str">
        <f aca="true">IF(M1048493&gt;TODAY(),"VIGENTE","ENCERRADO")</f>
        <v>ENCERRADO</v>
      </c>
      <c r="B1048493" s="38" t="s">
        <v>544</v>
      </c>
      <c r="C1048493" s="39" t="s">
        <v>545</v>
      </c>
      <c r="D1048493" s="40" t="s">
        <v>546</v>
      </c>
      <c r="E1048493" s="39" t="s">
        <v>151</v>
      </c>
      <c r="F1048493" s="41" t="s">
        <v>153</v>
      </c>
      <c r="G1048493" s="39" t="s">
        <v>547</v>
      </c>
      <c r="H1048493" s="39" t="s">
        <v>548</v>
      </c>
      <c r="I1048493" s="39" t="s">
        <v>418</v>
      </c>
      <c r="J1048493" s="43" t="n">
        <v>43487</v>
      </c>
      <c r="K1048493" s="39" t="s">
        <v>407</v>
      </c>
      <c r="L1048493" s="44" t="n">
        <f aca="false">J1048493</f>
        <v>43487</v>
      </c>
      <c r="M1048493" s="43" t="n">
        <f aca="false">IF(L1048493=0,J1048493,IF(RIGHT(K1048493,5)="MESES",datam(L1048493,(LEFT(K1048493,2)))-1,L1048493+(LEFT(K1048493,3))-1))</f>
        <v>43851</v>
      </c>
      <c r="N1048493" s="45" t="n">
        <v>43804.8</v>
      </c>
      <c r="O1048493" s="46" t="s">
        <v>1458</v>
      </c>
      <c r="P1048493" s="39" t="s">
        <v>522</v>
      </c>
      <c r="Q1048493" s="39" t="s">
        <v>522</v>
      </c>
      <c r="R1048493" s="44" t="n">
        <v>43501</v>
      </c>
      <c r="S1048493" s="44" t="s">
        <v>551</v>
      </c>
      <c r="T1048493" s="39" t="s">
        <v>552</v>
      </c>
      <c r="U1048493" s="39" t="str">
        <f aca="false">RIGHT(P1048493,5)</f>
        <v>GERAD</v>
      </c>
    </row>
    <row r="1048494" customFormat="false" ht="52.2" hidden="false" customHeight="false" outlineLevel="0" collapsed="false">
      <c r="A1048494" s="37" t="str">
        <f aca="true">IF(M1048494&gt;TODAY(),"VIGENTE","ENCERRADO")</f>
        <v>ENCERRADO</v>
      </c>
      <c r="B1048494" s="38" t="s">
        <v>553</v>
      </c>
      <c r="C1048494" s="39" t="s">
        <v>554</v>
      </c>
      <c r="D1048494" s="40" t="s">
        <v>555</v>
      </c>
      <c r="E1048494" s="39" t="s">
        <v>132</v>
      </c>
      <c r="F1048494" s="41" t="s">
        <v>134</v>
      </c>
      <c r="G1048494" s="39" t="n">
        <v>9480880000115</v>
      </c>
      <c r="H1048494" s="39" t="s">
        <v>556</v>
      </c>
      <c r="I1048494" s="39" t="s">
        <v>418</v>
      </c>
      <c r="J1048494" s="43" t="n">
        <v>43587</v>
      </c>
      <c r="K1048494" s="39" t="s">
        <v>407</v>
      </c>
      <c r="L1048494" s="44" t="n">
        <v>43587</v>
      </c>
      <c r="M1048494" s="43" t="n">
        <f aca="false">IF(L1048494=0,J1048494,IF(RIGHT(K1048494,5)="MESES",datam(L1048494,(LEFT(K1048494,2)))-1,L1048494+(LEFT(K1048494,3))-1))</f>
        <v>43952</v>
      </c>
      <c r="N1048494" s="45" t="n">
        <v>189840</v>
      </c>
      <c r="O1048494" s="46" t="s">
        <v>557</v>
      </c>
      <c r="P1048494" s="39" t="s">
        <v>558</v>
      </c>
      <c r="Q1048494" s="39" t="s">
        <v>558</v>
      </c>
      <c r="R1048494" s="44" t="n">
        <v>43623</v>
      </c>
      <c r="S1048494" s="46"/>
      <c r="T1048494" s="39" t="s">
        <v>559</v>
      </c>
      <c r="U1048494" s="39" t="str">
        <f aca="false">RIGHT(P1048494,5)</f>
        <v>GERAD</v>
      </c>
    </row>
    <row r="1048495" customFormat="false" ht="39.55" hidden="false" customHeight="false" outlineLevel="0" collapsed="false">
      <c r="A1048495" s="37" t="str">
        <f aca="true">IF(M1048495&gt;TODAY(),"VIGENTE","ENCERRADO")</f>
        <v>ENCERRADO</v>
      </c>
      <c r="B1048495" s="38" t="s">
        <v>560</v>
      </c>
      <c r="C1048495" s="39" t="s">
        <v>561</v>
      </c>
      <c r="D1048495" s="40" t="s">
        <v>1459</v>
      </c>
      <c r="E1048495" s="39" t="s">
        <v>427</v>
      </c>
      <c r="F1048495" s="41" t="s">
        <v>563</v>
      </c>
      <c r="G1048495" s="42" t="n">
        <v>6997469000123</v>
      </c>
      <c r="H1048495" s="39" t="s">
        <v>429</v>
      </c>
      <c r="I1048495" s="39" t="s">
        <v>418</v>
      </c>
      <c r="J1048495" s="43" t="n">
        <v>43588</v>
      </c>
      <c r="K1048495" s="39" t="s">
        <v>407</v>
      </c>
      <c r="L1048495" s="44" t="n">
        <v>43588</v>
      </c>
      <c r="M1048495" s="43" t="n">
        <f aca="false">IF(L1048495=0,J1048495,IF(RIGHT(K1048495,5)="MESES",datam(L1048495,(LEFT(K1048495,2)))-1,L1048495+(LEFT(K1048495,3))-1))</f>
        <v>43953</v>
      </c>
      <c r="N1048495" s="45" t="n">
        <v>25832.88</v>
      </c>
      <c r="O1048495" s="39" t="s">
        <v>564</v>
      </c>
      <c r="P1048495" s="39" t="s">
        <v>409</v>
      </c>
      <c r="Q1048495" s="39" t="s">
        <v>432</v>
      </c>
      <c r="R1048495" s="44" t="n">
        <v>43623</v>
      </c>
      <c r="S1048495" s="44" t="s">
        <v>565</v>
      </c>
      <c r="T1048495" s="39" t="s">
        <v>566</v>
      </c>
      <c r="U1048495" s="39" t="str">
        <f aca="false">RIGHT(P1048495,5)</f>
        <v>GERAD</v>
      </c>
    </row>
    <row r="1048496" customFormat="false" ht="52.2" hidden="false" customHeight="false" outlineLevel="0" collapsed="false">
      <c r="A1048496" s="37" t="str">
        <f aca="true">IF(M1048496&gt;TODAY(),"VIGENTE","ENCERRADO")</f>
        <v>ENCERRADO</v>
      </c>
      <c r="B1048496" s="38" t="s">
        <v>567</v>
      </c>
      <c r="C1048496" s="39" t="s">
        <v>568</v>
      </c>
      <c r="D1048496" s="40" t="s">
        <v>569</v>
      </c>
      <c r="E1048496" s="39" t="s">
        <v>570</v>
      </c>
      <c r="F1048496" s="41" t="s">
        <v>571</v>
      </c>
      <c r="G1048496" s="39" t="n">
        <v>20074154000135</v>
      </c>
      <c r="H1048496" s="39" t="s">
        <v>572</v>
      </c>
      <c r="I1048496" s="39" t="s">
        <v>418</v>
      </c>
      <c r="J1048496" s="43" t="n">
        <v>43689</v>
      </c>
      <c r="K1048496" s="39" t="s">
        <v>407</v>
      </c>
      <c r="L1048496" s="44" t="n">
        <v>43689</v>
      </c>
      <c r="M1048496" s="43" t="n">
        <f aca="false">IF(L1048496=0,J1048496,IF(RIGHT(K1048496,5)="MESES",datam(L1048496,(LEFT(K1048496,2)))-1,L1048496+(LEFT(K1048496,3))-1))</f>
        <v>44054</v>
      </c>
      <c r="N1048496" s="45" t="n">
        <v>2160</v>
      </c>
      <c r="O1048496" s="46" t="s">
        <v>573</v>
      </c>
      <c r="P1048496" s="39" t="s">
        <v>558</v>
      </c>
      <c r="Q1048496" s="39" t="s">
        <v>558</v>
      </c>
      <c r="R1048496" s="44" t="n">
        <v>43713</v>
      </c>
      <c r="S1048496" s="39"/>
      <c r="T1048496" s="39" t="s">
        <v>574</v>
      </c>
      <c r="U1048496" s="39" t="str">
        <f aca="false">RIGHT(P1048496,5)</f>
        <v>GERAD</v>
      </c>
    </row>
    <row r="1048497" customFormat="false" ht="52.2" hidden="false" customHeight="false" outlineLevel="0" collapsed="false">
      <c r="A1048497" s="37" t="str">
        <f aca="true">IF(M1048497&gt;TODAY(),"VIGENTE","ENCERRADO")</f>
        <v>ENCERRADO</v>
      </c>
      <c r="B1048497" s="38" t="s">
        <v>59</v>
      </c>
      <c r="C1048497" s="39" t="s">
        <v>575</v>
      </c>
      <c r="D1048497" s="39" t="s">
        <v>576</v>
      </c>
      <c r="E1048497" s="39" t="s">
        <v>495</v>
      </c>
      <c r="F1048497" s="41" t="s">
        <v>496</v>
      </c>
      <c r="G1048497" s="49" t="n">
        <v>6067608000110</v>
      </c>
      <c r="H1048497" s="39" t="s">
        <v>31</v>
      </c>
      <c r="I1048497" s="39" t="s">
        <v>418</v>
      </c>
      <c r="J1048497" s="43" t="n">
        <v>43355</v>
      </c>
      <c r="K1048497" s="39" t="s">
        <v>498</v>
      </c>
      <c r="L1048497" s="44" t="n">
        <v>43355</v>
      </c>
      <c r="M1048497" s="43" t="n">
        <f aca="false">IF(L1048497=0,J1048497,IF(RIGHT(K1048497,5)="MESES",datam(L1048497,(LEFT(K1048497,2)))-1,L1048497+(LEFT(K1048497,3))-1))</f>
        <v>44085</v>
      </c>
      <c r="N1048497" s="45" t="n">
        <v>0</v>
      </c>
      <c r="O1048497" s="39" t="s">
        <v>577</v>
      </c>
      <c r="P1048497" s="39" t="s">
        <v>500</v>
      </c>
      <c r="Q1048497" s="39" t="s">
        <v>501</v>
      </c>
      <c r="R1048497" s="50" t="s">
        <v>31</v>
      </c>
      <c r="S1048497" s="39"/>
      <c r="T1048497" s="39" t="s">
        <v>502</v>
      </c>
      <c r="U1048497" s="39" t="str">
        <f aca="false">RIGHT(P1048497,5)</f>
        <v>SUTIC</v>
      </c>
    </row>
    <row r="1048498" customFormat="false" ht="77.6" hidden="false" customHeight="false" outlineLevel="0" collapsed="false">
      <c r="A1048498" s="37" t="str">
        <f aca="true">IF(M1048498&gt;TODAY(),"VIGENTE","ENCERRADO")</f>
        <v>ENCERRADO</v>
      </c>
      <c r="B1048498" s="38" t="s">
        <v>578</v>
      </c>
      <c r="C1048498" s="39" t="s">
        <v>579</v>
      </c>
      <c r="D1048498" s="40" t="s">
        <v>580</v>
      </c>
      <c r="E1048498" s="39" t="s">
        <v>581</v>
      </c>
      <c r="F1048498" s="41" t="s">
        <v>582</v>
      </c>
      <c r="G1048498" s="39" t="n">
        <v>9461647000195</v>
      </c>
      <c r="H1048498" s="39"/>
      <c r="I1048498" s="39" t="s">
        <v>418</v>
      </c>
      <c r="J1048498" s="43" t="n">
        <v>43762</v>
      </c>
      <c r="K1048498" s="39" t="s">
        <v>407</v>
      </c>
      <c r="L1048498" s="44" t="n">
        <f aca="false">J1048498</f>
        <v>43762</v>
      </c>
      <c r="M1048498" s="43" t="n">
        <f aca="false">IF(L1048498=0,J1048498,IF(RIGHT(K1048498,5)="MESES",datam(L1048498,(LEFT(K1048498,2)))-1,L1048498+(LEFT(K1048498,3))-1))</f>
        <v>44127</v>
      </c>
      <c r="N1048498" s="45" t="n">
        <v>1153.75</v>
      </c>
      <c r="O1048498" s="46" t="s">
        <v>584</v>
      </c>
      <c r="P1048498" s="39" t="s">
        <v>558</v>
      </c>
      <c r="Q1048498" s="39" t="s">
        <v>558</v>
      </c>
      <c r="R1048498" s="44" t="n">
        <v>43774</v>
      </c>
      <c r="S1048498" s="44"/>
      <c r="T1048498" s="39" t="s">
        <v>585</v>
      </c>
      <c r="U1048498" s="39" t="str">
        <f aca="false">RIGHT(P1048498,5)</f>
        <v>GERAD</v>
      </c>
    </row>
    <row r="1048499" customFormat="false" ht="102.95" hidden="false" customHeight="false" outlineLevel="0" collapsed="false">
      <c r="A1048499" s="37" t="str">
        <f aca="true">IF(M1048499&gt;TODAY(),"VIGENTE","ENCERRADO")</f>
        <v>ENCERRADO</v>
      </c>
      <c r="B1048499" s="38" t="s">
        <v>586</v>
      </c>
      <c r="C1048499" s="39" t="s">
        <v>587</v>
      </c>
      <c r="D1048499" s="39" t="s">
        <v>588</v>
      </c>
      <c r="E1048499" s="39" t="s">
        <v>302</v>
      </c>
      <c r="F1048499" s="41" t="s">
        <v>589</v>
      </c>
      <c r="G1048499" s="39" t="n">
        <v>76535764000143</v>
      </c>
      <c r="H1048499" s="39"/>
      <c r="I1048499" s="39" t="s">
        <v>590</v>
      </c>
      <c r="J1048499" s="43" t="n">
        <v>43815</v>
      </c>
      <c r="K1048499" s="39" t="n">
        <v>315</v>
      </c>
      <c r="L1048499" s="44" t="n">
        <f aca="false">J1048499</f>
        <v>43815</v>
      </c>
      <c r="M1048499" s="43" t="n">
        <f aca="false">IF(L1048499=0,J1048499,IF(RIGHT(K1048499,5)="MESES",datam(L1048499,(LEFT(K1048499,2)))-1,L1048499+(LEFT(K1048499,3))-1))</f>
        <v>44129</v>
      </c>
      <c r="N1048499" s="45" t="n">
        <v>9672.6</v>
      </c>
      <c r="O1048499" s="46" t="s">
        <v>1460</v>
      </c>
      <c r="P1048499" s="39" t="s">
        <v>501</v>
      </c>
      <c r="Q1048499" s="39" t="s">
        <v>501</v>
      </c>
      <c r="R1048499" s="44" t="n">
        <v>43845</v>
      </c>
      <c r="S1048499" s="44" t="s">
        <v>593</v>
      </c>
      <c r="T1048499" s="39" t="s">
        <v>594</v>
      </c>
      <c r="U1048499" s="39" t="str">
        <f aca="false">RIGHT(P1048499,5)</f>
        <v>SUTIC</v>
      </c>
    </row>
    <row r="1048500" customFormat="false" ht="128.35" hidden="false" customHeight="false" outlineLevel="0" collapsed="false">
      <c r="A1048500" s="37" t="str">
        <f aca="true">IF(M1048500&gt;TODAY(),"VIGENTE","ENCERRADO")</f>
        <v>ENCERRADO</v>
      </c>
      <c r="B1048500" s="38" t="s">
        <v>595</v>
      </c>
      <c r="C1048500" s="39" t="s">
        <v>596</v>
      </c>
      <c r="D1048500" s="39" t="s">
        <v>597</v>
      </c>
      <c r="E1048500" s="39" t="s">
        <v>598</v>
      </c>
      <c r="F1048500" s="51" t="s">
        <v>599</v>
      </c>
      <c r="G1048500" s="39" t="n">
        <v>3423730000193</v>
      </c>
      <c r="H1048500" s="39"/>
      <c r="I1048500" s="39" t="s">
        <v>484</v>
      </c>
      <c r="J1048500" s="43" t="n">
        <v>43815</v>
      </c>
      <c r="K1048500" s="39" t="n">
        <v>315</v>
      </c>
      <c r="L1048500" s="44" t="n">
        <f aca="false">J1048500</f>
        <v>43815</v>
      </c>
      <c r="M1048500" s="43" t="n">
        <f aca="false">IF(L1048500=0,J1048500,IF(RIGHT(K1048500,5)="MESES",datam(L1048500,(LEFT(K1048500,2)))-1,L1048500+(LEFT(K1048500,3))-1))</f>
        <v>44129</v>
      </c>
      <c r="N1048500" s="45" t="n">
        <v>2644.95</v>
      </c>
      <c r="O1048500" s="44" t="s">
        <v>600</v>
      </c>
      <c r="P1048500" s="39" t="s">
        <v>501</v>
      </c>
      <c r="Q1048500" s="39" t="s">
        <v>501</v>
      </c>
      <c r="R1048500" s="44" t="n">
        <v>43876</v>
      </c>
      <c r="S1048500" s="44" t="s">
        <v>601</v>
      </c>
      <c r="T1048500" s="39" t="s">
        <v>594</v>
      </c>
      <c r="U1048500" s="39" t="str">
        <f aca="false">RIGHT(P1048500,5)</f>
        <v>SUTIC</v>
      </c>
    </row>
    <row r="1048501" customFormat="false" ht="115.65" hidden="false" customHeight="false" outlineLevel="0" collapsed="false">
      <c r="A1048501" s="37" t="str">
        <f aca="true">IF(M1048501&gt;TODAY(),"VIGENTE","ENCERRADO")</f>
        <v>ENCERRADO</v>
      </c>
      <c r="B1048501" s="38" t="s">
        <v>602</v>
      </c>
      <c r="C1048501" s="39" t="s">
        <v>603</v>
      </c>
      <c r="D1048501" s="40" t="s">
        <v>604</v>
      </c>
      <c r="E1048501" s="39" t="s">
        <v>605</v>
      </c>
      <c r="F1048501" s="41" t="s">
        <v>606</v>
      </c>
      <c r="G1048501" s="39" t="n">
        <v>1592950000115</v>
      </c>
      <c r="H1048501" s="39" t="n">
        <v>2721635</v>
      </c>
      <c r="I1048501" s="39" t="s">
        <v>418</v>
      </c>
      <c r="J1048501" s="43" t="n">
        <v>43801</v>
      </c>
      <c r="K1048501" s="39" t="s">
        <v>407</v>
      </c>
      <c r="L1048501" s="44" t="n">
        <f aca="false">J1048501</f>
        <v>43801</v>
      </c>
      <c r="M1048501" s="43" t="n">
        <f aca="false">IF(L1048501=0,J1048501,IF(RIGHT(K1048501,5)="MESES",datam(L1048501,(LEFT(K1048501,2)))-1,L1048501+(LEFT(K1048501,3))-1))</f>
        <v>44166</v>
      </c>
      <c r="N1048501" s="45" t="n">
        <v>720</v>
      </c>
      <c r="O1048501" s="46" t="s">
        <v>607</v>
      </c>
      <c r="P1048501" s="39" t="s">
        <v>442</v>
      </c>
      <c r="Q1048501" s="39" t="s">
        <v>442</v>
      </c>
      <c r="R1048501" s="44" t="n">
        <v>43804</v>
      </c>
      <c r="S1048501" s="44"/>
      <c r="T1048501" s="39" t="s">
        <v>608</v>
      </c>
      <c r="U1048501" s="39" t="str">
        <f aca="false">RIGHT(P1048501,5)</f>
        <v>ASJUR</v>
      </c>
    </row>
    <row r="1048502" customFormat="false" ht="52.2" hidden="false" customHeight="false" outlineLevel="0" collapsed="false">
      <c r="A1048502" s="37" t="str">
        <f aca="true">IF(M1048502&gt;TODAY(),"VIGENTE","ENCERRADO")</f>
        <v>ENCERRADO</v>
      </c>
      <c r="B1048502" s="38" t="s">
        <v>610</v>
      </c>
      <c r="C1048502" s="39" t="s">
        <v>611</v>
      </c>
      <c r="D1048502" s="40" t="s">
        <v>612</v>
      </c>
      <c r="E1048502" s="39" t="s">
        <v>613</v>
      </c>
      <c r="F1048502" s="41" t="s">
        <v>614</v>
      </c>
      <c r="G1048502" s="42" t="n">
        <v>33526864000109</v>
      </c>
      <c r="H1048502" s="39" t="n">
        <v>2721635</v>
      </c>
      <c r="I1048502" s="39" t="s">
        <v>590</v>
      </c>
      <c r="J1048502" s="43" t="n">
        <v>43801</v>
      </c>
      <c r="K1048502" s="39" t="s">
        <v>407</v>
      </c>
      <c r="L1048502" s="44" t="n">
        <v>43801</v>
      </c>
      <c r="M1048502" s="43" t="n">
        <f aca="false">IF(L1048502=0,J1048502,IF(RIGHT(K1048502,5)="MESES",datam(L1048502,(LEFT(K1048502,2)))-1,L1048502+(LEFT(K1048502,3))-1))</f>
        <v>44166</v>
      </c>
      <c r="N1048502" s="45" t="n">
        <v>2289.6</v>
      </c>
      <c r="O1048502" s="46"/>
      <c r="P1048502" s="39" t="s">
        <v>453</v>
      </c>
      <c r="Q1048502" s="39" t="s">
        <v>615</v>
      </c>
      <c r="R1048502" s="44" t="n">
        <v>43845</v>
      </c>
      <c r="S1048502" s="39" t="s">
        <v>616</v>
      </c>
      <c r="T1048502" s="39" t="s">
        <v>617</v>
      </c>
      <c r="U1048502" s="39" t="str">
        <f aca="false">RIGHT(P1048502,5)</f>
        <v>SUFIN</v>
      </c>
    </row>
    <row r="1048503" customFormat="false" ht="102.95" hidden="false" customHeight="false" outlineLevel="0" collapsed="false">
      <c r="A1048503" s="37" t="str">
        <f aca="true">IF(M1048503&gt;TODAY(),"VIGENTE","ENCERRADO")</f>
        <v>ENCERRADO</v>
      </c>
      <c r="B1048503" s="38" t="s">
        <v>618</v>
      </c>
      <c r="C1048503" s="39" t="s">
        <v>619</v>
      </c>
      <c r="D1048503" s="38" t="s">
        <v>620</v>
      </c>
      <c r="E1048503" s="39" t="s">
        <v>302</v>
      </c>
      <c r="F1048503" s="47" t="s">
        <v>621</v>
      </c>
      <c r="G1048503" s="39" t="n">
        <v>76535764000143</v>
      </c>
      <c r="H1048503" s="39"/>
      <c r="I1048503" s="39" t="s">
        <v>418</v>
      </c>
      <c r="J1048503" s="43" t="n">
        <v>44136</v>
      </c>
      <c r="K1048503" s="39" t="n">
        <v>100</v>
      </c>
      <c r="L1048503" s="44" t="n">
        <v>44136</v>
      </c>
      <c r="M1048503" s="43" t="n">
        <f aca="false">IF(L1048503=0,J1048503,IF(RIGHT(K1048503,5)="MESES",datam(L1048503,(LEFT(K1048503,2)))-1,L1048503+(LEFT(K1048503,3))-1))</f>
        <v>44235</v>
      </c>
      <c r="N1048503" s="45" t="n">
        <v>14162.83</v>
      </c>
      <c r="O1048503" s="46" t="s">
        <v>1461</v>
      </c>
      <c r="P1048503" s="39" t="s">
        <v>501</v>
      </c>
      <c r="Q1048503" s="39" t="s">
        <v>501</v>
      </c>
      <c r="R1048503" s="44" t="n">
        <v>44152</v>
      </c>
      <c r="S1048503" s="44" t="s">
        <v>623</v>
      </c>
      <c r="T1048503" s="39" t="s">
        <v>594</v>
      </c>
      <c r="U1048503" s="39" t="str">
        <f aca="false">RIGHT(P1048503,5)</f>
        <v>SUTIC</v>
      </c>
    </row>
    <row r="1048504" customFormat="false" ht="128.35" hidden="false" customHeight="false" outlineLevel="0" collapsed="false">
      <c r="A1048504" s="37" t="str">
        <f aca="true">IF(M1048504&gt;TODAY(),"VIGENTE","ENCERRADO")</f>
        <v>ENCERRADO</v>
      </c>
      <c r="B1048504" s="38" t="s">
        <v>624</v>
      </c>
      <c r="C1048504" s="39" t="s">
        <v>625</v>
      </c>
      <c r="D1048504" s="40" t="s">
        <v>626</v>
      </c>
      <c r="E1048504" s="39" t="s">
        <v>627</v>
      </c>
      <c r="F1048504" s="51" t="s">
        <v>1462</v>
      </c>
      <c r="G1048504" s="42" t="n">
        <v>2863024000108</v>
      </c>
      <c r="H1048504" s="39" t="n">
        <v>4411560</v>
      </c>
      <c r="I1048504" s="39" t="s">
        <v>629</v>
      </c>
      <c r="J1048504" s="43" t="n">
        <v>43874</v>
      </c>
      <c r="K1048504" s="39" t="s">
        <v>407</v>
      </c>
      <c r="L1048504" s="44" t="n">
        <f aca="false">J1048504</f>
        <v>43874</v>
      </c>
      <c r="M1048504" s="43" t="n">
        <f aca="false">IF(L1048504=0,J1048504,IF(RIGHT(K1048504,5)="MESES",datam(L1048504,(LEFT(K1048504,2)))-1,L1048504+(LEFT(K1048504,3))-1))</f>
        <v>44239</v>
      </c>
      <c r="N1048504" s="45" t="n">
        <v>18350</v>
      </c>
      <c r="O1048504" s="46" t="s">
        <v>462</v>
      </c>
      <c r="P1048504" s="39" t="s">
        <v>409</v>
      </c>
      <c r="Q1048504" s="39" t="s">
        <v>410</v>
      </c>
      <c r="R1048504" s="44" t="n">
        <v>43964</v>
      </c>
      <c r="S1048504" s="44" t="s">
        <v>631</v>
      </c>
      <c r="T1048504" s="39" t="s">
        <v>632</v>
      </c>
      <c r="U1048504" s="39" t="str">
        <f aca="false">RIGHT(P1048504,5)</f>
        <v>GERAD</v>
      </c>
    </row>
    <row r="1048505" customFormat="false" ht="52.2" hidden="false" customHeight="false" outlineLevel="0" collapsed="false">
      <c r="A1048505" s="37" t="str">
        <f aca="true">IF(M1048505&gt;TODAY(),"VIGENTE","ENCERRADO")</f>
        <v>ENCERRADO</v>
      </c>
      <c r="B1048505" s="38" t="s">
        <v>633</v>
      </c>
      <c r="C1048505" s="39" t="s">
        <v>634</v>
      </c>
      <c r="D1048505" s="40" t="s">
        <v>624</v>
      </c>
      <c r="E1048505" s="39" t="s">
        <v>635</v>
      </c>
      <c r="F1048505" s="41" t="s">
        <v>636</v>
      </c>
      <c r="G1048505" s="39" t="n">
        <v>3892344000140</v>
      </c>
      <c r="H1048505" s="39" t="s">
        <v>637</v>
      </c>
      <c r="I1048505" s="39" t="s">
        <v>418</v>
      </c>
      <c r="J1048505" s="43" t="n">
        <v>43909</v>
      </c>
      <c r="K1048505" s="39" t="s">
        <v>407</v>
      </c>
      <c r="L1048505" s="44" t="n">
        <v>43909</v>
      </c>
      <c r="M1048505" s="43" t="n">
        <f aca="false">IF(L1048505=0,J1048505,IF(RIGHT(K1048505,5)="MESES",datam(L1048505,(LEFT(K1048505,2)))-1,L1048505+(LEFT(K1048505,3))-1))</f>
        <v>44273</v>
      </c>
      <c r="N1048505" s="45" t="n">
        <v>13740</v>
      </c>
      <c r="O1048505" s="39" t="s">
        <v>462</v>
      </c>
      <c r="P1048505" s="39" t="s">
        <v>639</v>
      </c>
      <c r="Q1048505" s="39" t="s">
        <v>640</v>
      </c>
      <c r="R1048505" s="44" t="n">
        <v>43964</v>
      </c>
      <c r="S1048505" s="44" t="s">
        <v>641</v>
      </c>
      <c r="T1048505" s="39" t="s">
        <v>642</v>
      </c>
      <c r="U1048505" s="39" t="str">
        <f aca="false">RIGHT(P1048505,5)</f>
        <v>ASCOM</v>
      </c>
    </row>
    <row r="1048506" customFormat="false" ht="64.9" hidden="false" customHeight="false" outlineLevel="0" collapsed="false">
      <c r="A1048506" s="37" t="str">
        <f aca="true">IF(M1048506&gt;TODAY(),"VIGENTE","ENCERRADO")</f>
        <v>ENCERRADO</v>
      </c>
      <c r="B1048506" s="38" t="s">
        <v>644</v>
      </c>
      <c r="C1048506" s="39" t="s">
        <v>645</v>
      </c>
      <c r="D1048506" s="40" t="s">
        <v>646</v>
      </c>
      <c r="E1048506" s="39" t="s">
        <v>647</v>
      </c>
      <c r="F1048506" s="41" t="s">
        <v>648</v>
      </c>
      <c r="G1048506" s="38" t="n">
        <v>43819978000192</v>
      </c>
      <c r="H1048506" s="48"/>
      <c r="I1048506" s="39" t="s">
        <v>649</v>
      </c>
      <c r="J1048506" s="43" t="n">
        <v>43927</v>
      </c>
      <c r="K1048506" s="39" t="s">
        <v>407</v>
      </c>
      <c r="L1048506" s="44" t="n">
        <v>43927</v>
      </c>
      <c r="M1048506" s="43" t="n">
        <f aca="false">IF(L1048506=0,J1048506,IF(RIGHT(K1048506,5)="MESES",datam(L1048506,(LEFT(K1048506,2)))-1,L1048506+(LEFT(K1048506,3))-1))</f>
        <v>44291</v>
      </c>
      <c r="N1048506" s="45" t="n">
        <v>8280</v>
      </c>
      <c r="O1048506" s="46" t="s">
        <v>650</v>
      </c>
      <c r="P1048506" s="39" t="s">
        <v>651</v>
      </c>
      <c r="Q1048506" s="39" t="s">
        <v>651</v>
      </c>
      <c r="R1048506" s="44" t="n">
        <v>43964</v>
      </c>
      <c r="S1048506" s="44" t="s">
        <v>652</v>
      </c>
      <c r="T1048506" s="39" t="s">
        <v>653</v>
      </c>
      <c r="U1048506" s="39" t="str">
        <f aca="false">RIGHT(P1048506,5)</f>
        <v>GECON</v>
      </c>
    </row>
    <row r="1048507" customFormat="false" ht="64.9" hidden="false" customHeight="false" outlineLevel="0" collapsed="false">
      <c r="A1048507" s="37" t="str">
        <f aca="true">IF(M1048507&gt;TODAY(),"VIGENTE","ENCERRADO")</f>
        <v>ENCERRADO</v>
      </c>
      <c r="B1048507" s="38" t="s">
        <v>255</v>
      </c>
      <c r="C1048507" s="39" t="s">
        <v>329</v>
      </c>
      <c r="D1048507" s="40" t="s">
        <v>654</v>
      </c>
      <c r="E1048507" s="39" t="s">
        <v>655</v>
      </c>
      <c r="F1048507" s="41" t="s">
        <v>328</v>
      </c>
      <c r="G1048507" s="39" t="n">
        <v>69034668000156</v>
      </c>
      <c r="H1048507" s="39" t="s">
        <v>656</v>
      </c>
      <c r="I1048507" s="39" t="s">
        <v>418</v>
      </c>
      <c r="J1048507" s="43" t="n">
        <v>43962</v>
      </c>
      <c r="K1048507" s="39" t="s">
        <v>407</v>
      </c>
      <c r="L1048507" s="44" t="n">
        <f aca="false">J1048507</f>
        <v>43962</v>
      </c>
      <c r="M1048507" s="43" t="n">
        <f aca="false">IF(L1048507=0,J1048507,IF(RIGHT(K1048507,5)="MESES",datam(L1048507,(LEFT(K1048507,2)))-1,L1048507+(LEFT(K1048507,3))-1))</f>
        <v>44326</v>
      </c>
      <c r="N1048507" s="45" t="n">
        <v>1116852.8</v>
      </c>
      <c r="O1048507" s="39" t="s">
        <v>657</v>
      </c>
      <c r="P1048507" s="39" t="s">
        <v>522</v>
      </c>
      <c r="Q1048507" s="39" t="s">
        <v>522</v>
      </c>
      <c r="R1048507" s="44" t="n">
        <v>43973</v>
      </c>
      <c r="S1048507" s="39" t="s">
        <v>658</v>
      </c>
      <c r="T1048507" s="39" t="s">
        <v>659</v>
      </c>
      <c r="U1048507" s="39" t="str">
        <f aca="false">RIGHT(P1048507,5)</f>
        <v>GERAD</v>
      </c>
    </row>
    <row r="1048508" customFormat="false" ht="128.35" hidden="false" customHeight="false" outlineLevel="0" collapsed="false">
      <c r="A1048508" s="37" t="str">
        <f aca="true">IF(M1048508&gt;TODAY(),"VIGENTE","ENCERRADO")</f>
        <v>ENCERRADO</v>
      </c>
      <c r="B1048508" s="38" t="s">
        <v>660</v>
      </c>
      <c r="C1048508" s="39" t="s">
        <v>661</v>
      </c>
      <c r="D1048508" s="40" t="s">
        <v>662</v>
      </c>
      <c r="E1048508" s="39" t="s">
        <v>663</v>
      </c>
      <c r="F1048508" s="41" t="s">
        <v>664</v>
      </c>
      <c r="G1048508" s="42" t="n">
        <v>24028923000110</v>
      </c>
      <c r="H1048508" s="39" t="s">
        <v>665</v>
      </c>
      <c r="I1048508" s="39" t="s">
        <v>418</v>
      </c>
      <c r="J1048508" s="43" t="n">
        <v>43962</v>
      </c>
      <c r="K1048508" s="39" t="s">
        <v>407</v>
      </c>
      <c r="L1048508" s="44" t="n">
        <f aca="false">J1048508</f>
        <v>43962</v>
      </c>
      <c r="M1048508" s="43" t="n">
        <f aca="false">IF(L1048508=0,J1048508,IF(RIGHT(K1048508,5)="MESES",datam(L1048508,(LEFT(K1048508,2)))-1,L1048508+(LEFT(K1048508,3))-1))</f>
        <v>44326</v>
      </c>
      <c r="N1048508" s="45" t="n">
        <v>15700</v>
      </c>
      <c r="O1048508" s="46" t="s">
        <v>462</v>
      </c>
      <c r="P1048508" s="39" t="s">
        <v>442</v>
      </c>
      <c r="Q1048508" s="39" t="s">
        <v>442</v>
      </c>
      <c r="R1048508" s="44" t="n">
        <v>43973</v>
      </c>
      <c r="S1048508" s="44" t="s">
        <v>666</v>
      </c>
      <c r="T1048508" s="39" t="s">
        <v>667</v>
      </c>
      <c r="U1048508" s="39" t="str">
        <f aca="false">RIGHT(P1048508,5)</f>
        <v>ASJUR</v>
      </c>
    </row>
    <row r="1048509" customFormat="false" ht="102.95" hidden="false" customHeight="false" outlineLevel="0" collapsed="false">
      <c r="A1048509" s="37" t="str">
        <f aca="true">IF(M1048509&gt;TODAY(),"VIGENTE","ENCERRADO")</f>
        <v>ENCERRADO</v>
      </c>
      <c r="B1048509" s="38" t="s">
        <v>1463</v>
      </c>
      <c r="C1048509" s="39" t="s">
        <v>669</v>
      </c>
      <c r="D1048509" s="39" t="s">
        <v>31</v>
      </c>
      <c r="E1048509" s="39" t="s">
        <v>670</v>
      </c>
      <c r="F1048509" s="47" t="s">
        <v>671</v>
      </c>
      <c r="G1048509" s="39" t="s">
        <v>31</v>
      </c>
      <c r="H1048509" s="39" t="s">
        <v>31</v>
      </c>
      <c r="I1048509" s="39" t="s">
        <v>59</v>
      </c>
      <c r="J1048509" s="43" t="n">
        <v>44270</v>
      </c>
      <c r="K1048509" s="39" t="n">
        <v>100</v>
      </c>
      <c r="L1048509" s="44" t="n">
        <v>44271</v>
      </c>
      <c r="M1048509" s="43" t="n">
        <f aca="false">IF(L1048509=0,J1048509,IF(RIGHT(K1048509,5)="MESES",datam(L1048509,(LEFT(K1048509,2)))-1,L1048509+(LEFT(K1048509,3))-1))</f>
        <v>44370</v>
      </c>
      <c r="N1048509" s="45" t="n">
        <v>7755</v>
      </c>
      <c r="O1048509" s="46" t="s">
        <v>1464</v>
      </c>
      <c r="P1048509" s="39" t="s">
        <v>674</v>
      </c>
      <c r="Q1048509" s="39" t="s">
        <v>674</v>
      </c>
      <c r="R1048509" s="39" t="s">
        <v>31</v>
      </c>
      <c r="S1048509" s="44" t="s">
        <v>675</v>
      </c>
      <c r="T1048509" s="39"/>
      <c r="U1048509" s="39" t="str">
        <f aca="false">RIGHT(P1048509,5)</f>
        <v>DIRFI</v>
      </c>
    </row>
    <row r="1048510" customFormat="false" ht="52.2" hidden="false" customHeight="false" outlineLevel="0" collapsed="false">
      <c r="A1048510" s="37" t="str">
        <f aca="true">IF(M1048510&gt;TODAY(),"VIGENTE","ENCERRADO")</f>
        <v>ENCERRADO</v>
      </c>
      <c r="B1048510" s="38" t="s">
        <v>253</v>
      </c>
      <c r="C1048510" s="39" t="s">
        <v>254</v>
      </c>
      <c r="D1048510" s="40" t="s">
        <v>255</v>
      </c>
      <c r="E1048510" s="39" t="s">
        <v>250</v>
      </c>
      <c r="F1048510" s="41" t="s">
        <v>252</v>
      </c>
      <c r="G1048510" s="39" t="n">
        <v>13252450000113</v>
      </c>
      <c r="H1048510" s="39" t="s">
        <v>677</v>
      </c>
      <c r="I1048510" s="39" t="s">
        <v>418</v>
      </c>
      <c r="J1048510" s="43" t="n">
        <v>44013</v>
      </c>
      <c r="K1048510" s="39" t="s">
        <v>407</v>
      </c>
      <c r="L1048510" s="44" t="n">
        <v>44013</v>
      </c>
      <c r="M1048510" s="43" t="n">
        <f aca="false">IF(L1048510=0,J1048510,IF(RIGHT(K1048510,5)="MESES",datam(L1048510,(LEFT(K1048510,2)))-1,L1048510+(LEFT(K1048510,3))-1))</f>
        <v>44377</v>
      </c>
      <c r="N1048510" s="45" t="n">
        <v>29500</v>
      </c>
      <c r="O1048510" s="39" t="s">
        <v>678</v>
      </c>
      <c r="P1048510" s="39" t="s">
        <v>442</v>
      </c>
      <c r="Q1048510" s="39" t="s">
        <v>442</v>
      </c>
      <c r="R1048510" s="44" t="n">
        <v>44023</v>
      </c>
      <c r="S1048510" s="44" t="s">
        <v>679</v>
      </c>
      <c r="T1048510" s="39" t="s">
        <v>1465</v>
      </c>
      <c r="U1048510" s="39" t="str">
        <f aca="false">RIGHT(P1048510,5)</f>
        <v>ASJUR</v>
      </c>
    </row>
    <row r="1048511" customFormat="false" ht="52.2" hidden="false" customHeight="false" outlineLevel="0" collapsed="false">
      <c r="A1048511" s="37" t="str">
        <f aca="true">IF(M1048511&gt;TODAY(),"VIGENTE","ENCERRADO")</f>
        <v>ENCERRADO</v>
      </c>
      <c r="B1048511" s="38" t="s">
        <v>681</v>
      </c>
      <c r="C1048511" s="39" t="s">
        <v>682</v>
      </c>
      <c r="D1048511" s="40" t="s">
        <v>681</v>
      </c>
      <c r="E1048511" s="39" t="s">
        <v>683</v>
      </c>
      <c r="F1048511" s="47" t="s">
        <v>684</v>
      </c>
      <c r="G1048511" s="39" t="n">
        <v>10550664000188</v>
      </c>
      <c r="H1048511" s="39" t="s">
        <v>685</v>
      </c>
      <c r="I1048511" s="39" t="s">
        <v>629</v>
      </c>
      <c r="J1048511" s="43" t="n">
        <v>44034</v>
      </c>
      <c r="K1048511" s="39" t="s">
        <v>687</v>
      </c>
      <c r="L1048511" s="44" t="n">
        <v>44034</v>
      </c>
      <c r="M1048511" s="43" t="n">
        <f aca="false">IF(L1048511=0,J1048511,IF(RIGHT(K1048511,5)="MESES",datam(L1048511,(LEFT(K1048511,2)))-1,L1048511+(LEFT(K1048511,3))-1))</f>
        <v>44398</v>
      </c>
      <c r="N1048511" s="45" t="n">
        <v>261995.2</v>
      </c>
      <c r="O1048511" s="46" t="s">
        <v>462</v>
      </c>
      <c r="P1048511" s="39" t="s">
        <v>688</v>
      </c>
      <c r="Q1048511" s="39" t="s">
        <v>688</v>
      </c>
      <c r="R1048511" s="44" t="n">
        <v>44057</v>
      </c>
      <c r="S1048511" s="44" t="s">
        <v>689</v>
      </c>
      <c r="T1048511" s="39" t="s">
        <v>690</v>
      </c>
      <c r="U1048511" s="39" t="str">
        <f aca="false">RIGHT(P1048511,5)</f>
        <v>ASJUR</v>
      </c>
    </row>
    <row r="1048512" customFormat="false" ht="39.55" hidden="false" customHeight="false" outlineLevel="0" collapsed="false">
      <c r="A1048512" s="37" t="str">
        <f aca="true">IF(M1048512&gt;TODAY(),"VIGENTE","ENCERRADO")</f>
        <v>ENCERRADO</v>
      </c>
      <c r="B1048512" s="38" t="s">
        <v>560</v>
      </c>
      <c r="C1048512" s="39" t="s">
        <v>561</v>
      </c>
      <c r="D1048512" s="39" t="s">
        <v>691</v>
      </c>
      <c r="E1048512" s="39" t="s">
        <v>427</v>
      </c>
      <c r="F1048512" s="41" t="s">
        <v>563</v>
      </c>
      <c r="G1048512" s="39" t="n">
        <v>6997469000123</v>
      </c>
      <c r="H1048512" s="39" t="s">
        <v>429</v>
      </c>
      <c r="I1048512" s="39" t="s">
        <v>418</v>
      </c>
      <c r="J1048512" s="43" t="n">
        <v>43953</v>
      </c>
      <c r="K1048512" s="39" t="s">
        <v>407</v>
      </c>
      <c r="L1048512" s="44" t="n">
        <v>44034</v>
      </c>
      <c r="M1048512" s="43" t="n">
        <f aca="false">IF(L1048512=0,J1048512,IF(RIGHT(K1048512,5)="MESES",datam(L1048512,(LEFT(K1048512,2)))-1,L1048512+(LEFT(K1048512,3))-1))</f>
        <v>44398</v>
      </c>
      <c r="N1048512" s="45" t="n">
        <v>26753.76</v>
      </c>
      <c r="O1048512" s="46" t="s">
        <v>692</v>
      </c>
      <c r="P1048512" s="39" t="s">
        <v>409</v>
      </c>
      <c r="Q1048512" s="39" t="s">
        <v>432</v>
      </c>
      <c r="R1048512" s="50"/>
      <c r="S1048512" s="39"/>
      <c r="T1048512" s="39" t="s">
        <v>693</v>
      </c>
      <c r="U1048512" s="39" t="str">
        <f aca="false">RIGHT(P1048512,5)</f>
        <v>GERAD</v>
      </c>
    </row>
    <row r="1048513" customFormat="false" ht="77.6" hidden="false" customHeight="false" outlineLevel="0" collapsed="false">
      <c r="A1048513" s="37" t="str">
        <f aca="true">IF(M1048513&gt;TODAY(),"VIGENTE","ENCERRADO")</f>
        <v>ENCERRADO</v>
      </c>
      <c r="B1048513" s="38" t="s">
        <v>288</v>
      </c>
      <c r="C1048513" s="39" t="s">
        <v>289</v>
      </c>
      <c r="D1048513" s="39" t="s">
        <v>1466</v>
      </c>
      <c r="E1048513" s="39" t="s">
        <v>285</v>
      </c>
      <c r="F1048513" s="47" t="s">
        <v>1467</v>
      </c>
      <c r="G1048513" s="39" t="n">
        <v>27284516000161</v>
      </c>
      <c r="H1048513" s="39"/>
      <c r="I1048513" s="39" t="s">
        <v>418</v>
      </c>
      <c r="J1048513" s="43" t="n">
        <v>44096</v>
      </c>
      <c r="K1048513" s="39" t="s">
        <v>407</v>
      </c>
      <c r="L1048513" s="44" t="n">
        <v>44096</v>
      </c>
      <c r="M1048513" s="43" t="n">
        <f aca="false">IF(L1048513=0,J1048513,IF(RIGHT(K1048513,5)="MESES",datam(L1048513,(LEFT(K1048513,2)))-1,L1048513+(LEFT(K1048513,3))-1))</f>
        <v>44460</v>
      </c>
      <c r="N1048513" s="45" t="n">
        <v>303871.68</v>
      </c>
      <c r="O1048513" s="46" t="s">
        <v>696</v>
      </c>
      <c r="P1048513" s="39" t="s">
        <v>558</v>
      </c>
      <c r="Q1048513" s="39" t="s">
        <v>558</v>
      </c>
      <c r="R1048513" s="44" t="n">
        <v>44105</v>
      </c>
      <c r="S1048513" s="44" t="s">
        <v>697</v>
      </c>
      <c r="T1048513" s="39" t="s">
        <v>698</v>
      </c>
      <c r="U1048513" s="39" t="str">
        <f aca="false">RIGHT(P1048513,5)</f>
        <v>GERAD</v>
      </c>
    </row>
    <row r="1048514" customFormat="false" ht="153.7" hidden="false" customHeight="false" outlineLevel="0" collapsed="false">
      <c r="A1048514" s="37" t="str">
        <f aca="true">IF(M1048514&gt;TODAY(),"VIGENTE","ENCERRADO")</f>
        <v>ENCERRADO</v>
      </c>
      <c r="B1048514" s="38" t="s">
        <v>694</v>
      </c>
      <c r="C1048514" s="44" t="s">
        <v>699</v>
      </c>
      <c r="D1048514" s="38" t="s">
        <v>148</v>
      </c>
      <c r="E1048514" s="39" t="s">
        <v>143</v>
      </c>
      <c r="F1048514" s="41" t="s">
        <v>476</v>
      </c>
      <c r="G1048514" s="39" t="n">
        <v>22317405000190</v>
      </c>
      <c r="H1048514" s="39" t="s">
        <v>492</v>
      </c>
      <c r="I1048514" s="39" t="s">
        <v>418</v>
      </c>
      <c r="J1048514" s="43" t="n">
        <v>44102</v>
      </c>
      <c r="K1048514" s="39" t="s">
        <v>407</v>
      </c>
      <c r="L1048514" s="44" t="n">
        <v>44102</v>
      </c>
      <c r="M1048514" s="43" t="n">
        <f aca="false">IF(L1048514=0,J1048514,IF(RIGHT(K1048514,5)="MESES",datam(L1048514,(LEFT(K1048514,2)))-1,L1048514+(LEFT(K1048514,3))-1))</f>
        <v>44466</v>
      </c>
      <c r="N1048514" s="45" t="n">
        <v>250260</v>
      </c>
      <c r="O1048514" s="46" t="s">
        <v>462</v>
      </c>
      <c r="P1048514" s="39" t="s">
        <v>478</v>
      </c>
      <c r="Q1048514" s="39" t="s">
        <v>478</v>
      </c>
      <c r="R1048514" s="44" t="n">
        <v>44105</v>
      </c>
      <c r="S1048514" s="44" t="s">
        <v>701</v>
      </c>
      <c r="T1048514" s="39" t="s">
        <v>493</v>
      </c>
      <c r="U1048514" s="39" t="str">
        <f aca="false">RIGHT(P1048514,5)</f>
        <v>GEANC</v>
      </c>
    </row>
    <row r="1048515" customFormat="false" ht="64.9" hidden="false" customHeight="false" outlineLevel="0" collapsed="false">
      <c r="A1048515" s="37" t="str">
        <f aca="true">IF(M1048515&gt;TODAY(),"VIGENTE","ENCERRADO")</f>
        <v>ENCERRADO</v>
      </c>
      <c r="B1048515" s="38" t="s">
        <v>702</v>
      </c>
      <c r="C1048515" s="39" t="s">
        <v>703</v>
      </c>
      <c r="D1048515" s="38" t="s">
        <v>288</v>
      </c>
      <c r="E1048515" s="39" t="s">
        <v>704</v>
      </c>
      <c r="F1048515" s="47" t="s">
        <v>705</v>
      </c>
      <c r="G1048515" s="39" t="n">
        <v>34352226000173</v>
      </c>
      <c r="H1048515" s="39" t="s">
        <v>706</v>
      </c>
      <c r="I1048515" s="39" t="s">
        <v>707</v>
      </c>
      <c r="J1048515" s="43" t="n">
        <v>44158</v>
      </c>
      <c r="K1048515" s="39" t="s">
        <v>407</v>
      </c>
      <c r="L1048515" s="44" t="n">
        <v>44158</v>
      </c>
      <c r="M1048515" s="43" t="n">
        <f aca="false">IF(L1048515=0,J1048515,IF(RIGHT(K1048515,5)="MESES",datam(L1048515,(LEFT(K1048515,2)))-1,L1048515+(LEFT(K1048515,3))-1))</f>
        <v>44522</v>
      </c>
      <c r="N1048515" s="45" t="n">
        <v>12000</v>
      </c>
      <c r="O1048515" s="46" t="s">
        <v>1468</v>
      </c>
      <c r="P1048515" s="39" t="s">
        <v>558</v>
      </c>
      <c r="Q1048515" s="39" t="s">
        <v>558</v>
      </c>
      <c r="R1048515" s="44" t="n">
        <v>44173</v>
      </c>
      <c r="S1048515" s="44" t="s">
        <v>710</v>
      </c>
      <c r="T1048515" s="39" t="s">
        <v>711</v>
      </c>
      <c r="U1048515" s="39" t="str">
        <f aca="false">RIGHT(P1048515,5)</f>
        <v>GERAD</v>
      </c>
    </row>
    <row r="1048516" customFormat="false" ht="115.65" hidden="false" customHeight="false" outlineLevel="0" collapsed="false">
      <c r="A1048516" s="37" t="str">
        <f aca="true">IF(M1048516&gt;TODAY(),"VIGENTE","ENCERRADO")</f>
        <v>ENCERRADO</v>
      </c>
      <c r="B1048516" s="39" t="s">
        <v>712</v>
      </c>
      <c r="C1048516" s="39" t="s">
        <v>713</v>
      </c>
      <c r="D1048516" s="38" t="s">
        <v>315</v>
      </c>
      <c r="E1048516" s="39" t="s">
        <v>714</v>
      </c>
      <c r="F1048516" s="41" t="s">
        <v>715</v>
      </c>
      <c r="G1048516" s="42" t="n">
        <v>34806501000181</v>
      </c>
      <c r="H1048516" s="39"/>
      <c r="I1048516" s="39" t="s">
        <v>59</v>
      </c>
      <c r="J1048516" s="43" t="n">
        <v>44525</v>
      </c>
      <c r="K1048516" s="39" t="n">
        <v>21</v>
      </c>
      <c r="L1048516" s="44" t="n">
        <v>44529</v>
      </c>
      <c r="M1048516" s="43" t="n">
        <f aca="false">IF(L1048516=0,J1048516,IF(RIGHT(K1048516,5)="MESES",datam(L1048516,(LEFT(K1048516,2)))-1,L1048516+(LEFT(K1048516,3))-1))</f>
        <v>44549</v>
      </c>
      <c r="N1048516" s="45" t="n">
        <v>17300</v>
      </c>
      <c r="O1048516" s="46"/>
      <c r="P1048516" s="39" t="s">
        <v>717</v>
      </c>
      <c r="Q1048516" s="39" t="s">
        <v>717</v>
      </c>
      <c r="R1048516" s="44" t="n">
        <v>44545</v>
      </c>
      <c r="S1048516" s="44" t="s">
        <v>718</v>
      </c>
      <c r="T1048516" s="39"/>
      <c r="U1048516" s="39" t="str">
        <f aca="false">RIGHT(P1048516,5)</f>
        <v>SUPEN</v>
      </c>
    </row>
    <row r="1048517" customFormat="false" ht="39.55" hidden="false" customHeight="false" outlineLevel="0" collapsed="false">
      <c r="A1048517" s="37" t="str">
        <f aca="true">IF(M1048517&gt;TODAY(),"VIGENTE","ENCERRADO")</f>
        <v>ENCERRADO</v>
      </c>
      <c r="B1048517" s="38" t="s">
        <v>720</v>
      </c>
      <c r="C1048517" s="39" t="s">
        <v>721</v>
      </c>
      <c r="D1048517" s="40" t="s">
        <v>722</v>
      </c>
      <c r="E1048517" s="39" t="s">
        <v>723</v>
      </c>
      <c r="F1048517" s="41" t="s">
        <v>724</v>
      </c>
      <c r="G1048517" s="39" t="n">
        <v>10798130000175</v>
      </c>
      <c r="H1048517" s="39" t="s">
        <v>725</v>
      </c>
      <c r="I1048517" s="39" t="s">
        <v>590</v>
      </c>
      <c r="J1048517" s="43" t="n">
        <v>43818</v>
      </c>
      <c r="K1048517" s="39" t="s">
        <v>407</v>
      </c>
      <c r="L1048517" s="44" t="n">
        <v>44187</v>
      </c>
      <c r="M1048517" s="43" t="n">
        <f aca="false">IF(L1048517=0,J1048517,IF(RIGHT(K1048517,5)="MESES",datam(L1048517,(LEFT(K1048517,2)))-1,L1048517+(LEFT(K1048517,3))-1))</f>
        <v>44551</v>
      </c>
      <c r="N1048517" s="45" t="n">
        <v>750</v>
      </c>
      <c r="O1048517" s="46" t="s">
        <v>607</v>
      </c>
      <c r="P1048517" s="39" t="s">
        <v>640</v>
      </c>
      <c r="Q1048517" s="39" t="s">
        <v>640</v>
      </c>
      <c r="R1048517" s="44" t="s">
        <v>31</v>
      </c>
      <c r="S1048517" s="44" t="s">
        <v>727</v>
      </c>
      <c r="T1048517" s="39" t="s">
        <v>1469</v>
      </c>
      <c r="U1048517" s="39" t="str">
        <f aca="false">RIGHT(P1048517,5)</f>
        <v>ASCOM</v>
      </c>
    </row>
    <row r="1048518" customFormat="false" ht="64.9" hidden="false" customHeight="false" outlineLevel="0" collapsed="false">
      <c r="A1048518" s="37" t="str">
        <f aca="true">IF(M1048518&gt;TODAY(),"VIGENTE","ENCERRADO")</f>
        <v>ENCERRADO</v>
      </c>
      <c r="B1048518" s="38" t="s">
        <v>399</v>
      </c>
      <c r="C1048518" s="39" t="s">
        <v>400</v>
      </c>
      <c r="D1048518" s="39" t="s">
        <v>729</v>
      </c>
      <c r="E1048518" s="39" t="s">
        <v>402</v>
      </c>
      <c r="F1048518" s="41" t="s">
        <v>403</v>
      </c>
      <c r="G1048518" s="42" t="n">
        <v>3822268000105</v>
      </c>
      <c r="H1048518" s="39" t="s">
        <v>404</v>
      </c>
      <c r="I1048518" s="39" t="s">
        <v>405</v>
      </c>
      <c r="J1048518" s="43" t="n">
        <v>44435</v>
      </c>
      <c r="K1048518" s="39" t="n">
        <v>120</v>
      </c>
      <c r="L1048518" s="44" t="n">
        <v>44437</v>
      </c>
      <c r="M1048518" s="43" t="n">
        <f aca="false">IF(L1048518=0,J1048518,IF(RIGHT(K1048518,5)="MESES",datam(L1048518,(LEFT(K1048518,2)))-1,L1048518+(LEFT(K1048518,3))-1))</f>
        <v>44556</v>
      </c>
      <c r="N1048518" s="45" t="n">
        <v>24119.24</v>
      </c>
      <c r="O1048518" s="45" t="s">
        <v>731</v>
      </c>
      <c r="P1048518" s="39" t="s">
        <v>409</v>
      </c>
      <c r="Q1048518" s="39" t="s">
        <v>410</v>
      </c>
      <c r="R1048518" s="37"/>
      <c r="S1048518" s="38" t="s">
        <v>732</v>
      </c>
      <c r="T1048518" s="39" t="s">
        <v>411</v>
      </c>
      <c r="U1048518" s="39" t="str">
        <f aca="false">RIGHT(P1048518,5)</f>
        <v>GERAD</v>
      </c>
    </row>
    <row r="1048519" customFormat="false" ht="128.35" hidden="false" customHeight="false" outlineLevel="0" collapsed="false">
      <c r="A1048519" s="37" t="str">
        <f aca="true">IF(M1048519&gt;TODAY(),"VIGENTE","ENCERRADO")</f>
        <v>ENCERRADO</v>
      </c>
      <c r="B1048519" s="38" t="s">
        <v>624</v>
      </c>
      <c r="C1048519" s="39" t="s">
        <v>625</v>
      </c>
      <c r="D1048519" s="39" t="s">
        <v>733</v>
      </c>
      <c r="E1048519" s="39" t="s">
        <v>627</v>
      </c>
      <c r="F1048519" s="51" t="s">
        <v>1462</v>
      </c>
      <c r="G1048519" s="42" t="n">
        <v>2863024000108</v>
      </c>
      <c r="H1048519" s="39" t="n">
        <v>4411560</v>
      </c>
      <c r="I1048519" s="39" t="s">
        <v>629</v>
      </c>
      <c r="J1048519" s="43" t="n">
        <v>44240</v>
      </c>
      <c r="K1048519" s="39" t="s">
        <v>687</v>
      </c>
      <c r="L1048519" s="44" t="n">
        <v>44240</v>
      </c>
      <c r="M1048519" s="43" t="n">
        <f aca="false">IF(L1048519=0,J1048519,IF(RIGHT(K1048519,5)="MESES",datam(L1048519,(LEFT(K1048519,2)))-1,L1048519+(LEFT(K1048519,3))-1))</f>
        <v>44604</v>
      </c>
      <c r="N1048519" s="45" t="n">
        <v>17100</v>
      </c>
      <c r="O1048519" s="46" t="s">
        <v>735</v>
      </c>
      <c r="P1048519" s="39" t="s">
        <v>409</v>
      </c>
      <c r="Q1048519" s="39" t="s">
        <v>410</v>
      </c>
      <c r="R1048519" s="50" t="n">
        <v>44293</v>
      </c>
      <c r="S1048519" s="39"/>
      <c r="T1048519" s="39" t="s">
        <v>632</v>
      </c>
      <c r="U1048519" s="39" t="str">
        <f aca="false">RIGHT(P1048519,5)</f>
        <v>GERAD</v>
      </c>
    </row>
    <row r="1048520" customFormat="false" ht="52.2" hidden="false" customHeight="false" outlineLevel="0" collapsed="false">
      <c r="A1048520" s="37" t="str">
        <f aca="true">IF(M1048520&gt;TODAY(),"VIGENTE","ENCERRADO")</f>
        <v>ENCERRADO</v>
      </c>
      <c r="B1048520" s="38" t="s">
        <v>424</v>
      </c>
      <c r="C1048520" s="39" t="s">
        <v>425</v>
      </c>
      <c r="D1048520" s="39" t="s">
        <v>737</v>
      </c>
      <c r="E1048520" s="39" t="s">
        <v>427</v>
      </c>
      <c r="F1048520" s="41" t="s">
        <v>1450</v>
      </c>
      <c r="G1048520" s="42" t="n">
        <v>6997469000123</v>
      </c>
      <c r="H1048520" s="39" t="s">
        <v>429</v>
      </c>
      <c r="I1048520" s="39" t="s">
        <v>430</v>
      </c>
      <c r="J1048520" s="43" t="n">
        <v>44251</v>
      </c>
      <c r="K1048520" s="39" t="s">
        <v>407</v>
      </c>
      <c r="L1048520" s="44" t="n">
        <f aca="false">J1048520</f>
        <v>44251</v>
      </c>
      <c r="M1048520" s="43" t="n">
        <f aca="false">IF(L1048520=0,J1048520,IF(RIGHT(K1048520,5)="MESES",datam(L1048520,(LEFT(K1048520,2)))-1,L1048520+(LEFT(K1048520,3))-1))</f>
        <v>44615</v>
      </c>
      <c r="N1048520" s="45" t="n">
        <v>15618.6</v>
      </c>
      <c r="O1048520" s="46" t="s">
        <v>739</v>
      </c>
      <c r="P1048520" s="39" t="s">
        <v>409</v>
      </c>
      <c r="Q1048520" s="39" t="s">
        <v>432</v>
      </c>
      <c r="R1048520" s="50" t="n">
        <v>44322</v>
      </c>
      <c r="S1048520" s="39" t="s">
        <v>741</v>
      </c>
      <c r="T1048520" s="39" t="s">
        <v>742</v>
      </c>
      <c r="U1048520" s="39" t="str">
        <f aca="false">RIGHT(P1048520,5)</f>
        <v>GERAD</v>
      </c>
    </row>
    <row r="1048521" customFormat="false" ht="90.25" hidden="false" customHeight="false" outlineLevel="0" collapsed="false">
      <c r="A1048521" s="37" t="str">
        <f aca="true">IF(M1048521&gt;TODAY(),"VIGENTE","ENCERRADO")</f>
        <v>ENCERRADO</v>
      </c>
      <c r="B1048521" s="39" t="s">
        <v>743</v>
      </c>
      <c r="C1048521" s="39" t="s">
        <v>744</v>
      </c>
      <c r="D1048521" s="39" t="s">
        <v>745</v>
      </c>
      <c r="E1048521" s="39" t="s">
        <v>746</v>
      </c>
      <c r="F1048521" s="47" t="s">
        <v>747</v>
      </c>
      <c r="G1048521" s="42" t="n">
        <v>3017804000191</v>
      </c>
      <c r="H1048521" s="39"/>
      <c r="I1048521" s="39" t="s">
        <v>748</v>
      </c>
      <c r="J1048521" s="52" t="n">
        <v>44438</v>
      </c>
      <c r="K1048521" s="39" t="n">
        <v>180</v>
      </c>
      <c r="L1048521" s="44" t="n">
        <v>44438</v>
      </c>
      <c r="M1048521" s="43" t="n">
        <f aca="false">IF(L1048521=0,J1048521,IF(RIGHT(K1048521,5)="MESES",datam(L1048521,(LEFT(K1048521,2)))-1,L1048521+(LEFT(K1048521,3))-1))</f>
        <v>44617</v>
      </c>
      <c r="N1048521" s="45" t="n">
        <v>338966.22</v>
      </c>
      <c r="O1048521" s="46" t="s">
        <v>1470</v>
      </c>
      <c r="P1048521" s="39" t="s">
        <v>501</v>
      </c>
      <c r="Q1048521" s="39" t="s">
        <v>501</v>
      </c>
      <c r="R1048521" s="44" t="n">
        <v>44450</v>
      </c>
      <c r="S1048521" s="39" t="s">
        <v>751</v>
      </c>
      <c r="T1048521" s="39" t="s">
        <v>1471</v>
      </c>
      <c r="U1048521" s="39" t="str">
        <f aca="false">RIGHT(P1048521,5)</f>
        <v>SUTIC</v>
      </c>
    </row>
    <row r="1048522" customFormat="false" ht="77.6" hidden="false" customHeight="false" outlineLevel="0" collapsed="false">
      <c r="A1048522" s="37" t="str">
        <f aca="true">IF(M1048522&gt;TODAY(),"VIGENTE","ENCERRADO")</f>
        <v>ENCERRADO</v>
      </c>
      <c r="B1048522" s="38" t="s">
        <v>525</v>
      </c>
      <c r="C1048522" s="39" t="s">
        <v>526</v>
      </c>
      <c r="D1048522" s="39" t="s">
        <v>753</v>
      </c>
      <c r="E1048522" s="39" t="s">
        <v>527</v>
      </c>
      <c r="F1048522" s="41" t="s">
        <v>528</v>
      </c>
      <c r="G1048522" s="42" t="n">
        <v>24125122000172</v>
      </c>
      <c r="H1048522" s="39" t="s">
        <v>529</v>
      </c>
      <c r="I1048522" s="39" t="s">
        <v>530</v>
      </c>
      <c r="J1048522" s="43" t="n">
        <v>44250</v>
      </c>
      <c r="K1048522" s="39" t="s">
        <v>407</v>
      </c>
      <c r="L1048522" s="44" t="n">
        <v>44255</v>
      </c>
      <c r="M1048522" s="43" t="n">
        <f aca="false">IF(L1048522=0,J1048522,IF(RIGHT(K1048522,5)="MESES",datam(L1048522,(LEFT(K1048522,2)))-1,L1048522+(LEFT(K1048522,3))-1))</f>
        <v>44619</v>
      </c>
      <c r="N1048522" s="45" t="n">
        <v>11138.4</v>
      </c>
      <c r="O1048522" s="46" t="s">
        <v>755</v>
      </c>
      <c r="P1048522" s="39" t="s">
        <v>409</v>
      </c>
      <c r="Q1048522" s="39" t="s">
        <v>410</v>
      </c>
      <c r="R1048522" s="50" t="n">
        <v>44293</v>
      </c>
      <c r="S1048522" s="39" t="s">
        <v>756</v>
      </c>
      <c r="T1048522" s="39" t="s">
        <v>757</v>
      </c>
      <c r="U1048522" s="39" t="str">
        <f aca="false">RIGHT(P1048522,5)</f>
        <v>GERAD</v>
      </c>
    </row>
    <row r="1048523" customFormat="false" ht="39.55" hidden="false" customHeight="false" outlineLevel="0" collapsed="false">
      <c r="A1048523" s="37" t="str">
        <f aca="true">IF(M1048523&gt;TODAY(),"VIGENTE","ENCERRADO")</f>
        <v>ENCERRADO</v>
      </c>
      <c r="B1048523" s="38" t="s">
        <v>434</v>
      </c>
      <c r="C1048523" s="39" t="s">
        <v>435</v>
      </c>
      <c r="D1048523" s="39" t="s">
        <v>758</v>
      </c>
      <c r="E1048523" s="39" t="s">
        <v>437</v>
      </c>
      <c r="F1048523" s="41" t="s">
        <v>266</v>
      </c>
      <c r="G1048523" s="42" t="n">
        <v>3052926411</v>
      </c>
      <c r="H1048523" s="39" t="s">
        <v>438</v>
      </c>
      <c r="I1048523" s="39" t="s">
        <v>418</v>
      </c>
      <c r="J1048523" s="43" t="n">
        <v>44267</v>
      </c>
      <c r="K1048523" s="39" t="s">
        <v>407</v>
      </c>
      <c r="L1048523" s="44" t="n">
        <v>44271</v>
      </c>
      <c r="M1048523" s="43" t="n">
        <f aca="false">IF(L1048523=0,J1048523,IF(RIGHT(K1048523,5)="MESES",datam(L1048523,(LEFT(K1048523,2)))-1,L1048523+(LEFT(K1048523,3))-1))</f>
        <v>44635</v>
      </c>
      <c r="N1048523" s="45" t="n">
        <v>0</v>
      </c>
      <c r="O1048523" s="46" t="s">
        <v>759</v>
      </c>
      <c r="P1048523" s="39" t="s">
        <v>409</v>
      </c>
      <c r="Q1048523" s="39" t="s">
        <v>442</v>
      </c>
      <c r="R1048523" s="50" t="n">
        <v>44293</v>
      </c>
      <c r="S1048523" s="39" t="s">
        <v>760</v>
      </c>
      <c r="T1048523" s="39" t="s">
        <v>1472</v>
      </c>
      <c r="U1048523" s="39" t="str">
        <f aca="false">RIGHT(P1048523,5)</f>
        <v>GERAD</v>
      </c>
    </row>
    <row r="1048524" customFormat="false" ht="77.6" hidden="false" customHeight="false" outlineLevel="0" collapsed="false">
      <c r="A1048524" s="37" t="str">
        <f aca="true">IF(M1048524&gt;TODAY(),"VIGENTE","ENCERRADO")</f>
        <v>ENCERRADO</v>
      </c>
      <c r="B1048524" s="39" t="s">
        <v>762</v>
      </c>
      <c r="C1048524" s="39" t="s">
        <v>763</v>
      </c>
      <c r="D1048524" s="39" t="s">
        <v>764</v>
      </c>
      <c r="E1048524" s="39" t="s">
        <v>765</v>
      </c>
      <c r="F1048524" s="47" t="s">
        <v>766</v>
      </c>
      <c r="G1048524" s="39" t="n">
        <v>4014181000166</v>
      </c>
      <c r="H1048524" s="39" t="s">
        <v>767</v>
      </c>
      <c r="I1048524" s="39" t="s">
        <v>430</v>
      </c>
      <c r="J1048524" s="43" t="n">
        <v>44273</v>
      </c>
      <c r="K1048524" s="39" t="s">
        <v>407</v>
      </c>
      <c r="L1048524" s="44" t="n">
        <f aca="false">J1048524</f>
        <v>44273</v>
      </c>
      <c r="M1048524" s="43" t="n">
        <f aca="false">IF(L1048524=0,J1048524,IF(RIGHT(K1048524,5)="MESES",datam(L1048524,(LEFT(K1048524,2)))-1,L1048524+(LEFT(K1048524,3))-1))</f>
        <v>44637</v>
      </c>
      <c r="N1048524" s="45" t="n">
        <v>49920.1</v>
      </c>
      <c r="O1048524" s="46" t="s">
        <v>769</v>
      </c>
      <c r="P1048524" s="39" t="s">
        <v>478</v>
      </c>
      <c r="Q1048524" s="39" t="s">
        <v>478</v>
      </c>
      <c r="R1048524" s="50" t="n">
        <v>44322</v>
      </c>
      <c r="S1048524" s="39" t="s">
        <v>770</v>
      </c>
      <c r="T1048524" s="53" t="s">
        <v>771</v>
      </c>
      <c r="U1048524" s="39" t="str">
        <f aca="false">RIGHT(P1048524,5)</f>
        <v>GEANC</v>
      </c>
    </row>
    <row r="1048525" customFormat="false" ht="52.2" hidden="false" customHeight="false" outlineLevel="0" collapsed="false">
      <c r="A1048525" s="37" t="str">
        <f aca="true">IF(M1048525&gt;TODAY(),"VIGENTE","ENCERRADO")</f>
        <v>ENCERRADO</v>
      </c>
      <c r="B1048525" s="38" t="s">
        <v>633</v>
      </c>
      <c r="C1048525" s="39" t="s">
        <v>634</v>
      </c>
      <c r="D1048525" s="39" t="s">
        <v>772</v>
      </c>
      <c r="E1048525" s="39" t="s">
        <v>635</v>
      </c>
      <c r="F1048525" s="41" t="s">
        <v>636</v>
      </c>
      <c r="G1048525" s="39" t="n">
        <v>3892344000140</v>
      </c>
      <c r="H1048525" s="39" t="s">
        <v>637</v>
      </c>
      <c r="I1048525" s="39" t="s">
        <v>418</v>
      </c>
      <c r="J1048525" s="43" t="n">
        <v>44274</v>
      </c>
      <c r="K1048525" s="39" t="s">
        <v>407</v>
      </c>
      <c r="L1048525" s="44" t="n">
        <v>44274</v>
      </c>
      <c r="M1048525" s="43" t="n">
        <f aca="false">IF(L1048525=0,J1048525,IF(RIGHT(K1048525,5)="MESES",datam(L1048525,(LEFT(K1048525,2)))-1,L1048525+(LEFT(K1048525,3))-1))</f>
        <v>44638</v>
      </c>
      <c r="N1048525" s="45" t="n">
        <v>13703.5</v>
      </c>
      <c r="O1048525" s="39" t="s">
        <v>774</v>
      </c>
      <c r="P1048525" s="39" t="s">
        <v>639</v>
      </c>
      <c r="Q1048525" s="39" t="s">
        <v>639</v>
      </c>
      <c r="R1048525" s="50"/>
      <c r="S1048525" s="39"/>
      <c r="T1048525" s="39" t="s">
        <v>642</v>
      </c>
      <c r="U1048525" s="39" t="str">
        <f aca="false">RIGHT(P1048525,5)</f>
        <v>ASCOM</v>
      </c>
    </row>
    <row r="1048526" customFormat="false" ht="15" hidden="false" customHeight="false" outlineLevel="0" collapsed="false">
      <c r="A1048526" s="37"/>
      <c r="B1048526" s="38"/>
      <c r="C1048526" s="39"/>
      <c r="D1048526" s="39"/>
      <c r="E1048526" s="39"/>
      <c r="F1048526" s="41"/>
      <c r="G1048526" s="39"/>
      <c r="H1048526" s="39"/>
      <c r="I1048526" s="39"/>
      <c r="J1048526" s="43"/>
      <c r="K1048526" s="39"/>
      <c r="L1048526" s="44"/>
      <c r="M1048526" s="43"/>
      <c r="N1048526" s="45"/>
      <c r="O1048526" s="39"/>
      <c r="P1048526" s="39"/>
      <c r="Q1048526" s="39"/>
      <c r="R1048526" s="50"/>
      <c r="S1048526" s="39"/>
      <c r="T1048526" s="39"/>
      <c r="U1048526" s="39"/>
    </row>
    <row r="1048527" customFormat="false" ht="15" hidden="false" customHeight="false" outlineLevel="0" collapsed="false">
      <c r="A1048527" s="37"/>
      <c r="B1048527" s="38"/>
      <c r="C1048527" s="39"/>
      <c r="D1048527" s="39"/>
      <c r="E1048527" s="39"/>
      <c r="F1048527" s="41"/>
      <c r="G1048527" s="39"/>
      <c r="H1048527" s="39"/>
      <c r="I1048527" s="39"/>
      <c r="J1048527" s="43"/>
      <c r="K1048527" s="39"/>
      <c r="L1048527" s="44"/>
      <c r="M1048527" s="43"/>
      <c r="N1048527" s="45"/>
      <c r="O1048527" s="39"/>
      <c r="P1048527" s="39"/>
      <c r="Q1048527" s="39"/>
      <c r="R1048527" s="50"/>
      <c r="S1048527" s="39"/>
      <c r="T1048527" s="39"/>
      <c r="U1048527" s="39"/>
    </row>
    <row r="1048528" customFormat="false" ht="15" hidden="false" customHeight="false" outlineLevel="0" collapsed="false">
      <c r="A1048528" s="37"/>
      <c r="B1048528" s="38"/>
      <c r="C1048528" s="39"/>
      <c r="D1048528" s="39"/>
      <c r="E1048528" s="39"/>
      <c r="F1048528" s="41"/>
      <c r="G1048528" s="39"/>
      <c r="H1048528" s="39"/>
      <c r="I1048528" s="39"/>
      <c r="J1048528" s="43"/>
      <c r="K1048528" s="39"/>
      <c r="L1048528" s="44"/>
      <c r="M1048528" s="43"/>
      <c r="N1048528" s="45"/>
      <c r="O1048528" s="39"/>
      <c r="P1048528" s="39"/>
      <c r="Q1048528" s="39"/>
      <c r="R1048528" s="50"/>
      <c r="S1048528" s="39"/>
      <c r="T1048528" s="39"/>
      <c r="U1048528" s="39"/>
    </row>
    <row r="1048529" customFormat="false" ht="15" hidden="false" customHeight="false" outlineLevel="0" collapsed="false">
      <c r="A1048529" s="37"/>
      <c r="B1048529" s="38"/>
      <c r="C1048529" s="39"/>
      <c r="D1048529" s="39"/>
      <c r="E1048529" s="39"/>
      <c r="F1048529" s="41"/>
      <c r="G1048529" s="39"/>
      <c r="H1048529" s="39"/>
      <c r="I1048529" s="39"/>
      <c r="J1048529" s="43"/>
      <c r="K1048529" s="39"/>
      <c r="L1048529" s="44"/>
      <c r="M1048529" s="43"/>
      <c r="N1048529" s="45"/>
      <c r="O1048529" s="39"/>
      <c r="P1048529" s="39"/>
      <c r="Q1048529" s="39"/>
      <c r="R1048529" s="50"/>
      <c r="S1048529" s="39"/>
      <c r="T1048529" s="39"/>
      <c r="U1048529" s="39"/>
    </row>
    <row r="1048530" customFormat="false" ht="15" hidden="false" customHeight="false" outlineLevel="0" collapsed="false">
      <c r="A1048530" s="37"/>
      <c r="B1048530" s="38"/>
      <c r="C1048530" s="39"/>
      <c r="D1048530" s="39"/>
      <c r="E1048530" s="39"/>
      <c r="F1048530" s="41"/>
      <c r="G1048530" s="39"/>
      <c r="H1048530" s="39"/>
      <c r="I1048530" s="39"/>
      <c r="J1048530" s="43"/>
      <c r="K1048530" s="39"/>
      <c r="L1048530" s="44"/>
      <c r="M1048530" s="43"/>
      <c r="N1048530" s="45"/>
      <c r="O1048530" s="39"/>
      <c r="P1048530" s="39"/>
      <c r="Q1048530" s="39"/>
      <c r="R1048530" s="50"/>
      <c r="S1048530" s="39"/>
      <c r="T1048530" s="39"/>
      <c r="U1048530" s="39"/>
    </row>
    <row r="1048531" customFormat="false" ht="15" hidden="false" customHeight="false" outlineLevel="0" collapsed="false">
      <c r="A1048531" s="37"/>
      <c r="B1048531" s="38"/>
      <c r="C1048531" s="39"/>
      <c r="D1048531" s="39"/>
      <c r="E1048531" s="39"/>
      <c r="F1048531" s="41"/>
      <c r="G1048531" s="39"/>
      <c r="H1048531" s="39"/>
      <c r="I1048531" s="39"/>
      <c r="J1048531" s="43"/>
      <c r="K1048531" s="39"/>
      <c r="L1048531" s="44"/>
      <c r="M1048531" s="43"/>
      <c r="N1048531" s="45"/>
      <c r="O1048531" s="39"/>
      <c r="P1048531" s="39"/>
      <c r="Q1048531" s="39"/>
      <c r="R1048531" s="50"/>
      <c r="S1048531" s="39"/>
      <c r="T1048531" s="39"/>
      <c r="U1048531" s="39"/>
    </row>
    <row r="1048532" customFormat="false" ht="15" hidden="false" customHeight="false" outlineLevel="0" collapsed="false">
      <c r="A1048532" s="37"/>
      <c r="B1048532" s="38"/>
      <c r="C1048532" s="39"/>
      <c r="D1048532" s="39"/>
      <c r="E1048532" s="39"/>
      <c r="F1048532" s="41"/>
      <c r="G1048532" s="39"/>
      <c r="H1048532" s="39"/>
      <c r="I1048532" s="39"/>
      <c r="J1048532" s="43"/>
      <c r="K1048532" s="39"/>
      <c r="L1048532" s="44"/>
      <c r="M1048532" s="43"/>
      <c r="N1048532" s="45"/>
      <c r="O1048532" s="39"/>
      <c r="P1048532" s="39"/>
      <c r="Q1048532" s="39"/>
      <c r="R1048532" s="50"/>
      <c r="S1048532" s="39"/>
      <c r="T1048532" s="39"/>
      <c r="U1048532" s="39"/>
    </row>
    <row r="1048533" customFormat="false" ht="15" hidden="false" customHeight="false" outlineLevel="0" collapsed="false">
      <c r="A1048533" s="37"/>
      <c r="B1048533" s="38"/>
      <c r="C1048533" s="39"/>
      <c r="D1048533" s="39"/>
      <c r="E1048533" s="39"/>
      <c r="F1048533" s="41"/>
      <c r="G1048533" s="39"/>
      <c r="H1048533" s="39"/>
      <c r="I1048533" s="39"/>
      <c r="J1048533" s="43"/>
      <c r="K1048533" s="39"/>
      <c r="L1048533" s="44"/>
      <c r="M1048533" s="43"/>
      <c r="N1048533" s="45"/>
      <c r="O1048533" s="39"/>
      <c r="P1048533" s="39"/>
      <c r="Q1048533" s="39"/>
      <c r="R1048533" s="50"/>
      <c r="S1048533" s="39"/>
      <c r="T1048533" s="39"/>
      <c r="U1048533" s="39"/>
    </row>
    <row r="1048534" customFormat="false" ht="15" hidden="false" customHeight="false" outlineLevel="0" collapsed="false">
      <c r="A1048534" s="37"/>
      <c r="B1048534" s="38"/>
      <c r="C1048534" s="39"/>
      <c r="D1048534" s="39"/>
      <c r="E1048534" s="39"/>
      <c r="F1048534" s="41"/>
      <c r="G1048534" s="39"/>
      <c r="H1048534" s="39"/>
      <c r="I1048534" s="39"/>
      <c r="J1048534" s="43"/>
      <c r="K1048534" s="39"/>
      <c r="L1048534" s="44"/>
      <c r="M1048534" s="43"/>
      <c r="N1048534" s="45"/>
      <c r="O1048534" s="39"/>
      <c r="P1048534" s="39"/>
      <c r="Q1048534" s="39"/>
      <c r="R1048534" s="50"/>
      <c r="S1048534" s="39"/>
      <c r="T1048534" s="39"/>
      <c r="U1048534" s="39"/>
    </row>
    <row r="1048535" customFormat="false" ht="15" hidden="false" customHeight="false" outlineLevel="0" collapsed="false">
      <c r="A1048535" s="37"/>
      <c r="B1048535" s="38"/>
      <c r="C1048535" s="39"/>
      <c r="D1048535" s="39"/>
      <c r="E1048535" s="39"/>
      <c r="F1048535" s="41"/>
      <c r="G1048535" s="39"/>
      <c r="H1048535" s="39"/>
      <c r="I1048535" s="39"/>
      <c r="J1048535" s="43"/>
      <c r="K1048535" s="39"/>
      <c r="L1048535" s="44"/>
      <c r="M1048535" s="43"/>
      <c r="N1048535" s="45"/>
      <c r="O1048535" s="39"/>
      <c r="P1048535" s="39"/>
      <c r="Q1048535" s="39"/>
      <c r="R1048535" s="50"/>
      <c r="S1048535" s="39"/>
      <c r="T1048535" s="39"/>
      <c r="U1048535" s="39"/>
    </row>
    <row r="1048536" customFormat="false" ht="15" hidden="false" customHeight="false" outlineLevel="0" collapsed="false">
      <c r="A1048536" s="37"/>
      <c r="B1048536" s="38"/>
      <c r="C1048536" s="39"/>
      <c r="D1048536" s="39"/>
      <c r="E1048536" s="39"/>
      <c r="F1048536" s="41"/>
      <c r="G1048536" s="39"/>
      <c r="H1048536" s="39"/>
      <c r="I1048536" s="39"/>
      <c r="J1048536" s="43"/>
      <c r="K1048536" s="39"/>
      <c r="L1048536" s="44"/>
      <c r="M1048536" s="43"/>
      <c r="N1048536" s="45"/>
      <c r="O1048536" s="39"/>
      <c r="P1048536" s="39"/>
      <c r="Q1048536" s="39"/>
      <c r="R1048536" s="50"/>
      <c r="S1048536" s="39"/>
      <c r="T1048536" s="39"/>
      <c r="U1048536" s="39"/>
    </row>
    <row r="1048537" customFormat="false" ht="15" hidden="false" customHeight="false" outlineLevel="0" collapsed="false">
      <c r="A1048537" s="37"/>
      <c r="B1048537" s="38"/>
      <c r="C1048537" s="39"/>
      <c r="D1048537" s="39"/>
      <c r="E1048537" s="39"/>
      <c r="F1048537" s="41"/>
      <c r="G1048537" s="39"/>
      <c r="H1048537" s="39"/>
      <c r="I1048537" s="39"/>
      <c r="J1048537" s="43"/>
      <c r="K1048537" s="39"/>
      <c r="L1048537" s="44"/>
      <c r="M1048537" s="43"/>
      <c r="N1048537" s="45"/>
      <c r="O1048537" s="39"/>
      <c r="P1048537" s="39"/>
      <c r="Q1048537" s="39"/>
      <c r="R1048537" s="50"/>
      <c r="S1048537" s="39"/>
      <c r="T1048537" s="39"/>
      <c r="U1048537" s="39"/>
    </row>
    <row r="1048538" customFormat="false" ht="15" hidden="false" customHeight="false" outlineLevel="0" collapsed="false">
      <c r="A1048538" s="37"/>
      <c r="B1048538" s="38"/>
      <c r="C1048538" s="39"/>
      <c r="D1048538" s="39"/>
      <c r="E1048538" s="39"/>
      <c r="F1048538" s="41"/>
      <c r="G1048538" s="39"/>
      <c r="H1048538" s="39"/>
      <c r="I1048538" s="39"/>
      <c r="J1048538" s="43"/>
      <c r="K1048538" s="39"/>
      <c r="L1048538" s="44"/>
      <c r="M1048538" s="43"/>
      <c r="N1048538" s="45"/>
      <c r="O1048538" s="39"/>
      <c r="P1048538" s="39"/>
      <c r="Q1048538" s="39"/>
      <c r="R1048538" s="50"/>
      <c r="S1048538" s="39"/>
      <c r="T1048538" s="39"/>
      <c r="U1048538" s="39"/>
    </row>
    <row r="1048539" customFormat="false" ht="15" hidden="false" customHeight="false" outlineLevel="0" collapsed="false">
      <c r="A1048539" s="37"/>
      <c r="B1048539" s="38"/>
      <c r="C1048539" s="39"/>
      <c r="D1048539" s="39"/>
      <c r="E1048539" s="39"/>
      <c r="F1048539" s="41"/>
      <c r="G1048539" s="39"/>
      <c r="H1048539" s="39"/>
      <c r="I1048539" s="39"/>
      <c r="J1048539" s="43"/>
      <c r="K1048539" s="39"/>
      <c r="L1048539" s="44"/>
      <c r="M1048539" s="43"/>
      <c r="N1048539" s="45"/>
      <c r="O1048539" s="39"/>
      <c r="P1048539" s="39"/>
      <c r="Q1048539" s="39"/>
      <c r="R1048539" s="50"/>
      <c r="S1048539" s="39"/>
      <c r="T1048539" s="39"/>
      <c r="U1048539" s="39"/>
    </row>
    <row r="1048540" customFormat="false" ht="15" hidden="false" customHeight="false" outlineLevel="0" collapsed="false">
      <c r="A1048540" s="37"/>
      <c r="B1048540" s="38"/>
      <c r="C1048540" s="39"/>
      <c r="D1048540" s="39"/>
      <c r="E1048540" s="39"/>
      <c r="F1048540" s="41"/>
      <c r="G1048540" s="39"/>
      <c r="H1048540" s="39"/>
      <c r="I1048540" s="39"/>
      <c r="J1048540" s="43"/>
      <c r="K1048540" s="39"/>
      <c r="L1048540" s="44"/>
      <c r="M1048540" s="43"/>
      <c r="N1048540" s="45"/>
      <c r="O1048540" s="39"/>
      <c r="P1048540" s="39"/>
      <c r="Q1048540" s="39"/>
      <c r="R1048540" s="50"/>
      <c r="S1048540" s="39"/>
      <c r="T1048540" s="39"/>
      <c r="U1048540" s="39"/>
    </row>
    <row r="1048541" customFormat="false" ht="15" hidden="false" customHeight="false" outlineLevel="0" collapsed="false">
      <c r="A1048541" s="37"/>
      <c r="B1048541" s="38"/>
      <c r="C1048541" s="39"/>
      <c r="D1048541" s="39"/>
      <c r="E1048541" s="39"/>
      <c r="F1048541" s="41"/>
      <c r="G1048541" s="39"/>
      <c r="H1048541" s="39"/>
      <c r="I1048541" s="39"/>
      <c r="J1048541" s="43"/>
      <c r="K1048541" s="39"/>
      <c r="L1048541" s="44"/>
      <c r="M1048541" s="43"/>
      <c r="N1048541" s="45"/>
      <c r="O1048541" s="39"/>
      <c r="P1048541" s="39"/>
      <c r="Q1048541" s="39"/>
      <c r="R1048541" s="50"/>
      <c r="S1048541" s="39"/>
      <c r="T1048541" s="39"/>
      <c r="U1048541" s="39"/>
    </row>
    <row r="1048542" customFormat="false" ht="15" hidden="false" customHeight="false" outlineLevel="0" collapsed="false">
      <c r="A1048542" s="37"/>
      <c r="B1048542" s="38"/>
      <c r="C1048542" s="39"/>
      <c r="D1048542" s="39"/>
      <c r="E1048542" s="39"/>
      <c r="F1048542" s="41"/>
      <c r="G1048542" s="39"/>
      <c r="H1048542" s="39"/>
      <c r="I1048542" s="39"/>
      <c r="J1048542" s="43"/>
      <c r="K1048542" s="39"/>
      <c r="L1048542" s="44"/>
      <c r="M1048542" s="43"/>
      <c r="N1048542" s="45"/>
      <c r="O1048542" s="39"/>
      <c r="P1048542" s="39"/>
      <c r="Q1048542" s="39"/>
      <c r="R1048542" s="50"/>
      <c r="S1048542" s="39"/>
      <c r="T1048542" s="39"/>
      <c r="U1048542" s="39"/>
    </row>
    <row r="1048543" customFormat="false" ht="15" hidden="false" customHeight="false" outlineLevel="0" collapsed="false">
      <c r="A1048543" s="37"/>
      <c r="B1048543" s="38"/>
      <c r="C1048543" s="39"/>
      <c r="D1048543" s="39"/>
      <c r="E1048543" s="39"/>
      <c r="F1048543" s="41"/>
      <c r="G1048543" s="39"/>
      <c r="H1048543" s="39"/>
      <c r="I1048543" s="39"/>
      <c r="J1048543" s="43"/>
      <c r="K1048543" s="39"/>
      <c r="L1048543" s="44"/>
      <c r="M1048543" s="43"/>
      <c r="N1048543" s="45"/>
      <c r="O1048543" s="39"/>
      <c r="P1048543" s="39"/>
      <c r="Q1048543" s="39"/>
      <c r="R1048543" s="50"/>
      <c r="S1048543" s="39"/>
      <c r="T1048543" s="39"/>
      <c r="U1048543" s="39"/>
    </row>
    <row r="1048544" customFormat="false" ht="15" hidden="false" customHeight="false" outlineLevel="0" collapsed="false">
      <c r="A1048544" s="37"/>
      <c r="B1048544" s="38"/>
      <c r="C1048544" s="39"/>
      <c r="D1048544" s="39"/>
      <c r="E1048544" s="39"/>
      <c r="F1048544" s="41"/>
      <c r="G1048544" s="39"/>
      <c r="H1048544" s="39"/>
      <c r="I1048544" s="39"/>
      <c r="J1048544" s="43"/>
      <c r="K1048544" s="39"/>
      <c r="L1048544" s="44"/>
      <c r="M1048544" s="43"/>
      <c r="N1048544" s="45"/>
      <c r="O1048544" s="39"/>
      <c r="P1048544" s="39"/>
      <c r="Q1048544" s="39"/>
      <c r="R1048544" s="50"/>
      <c r="S1048544" s="39"/>
      <c r="T1048544" s="39"/>
      <c r="U1048544" s="39"/>
    </row>
    <row r="1048545" customFormat="false" ht="15" hidden="false" customHeight="false" outlineLevel="0" collapsed="false">
      <c r="A1048545" s="37"/>
      <c r="B1048545" s="38"/>
      <c r="C1048545" s="39"/>
      <c r="D1048545" s="39"/>
      <c r="E1048545" s="39"/>
      <c r="F1048545" s="41"/>
      <c r="G1048545" s="39"/>
      <c r="H1048545" s="39"/>
      <c r="I1048545" s="39"/>
      <c r="J1048545" s="43"/>
      <c r="K1048545" s="39"/>
      <c r="L1048545" s="44"/>
      <c r="M1048545" s="43"/>
      <c r="N1048545" s="45"/>
      <c r="O1048545" s="39"/>
      <c r="P1048545" s="39"/>
      <c r="Q1048545" s="39"/>
      <c r="R1048545" s="50"/>
      <c r="S1048545" s="39"/>
      <c r="T1048545" s="39"/>
      <c r="U1048545" s="39"/>
    </row>
    <row r="1048546" customFormat="false" ht="15" hidden="false" customHeight="false" outlineLevel="0" collapsed="false">
      <c r="A1048546" s="37"/>
      <c r="B1048546" s="38"/>
      <c r="C1048546" s="39"/>
      <c r="D1048546" s="39"/>
      <c r="E1048546" s="39"/>
      <c r="F1048546" s="41"/>
      <c r="G1048546" s="39"/>
      <c r="H1048546" s="39"/>
      <c r="I1048546" s="39"/>
      <c r="J1048546" s="43"/>
      <c r="K1048546" s="39"/>
      <c r="L1048546" s="44"/>
      <c r="M1048546" s="43"/>
      <c r="N1048546" s="45"/>
      <c r="O1048546" s="39"/>
      <c r="P1048546" s="39"/>
      <c r="Q1048546" s="39"/>
      <c r="R1048546" s="50"/>
      <c r="S1048546" s="39"/>
      <c r="T1048546" s="39"/>
      <c r="U1048546" s="39"/>
    </row>
    <row r="1048547" customFormat="false" ht="15" hidden="false" customHeight="false" outlineLevel="0" collapsed="false">
      <c r="A1048547" s="37"/>
      <c r="B1048547" s="38"/>
      <c r="C1048547" s="39"/>
      <c r="D1048547" s="39"/>
      <c r="E1048547" s="39"/>
      <c r="F1048547" s="41"/>
      <c r="G1048547" s="39"/>
      <c r="H1048547" s="39"/>
      <c r="I1048547" s="39"/>
      <c r="J1048547" s="43"/>
      <c r="K1048547" s="39"/>
      <c r="L1048547" s="44"/>
      <c r="M1048547" s="43"/>
      <c r="N1048547" s="45"/>
      <c r="O1048547" s="39"/>
      <c r="P1048547" s="39"/>
      <c r="Q1048547" s="39"/>
      <c r="R1048547" s="50"/>
      <c r="S1048547" s="39"/>
      <c r="T1048547" s="39"/>
      <c r="U1048547" s="39"/>
    </row>
    <row r="1048548" customFormat="false" ht="15" hidden="false" customHeight="false" outlineLevel="0" collapsed="false">
      <c r="A1048548" s="37"/>
      <c r="B1048548" s="38"/>
      <c r="C1048548" s="39"/>
      <c r="D1048548" s="39"/>
      <c r="E1048548" s="39"/>
      <c r="F1048548" s="41"/>
      <c r="G1048548" s="39"/>
      <c r="H1048548" s="39"/>
      <c r="I1048548" s="39"/>
      <c r="J1048548" s="43"/>
      <c r="K1048548" s="39"/>
      <c r="L1048548" s="44"/>
      <c r="M1048548" s="43"/>
      <c r="N1048548" s="45"/>
      <c r="O1048548" s="39"/>
      <c r="P1048548" s="39"/>
      <c r="Q1048548" s="39"/>
      <c r="R1048548" s="50"/>
      <c r="S1048548" s="39"/>
      <c r="T1048548" s="39"/>
      <c r="U1048548" s="39"/>
    </row>
    <row r="1048549" customFormat="false" ht="15" hidden="false" customHeight="false" outlineLevel="0" collapsed="false">
      <c r="A1048549" s="37"/>
      <c r="B1048549" s="38"/>
      <c r="C1048549" s="39"/>
      <c r="D1048549" s="39"/>
      <c r="E1048549" s="39"/>
      <c r="F1048549" s="41"/>
      <c r="G1048549" s="39"/>
      <c r="H1048549" s="39"/>
      <c r="I1048549" s="39"/>
      <c r="J1048549" s="43"/>
      <c r="K1048549" s="39"/>
      <c r="L1048549" s="44"/>
      <c r="M1048549" s="43"/>
      <c r="N1048549" s="45"/>
      <c r="O1048549" s="39"/>
      <c r="P1048549" s="39"/>
      <c r="Q1048549" s="39"/>
      <c r="R1048549" s="50"/>
      <c r="S1048549" s="39"/>
      <c r="T1048549" s="39"/>
      <c r="U1048549" s="39"/>
    </row>
    <row r="1048550" customFormat="false" ht="15" hidden="false" customHeight="false" outlineLevel="0" collapsed="false">
      <c r="A1048550" s="37"/>
      <c r="B1048550" s="38"/>
      <c r="C1048550" s="39"/>
      <c r="D1048550" s="39"/>
      <c r="E1048550" s="39"/>
      <c r="F1048550" s="41"/>
      <c r="G1048550" s="39"/>
      <c r="H1048550" s="39"/>
      <c r="I1048550" s="39"/>
      <c r="J1048550" s="43"/>
      <c r="K1048550" s="39"/>
      <c r="L1048550" s="44"/>
      <c r="M1048550" s="43"/>
      <c r="N1048550" s="45"/>
      <c r="O1048550" s="39"/>
      <c r="P1048550" s="39"/>
      <c r="Q1048550" s="39"/>
      <c r="R1048550" s="50"/>
      <c r="S1048550" s="39"/>
      <c r="T1048550" s="39"/>
      <c r="U1048550" s="39"/>
    </row>
    <row r="1048551" customFormat="false" ht="15" hidden="false" customHeight="false" outlineLevel="0" collapsed="false">
      <c r="A1048551" s="37"/>
      <c r="B1048551" s="38"/>
      <c r="C1048551" s="39"/>
      <c r="D1048551" s="39"/>
      <c r="E1048551" s="39"/>
      <c r="F1048551" s="41"/>
      <c r="G1048551" s="39"/>
      <c r="H1048551" s="39"/>
      <c r="I1048551" s="39"/>
      <c r="J1048551" s="43"/>
      <c r="K1048551" s="39"/>
      <c r="L1048551" s="44"/>
      <c r="M1048551" s="43"/>
      <c r="N1048551" s="45"/>
      <c r="O1048551" s="39"/>
      <c r="P1048551" s="39"/>
      <c r="Q1048551" s="39"/>
      <c r="R1048551" s="50"/>
      <c r="S1048551" s="39"/>
      <c r="T1048551" s="39"/>
      <c r="U1048551" s="39"/>
    </row>
    <row r="1048552" customFormat="false" ht="15" hidden="false" customHeight="false" outlineLevel="0" collapsed="false">
      <c r="A1048552" s="37"/>
      <c r="B1048552" s="38"/>
      <c r="C1048552" s="39"/>
      <c r="D1048552" s="39"/>
      <c r="E1048552" s="39"/>
      <c r="F1048552" s="41"/>
      <c r="G1048552" s="39"/>
      <c r="H1048552" s="39"/>
      <c r="I1048552" s="39"/>
      <c r="J1048552" s="43"/>
      <c r="K1048552" s="39"/>
      <c r="L1048552" s="44"/>
      <c r="M1048552" s="43"/>
      <c r="N1048552" s="45"/>
      <c r="O1048552" s="39"/>
      <c r="P1048552" s="39"/>
      <c r="Q1048552" s="39"/>
      <c r="R1048552" s="50"/>
      <c r="S1048552" s="39"/>
      <c r="T1048552" s="39"/>
      <c r="U1048552" s="39"/>
    </row>
    <row r="1048553" customFormat="false" ht="15" hidden="false" customHeight="false" outlineLevel="0" collapsed="false">
      <c r="A1048553" s="37"/>
      <c r="B1048553" s="38"/>
      <c r="C1048553" s="39"/>
      <c r="D1048553" s="39"/>
      <c r="E1048553" s="39"/>
      <c r="F1048553" s="41"/>
      <c r="G1048553" s="39"/>
      <c r="H1048553" s="39"/>
      <c r="I1048553" s="39"/>
      <c r="J1048553" s="43"/>
      <c r="K1048553" s="39"/>
      <c r="L1048553" s="44"/>
      <c r="M1048553" s="43"/>
      <c r="N1048553" s="45"/>
      <c r="O1048553" s="39"/>
      <c r="P1048553" s="39"/>
      <c r="Q1048553" s="39"/>
      <c r="R1048553" s="50"/>
      <c r="S1048553" s="39"/>
      <c r="T1048553" s="39"/>
      <c r="U1048553" s="39"/>
    </row>
    <row r="1048554" customFormat="false" ht="15" hidden="false" customHeight="false" outlineLevel="0" collapsed="false">
      <c r="A1048554" s="37"/>
      <c r="B1048554" s="38"/>
      <c r="C1048554" s="39"/>
      <c r="D1048554" s="39"/>
      <c r="E1048554" s="39"/>
      <c r="F1048554" s="41"/>
      <c r="G1048554" s="39"/>
      <c r="H1048554" s="39"/>
      <c r="I1048554" s="39"/>
      <c r="J1048554" s="43"/>
      <c r="K1048554" s="39"/>
      <c r="L1048554" s="44"/>
      <c r="M1048554" s="43"/>
      <c r="N1048554" s="45"/>
      <c r="O1048554" s="39"/>
      <c r="P1048554" s="39"/>
      <c r="Q1048554" s="39"/>
      <c r="R1048554" s="50"/>
      <c r="S1048554" s="39"/>
      <c r="T1048554" s="39"/>
      <c r="U1048554" s="39"/>
    </row>
    <row r="1048555" customFormat="false" ht="15" hidden="false" customHeight="false" outlineLevel="0" collapsed="false">
      <c r="A1048555" s="37"/>
      <c r="B1048555" s="38"/>
      <c r="C1048555" s="39"/>
      <c r="D1048555" s="39"/>
      <c r="E1048555" s="39"/>
      <c r="F1048555" s="41"/>
      <c r="G1048555" s="39"/>
      <c r="H1048555" s="39"/>
      <c r="I1048555" s="39"/>
      <c r="J1048555" s="43"/>
      <c r="K1048555" s="39"/>
      <c r="L1048555" s="44"/>
      <c r="M1048555" s="43"/>
      <c r="N1048555" s="45"/>
      <c r="O1048555" s="39"/>
      <c r="P1048555" s="39"/>
      <c r="Q1048555" s="39"/>
      <c r="R1048555" s="50"/>
      <c r="S1048555" s="39"/>
      <c r="T1048555" s="39"/>
      <c r="U1048555" s="39"/>
    </row>
    <row r="1048556" customFormat="false" ht="15" hidden="false" customHeight="false" outlineLevel="0" collapsed="false">
      <c r="A1048556" s="37"/>
      <c r="B1048556" s="38"/>
      <c r="C1048556" s="39"/>
      <c r="D1048556" s="39"/>
      <c r="E1048556" s="39"/>
      <c r="F1048556" s="41"/>
      <c r="G1048556" s="39"/>
      <c r="H1048556" s="39"/>
      <c r="I1048556" s="39"/>
      <c r="J1048556" s="43"/>
      <c r="K1048556" s="39"/>
      <c r="L1048556" s="44"/>
      <c r="M1048556" s="43"/>
      <c r="N1048556" s="45"/>
      <c r="O1048556" s="39"/>
      <c r="P1048556" s="39"/>
      <c r="Q1048556" s="39"/>
      <c r="R1048556" s="50"/>
      <c r="S1048556" s="39"/>
      <c r="T1048556" s="39"/>
      <c r="U1048556" s="39"/>
    </row>
    <row r="1048557" customFormat="false" ht="15" hidden="false" customHeight="false" outlineLevel="0" collapsed="false">
      <c r="A1048557" s="37"/>
      <c r="B1048557" s="38"/>
      <c r="C1048557" s="39"/>
      <c r="D1048557" s="39"/>
      <c r="E1048557" s="39"/>
      <c r="F1048557" s="41"/>
      <c r="G1048557" s="39"/>
      <c r="H1048557" s="39"/>
      <c r="I1048557" s="39"/>
      <c r="J1048557" s="43"/>
      <c r="K1048557" s="39"/>
      <c r="L1048557" s="44"/>
      <c r="M1048557" s="43"/>
      <c r="N1048557" s="45"/>
      <c r="O1048557" s="39"/>
      <c r="P1048557" s="39"/>
      <c r="Q1048557" s="39"/>
      <c r="R1048557" s="50"/>
      <c r="S1048557" s="39"/>
      <c r="T1048557" s="39"/>
      <c r="U1048557" s="39"/>
    </row>
    <row r="1048558" customFormat="false" ht="15" hidden="false" customHeight="false" outlineLevel="0" collapsed="false">
      <c r="A1048558" s="37"/>
      <c r="B1048558" s="38"/>
      <c r="C1048558" s="39"/>
      <c r="D1048558" s="39"/>
      <c r="E1048558" s="39"/>
      <c r="F1048558" s="41"/>
      <c r="G1048558" s="39"/>
      <c r="H1048558" s="39"/>
      <c r="I1048558" s="39"/>
      <c r="J1048558" s="43"/>
      <c r="K1048558" s="39"/>
      <c r="L1048558" s="44"/>
      <c r="M1048558" s="43"/>
      <c r="N1048558" s="45"/>
      <c r="O1048558" s="39"/>
      <c r="P1048558" s="39"/>
      <c r="Q1048558" s="39"/>
      <c r="R1048558" s="50"/>
      <c r="S1048558" s="39"/>
      <c r="T1048558" s="39"/>
      <c r="U1048558" s="39"/>
    </row>
    <row r="1048559" customFormat="false" ht="15" hidden="false" customHeight="false" outlineLevel="0" collapsed="false">
      <c r="A1048559" s="37"/>
      <c r="B1048559" s="38"/>
      <c r="C1048559" s="39"/>
      <c r="D1048559" s="39"/>
      <c r="E1048559" s="39"/>
      <c r="F1048559" s="41"/>
      <c r="G1048559" s="39"/>
      <c r="H1048559" s="39"/>
      <c r="I1048559" s="39"/>
      <c r="J1048559" s="43"/>
      <c r="K1048559" s="39"/>
      <c r="L1048559" s="44"/>
      <c r="M1048559" s="43"/>
      <c r="N1048559" s="45"/>
      <c r="O1048559" s="39"/>
      <c r="P1048559" s="39"/>
      <c r="Q1048559" s="39"/>
      <c r="R1048559" s="50"/>
      <c r="S1048559" s="39"/>
      <c r="T1048559" s="39"/>
      <c r="U1048559" s="39"/>
    </row>
    <row r="1048560" customFormat="false" ht="15" hidden="false" customHeight="false" outlineLevel="0" collapsed="false">
      <c r="A1048560" s="37"/>
      <c r="B1048560" s="38"/>
      <c r="C1048560" s="39"/>
      <c r="D1048560" s="39"/>
      <c r="E1048560" s="39"/>
      <c r="F1048560" s="41"/>
      <c r="G1048560" s="39"/>
      <c r="H1048560" s="39"/>
      <c r="I1048560" s="39"/>
      <c r="J1048560" s="43"/>
      <c r="K1048560" s="39"/>
      <c r="L1048560" s="44"/>
      <c r="M1048560" s="43"/>
      <c r="N1048560" s="45"/>
      <c r="O1048560" s="39"/>
      <c r="P1048560" s="39"/>
      <c r="Q1048560" s="39"/>
      <c r="R1048560" s="50"/>
      <c r="S1048560" s="39"/>
      <c r="T1048560" s="39"/>
      <c r="U1048560" s="39"/>
    </row>
    <row r="1048561" customFormat="false" ht="15" hidden="false" customHeight="false" outlineLevel="0" collapsed="false">
      <c r="A1048561" s="37"/>
      <c r="B1048561" s="38"/>
      <c r="C1048561" s="39"/>
      <c r="D1048561" s="39"/>
      <c r="E1048561" s="39"/>
      <c r="F1048561" s="41"/>
      <c r="G1048561" s="39"/>
      <c r="H1048561" s="39"/>
      <c r="I1048561" s="39"/>
      <c r="J1048561" s="43"/>
      <c r="K1048561" s="39"/>
      <c r="L1048561" s="44"/>
      <c r="M1048561" s="43"/>
      <c r="N1048561" s="45"/>
      <c r="O1048561" s="39"/>
      <c r="P1048561" s="39"/>
      <c r="Q1048561" s="39"/>
      <c r="R1048561" s="50"/>
      <c r="S1048561" s="39"/>
      <c r="T1048561" s="39"/>
      <c r="U1048561" s="39"/>
    </row>
    <row r="1048562" customFormat="false" ht="15" hidden="false" customHeight="false" outlineLevel="0" collapsed="false">
      <c r="A1048562" s="37"/>
      <c r="B1048562" s="38"/>
      <c r="C1048562" s="39"/>
      <c r="D1048562" s="39"/>
      <c r="E1048562" s="39"/>
      <c r="F1048562" s="41"/>
      <c r="G1048562" s="39"/>
      <c r="H1048562" s="39"/>
      <c r="I1048562" s="39"/>
      <c r="J1048562" s="43"/>
      <c r="K1048562" s="39"/>
      <c r="L1048562" s="44"/>
      <c r="M1048562" s="43"/>
      <c r="N1048562" s="45"/>
      <c r="O1048562" s="39"/>
      <c r="P1048562" s="39"/>
      <c r="Q1048562" s="39"/>
      <c r="R1048562" s="50"/>
      <c r="S1048562" s="39"/>
      <c r="T1048562" s="39"/>
      <c r="U1048562" s="39"/>
    </row>
    <row r="1048563" customFormat="false" ht="15" hidden="false" customHeight="false" outlineLevel="0" collapsed="false">
      <c r="A1048563" s="37"/>
      <c r="B1048563" s="38"/>
      <c r="C1048563" s="39"/>
      <c r="D1048563" s="39"/>
      <c r="E1048563" s="39"/>
      <c r="F1048563" s="41"/>
      <c r="G1048563" s="39"/>
      <c r="H1048563" s="39"/>
      <c r="I1048563" s="39"/>
      <c r="J1048563" s="43"/>
      <c r="K1048563" s="39"/>
      <c r="L1048563" s="44"/>
      <c r="M1048563" s="43"/>
      <c r="N1048563" s="45"/>
      <c r="O1048563" s="39"/>
      <c r="P1048563" s="39"/>
      <c r="Q1048563" s="39"/>
      <c r="R1048563" s="50"/>
      <c r="S1048563" s="39"/>
      <c r="T1048563" s="39"/>
      <c r="U1048563" s="39"/>
    </row>
    <row r="1048564" customFormat="false" ht="15" hidden="false" customHeight="false" outlineLevel="0" collapsed="false">
      <c r="A1048564" s="37"/>
      <c r="B1048564" s="38"/>
      <c r="C1048564" s="39"/>
      <c r="D1048564" s="39"/>
      <c r="E1048564" s="39"/>
      <c r="F1048564" s="41"/>
      <c r="G1048564" s="39"/>
      <c r="H1048564" s="39"/>
      <c r="I1048564" s="39"/>
      <c r="J1048564" s="43"/>
      <c r="K1048564" s="39"/>
      <c r="L1048564" s="44"/>
      <c r="M1048564" s="43"/>
      <c r="N1048564" s="45"/>
      <c r="O1048564" s="39"/>
      <c r="P1048564" s="39"/>
      <c r="Q1048564" s="39"/>
      <c r="R1048564" s="50"/>
      <c r="S1048564" s="39"/>
      <c r="T1048564" s="39"/>
      <c r="U1048564" s="39"/>
    </row>
    <row r="1048565" customFormat="false" ht="15" hidden="false" customHeight="false" outlineLevel="0" collapsed="false">
      <c r="A1048565" s="37"/>
      <c r="B1048565" s="38"/>
      <c r="C1048565" s="39"/>
      <c r="D1048565" s="39"/>
      <c r="E1048565" s="39"/>
      <c r="F1048565" s="41"/>
      <c r="G1048565" s="39"/>
      <c r="H1048565" s="39"/>
      <c r="I1048565" s="39"/>
      <c r="J1048565" s="43"/>
      <c r="K1048565" s="39"/>
      <c r="L1048565" s="44"/>
      <c r="M1048565" s="43"/>
      <c r="N1048565" s="45"/>
      <c r="O1048565" s="39"/>
      <c r="P1048565" s="39"/>
      <c r="Q1048565" s="39"/>
      <c r="R1048565" s="50"/>
      <c r="S1048565" s="39"/>
      <c r="T1048565" s="39"/>
      <c r="U1048565" s="39"/>
    </row>
    <row r="1048566" customFormat="false" ht="15" hidden="false" customHeight="false" outlineLevel="0" collapsed="false">
      <c r="A1048566" s="37"/>
      <c r="B1048566" s="38"/>
      <c r="C1048566" s="39"/>
      <c r="D1048566" s="39"/>
      <c r="E1048566" s="39"/>
      <c r="F1048566" s="41"/>
      <c r="G1048566" s="39"/>
      <c r="H1048566" s="39"/>
      <c r="I1048566" s="39"/>
      <c r="J1048566" s="43"/>
      <c r="K1048566" s="39"/>
      <c r="L1048566" s="44"/>
      <c r="M1048566" s="43"/>
      <c r="N1048566" s="45"/>
      <c r="O1048566" s="39"/>
      <c r="P1048566" s="39"/>
      <c r="Q1048566" s="39"/>
      <c r="R1048566" s="50"/>
      <c r="S1048566" s="39"/>
      <c r="T1048566" s="39"/>
      <c r="U1048566" s="39"/>
    </row>
    <row r="1048567" customFormat="false" ht="15" hidden="false" customHeight="false" outlineLevel="0" collapsed="false">
      <c r="A1048567" s="37"/>
      <c r="B1048567" s="38"/>
      <c r="C1048567" s="39"/>
      <c r="D1048567" s="39"/>
      <c r="E1048567" s="39"/>
      <c r="F1048567" s="41"/>
      <c r="G1048567" s="39"/>
      <c r="H1048567" s="39"/>
      <c r="I1048567" s="39"/>
      <c r="J1048567" s="43"/>
      <c r="K1048567" s="39"/>
      <c r="L1048567" s="44"/>
      <c r="M1048567" s="43"/>
      <c r="N1048567" s="45"/>
      <c r="O1048567" s="39"/>
      <c r="P1048567" s="39"/>
      <c r="Q1048567" s="39"/>
      <c r="R1048567" s="50"/>
      <c r="S1048567" s="39"/>
      <c r="T1048567" s="39"/>
      <c r="U1048567" s="39"/>
    </row>
    <row r="1048568" customFormat="false" ht="15" hidden="false" customHeight="false" outlineLevel="0" collapsed="false">
      <c r="A1048568" s="37"/>
      <c r="B1048568" s="38"/>
      <c r="C1048568" s="39"/>
      <c r="D1048568" s="39"/>
      <c r="E1048568" s="39"/>
      <c r="F1048568" s="41"/>
      <c r="G1048568" s="39"/>
      <c r="H1048568" s="39"/>
      <c r="I1048568" s="39"/>
      <c r="J1048568" s="43"/>
      <c r="K1048568" s="39"/>
      <c r="L1048568" s="44"/>
      <c r="M1048568" s="43"/>
      <c r="N1048568" s="45"/>
      <c r="O1048568" s="39"/>
      <c r="P1048568" s="39"/>
      <c r="Q1048568" s="39"/>
      <c r="R1048568" s="50"/>
      <c r="S1048568" s="39"/>
      <c r="T1048568" s="39"/>
      <c r="U1048568" s="39"/>
    </row>
    <row r="1048569" customFormat="false" ht="15" hidden="false" customHeight="false" outlineLevel="0" collapsed="false">
      <c r="A1048569" s="37"/>
      <c r="B1048569" s="38"/>
      <c r="C1048569" s="39"/>
      <c r="D1048569" s="39"/>
      <c r="E1048569" s="39"/>
      <c r="F1048569" s="41"/>
      <c r="G1048569" s="39"/>
      <c r="H1048569" s="39"/>
      <c r="I1048569" s="39"/>
      <c r="J1048569" s="43"/>
      <c r="K1048569" s="39"/>
      <c r="L1048569" s="44"/>
      <c r="M1048569" s="43"/>
      <c r="N1048569" s="45"/>
      <c r="O1048569" s="39"/>
      <c r="P1048569" s="39"/>
      <c r="Q1048569" s="39"/>
      <c r="R1048569" s="50"/>
      <c r="S1048569" s="39"/>
      <c r="T1048569" s="39"/>
      <c r="U1048569" s="39"/>
    </row>
    <row r="1048570" customFormat="false" ht="15" hidden="false" customHeight="false" outlineLevel="0" collapsed="false">
      <c r="A1048570" s="37"/>
      <c r="B1048570" s="38"/>
      <c r="C1048570" s="39"/>
      <c r="D1048570" s="39"/>
      <c r="E1048570" s="39"/>
      <c r="F1048570" s="41"/>
      <c r="G1048570" s="39"/>
      <c r="H1048570" s="39"/>
      <c r="I1048570" s="39"/>
      <c r="J1048570" s="43"/>
      <c r="K1048570" s="39"/>
      <c r="L1048570" s="44"/>
      <c r="M1048570" s="43"/>
      <c r="N1048570" s="45"/>
      <c r="O1048570" s="39"/>
      <c r="P1048570" s="39"/>
      <c r="Q1048570" s="39"/>
      <c r="R1048570" s="50"/>
      <c r="S1048570" s="39"/>
      <c r="T1048570" s="39"/>
      <c r="U1048570" s="39"/>
    </row>
    <row r="1048571" customFormat="false" ht="15" hidden="false" customHeight="false" outlineLevel="0" collapsed="false">
      <c r="A1048571" s="37"/>
      <c r="B1048571" s="38"/>
      <c r="C1048571" s="39"/>
      <c r="D1048571" s="39"/>
      <c r="E1048571" s="39"/>
      <c r="F1048571" s="41"/>
      <c r="G1048571" s="39"/>
      <c r="H1048571" s="39"/>
      <c r="I1048571" s="39"/>
      <c r="J1048571" s="43"/>
      <c r="K1048571" s="39"/>
      <c r="L1048571" s="44"/>
      <c r="M1048571" s="43"/>
      <c r="N1048571" s="45"/>
      <c r="O1048571" s="39"/>
      <c r="P1048571" s="39"/>
      <c r="Q1048571" s="39"/>
      <c r="R1048571" s="50"/>
      <c r="S1048571" s="39"/>
      <c r="T1048571" s="39"/>
      <c r="U1048571" s="39"/>
    </row>
    <row r="1048572" customFormat="false" ht="15" hidden="false" customHeight="false" outlineLevel="0" collapsed="false">
      <c r="A1048572" s="37"/>
      <c r="B1048572" s="38"/>
      <c r="C1048572" s="39"/>
      <c r="D1048572" s="39"/>
      <c r="E1048572" s="39"/>
      <c r="F1048572" s="41"/>
      <c r="G1048572" s="39"/>
      <c r="H1048572" s="39"/>
      <c r="I1048572" s="39"/>
      <c r="J1048572" s="43"/>
      <c r="K1048572" s="39"/>
      <c r="L1048572" s="44"/>
      <c r="M1048572" s="43"/>
      <c r="N1048572" s="45"/>
      <c r="O1048572" s="39"/>
      <c r="P1048572" s="39"/>
      <c r="Q1048572" s="39"/>
      <c r="R1048572" s="50"/>
      <c r="S1048572" s="39"/>
      <c r="T1048572" s="39"/>
      <c r="U1048572" s="39"/>
    </row>
    <row r="1048573" customFormat="false" ht="15" hidden="false" customHeight="false" outlineLevel="0" collapsed="false">
      <c r="A1048573" s="37"/>
      <c r="B1048573" s="38"/>
      <c r="C1048573" s="39"/>
      <c r="D1048573" s="39"/>
      <c r="E1048573" s="39"/>
      <c r="F1048573" s="41"/>
      <c r="G1048573" s="39"/>
      <c r="H1048573" s="39"/>
      <c r="I1048573" s="39"/>
      <c r="J1048573" s="43"/>
      <c r="K1048573" s="39"/>
      <c r="L1048573" s="44"/>
      <c r="M1048573" s="43"/>
      <c r="N1048573" s="45"/>
      <c r="O1048573" s="39"/>
      <c r="P1048573" s="39"/>
      <c r="Q1048573" s="39"/>
      <c r="R1048573" s="50"/>
      <c r="S1048573" s="39"/>
      <c r="T1048573" s="39"/>
      <c r="U1048573" s="39"/>
    </row>
    <row r="1048574" customFormat="false" ht="15" hidden="false" customHeight="false" outlineLevel="0" collapsed="false">
      <c r="A1048574" s="37"/>
      <c r="B1048574" s="38"/>
      <c r="C1048574" s="39"/>
      <c r="D1048574" s="39"/>
      <c r="E1048574" s="39"/>
      <c r="F1048574" s="41"/>
      <c r="G1048574" s="39"/>
      <c r="H1048574" s="39"/>
      <c r="I1048574" s="39"/>
      <c r="J1048574" s="43"/>
      <c r="K1048574" s="39"/>
      <c r="L1048574" s="44"/>
      <c r="M1048574" s="43"/>
      <c r="N1048574" s="45"/>
      <c r="O1048574" s="39"/>
      <c r="P1048574" s="39"/>
      <c r="Q1048574" s="39"/>
      <c r="R1048574" s="50"/>
      <c r="S1048574" s="39"/>
      <c r="T1048574" s="39"/>
      <c r="U1048574" s="39"/>
    </row>
    <row r="1048575" customFormat="false" ht="15" hidden="false" customHeight="false" outlineLevel="0" collapsed="false">
      <c r="A1048575" s="37"/>
      <c r="B1048575" s="38"/>
      <c r="C1048575" s="39"/>
      <c r="D1048575" s="39"/>
      <c r="E1048575" s="39"/>
      <c r="F1048575" s="41"/>
      <c r="G1048575" s="39"/>
      <c r="H1048575" s="39"/>
      <c r="I1048575" s="39"/>
      <c r="J1048575" s="43"/>
      <c r="K1048575" s="39"/>
      <c r="L1048575" s="44"/>
      <c r="M1048575" s="43"/>
      <c r="N1048575" s="45"/>
      <c r="O1048575" s="39"/>
      <c r="P1048575" s="39"/>
      <c r="Q1048575" s="39"/>
      <c r="R1048575" s="50"/>
      <c r="S1048575" s="39"/>
      <c r="T1048575" s="39"/>
      <c r="U1048575" s="39"/>
    </row>
    <row r="1048576" customFormat="false" ht="12.8" hidden="false" customHeight="false" outlineLevel="0" collapsed="false">
      <c r="A1048576" s="37"/>
      <c r="B1048576" s="38"/>
      <c r="C1048576" s="39"/>
      <c r="D1048576" s="39"/>
      <c r="E1048576" s="39"/>
      <c r="F1048576" s="41"/>
      <c r="G1048576" s="39"/>
      <c r="H1048576" s="39"/>
      <c r="I1048576" s="39"/>
      <c r="J1048576" s="43"/>
      <c r="K1048576" s="39"/>
      <c r="L1048576" s="44"/>
      <c r="M1048576" s="43"/>
      <c r="N1048576" s="45"/>
      <c r="O1048576" s="39"/>
      <c r="P1048576" s="39"/>
      <c r="Q1048576" s="39"/>
      <c r="R1048576" s="50"/>
      <c r="S1048576" s="39"/>
      <c r="T1048576" s="39"/>
      <c r="U1048576" s="39"/>
    </row>
  </sheetData>
  <conditionalFormatting sqref="M1048476:M1048576">
    <cfRule type="cellIs" priority="2" operator="greaterThan" aboveAverage="0" equalAverage="0" bottom="0" percent="0" rank="0" text="" dxfId="4">
      <formula>TODAY()+180</formula>
    </cfRule>
    <cfRule type="cellIs" priority="3" operator="between" aboveAverage="0" equalAverage="0" bottom="0" percent="0" rank="0" text="" dxfId="5">
      <formula>TODAY()+61</formula>
      <formula>TODAY()+180</formula>
    </cfRule>
    <cfRule type="cellIs" priority="4" operator="between" aboveAverage="0" equalAverage="0" bottom="0" percent="0" rank="0" text="" dxfId="6">
      <formula>TODAY()</formula>
      <formula>TODAY()+60</formula>
    </cfRule>
  </conditionalFormatting>
  <hyperlinks>
    <hyperlink ref="T7" r:id="rId1" display="Julia.Andrade@br.experian.com - JULIA - 98132-1928"/>
    <hyperlink ref="T8" r:id="rId2" display="raphaelfarias@fortes-recife.com.br - RAPHAEL - (81) 3134-3921 / 9 9949-7960"/>
    <hyperlink ref="T9" r:id="rId3" display="Julia.Andrade@br.experian.com - JULIA - 98132-1928"/>
    <hyperlink ref="T12" r:id="rId4" display="gisele.lima@ati.pe.gov.br - GISELE - 3181-8134"/>
    <hyperlink ref="T16" r:id="rId5" display="consultor@uniodontorecife.com.br - ELIZETE - 81 - 99954-5935Andrea (Contabilidade) - 3366-1851"/>
    <hyperlink ref="T18" r:id="rId6" display="convenios@ciee-pe.org.br - FLÁVIA - 3131 6000 opção 02 / (81) 98116 6662"/>
    <hyperlink ref="T19" r:id="rId7" display="camila@braslusotur.com.br - CAMILA - 3086.3544 "/>
    <hyperlink ref="T21" r:id="rId8" display="Carlos-seg11@hotmail.com - CARLOS - 98272-6117 / 988296686 / 9929-73958"/>
    <hyperlink ref="T22" r:id="rId9" display="gisele.lima@ati.pe.gov.br - GISELE - 3181-8134"/>
    <hyperlink ref="T24" r:id="rId10" display="kalinamra@oi.net.br - 98839-2042"/>
    <hyperlink ref="T25" r:id="rId11" display="kalinamra@oi.net.br - 98839-2042"/>
    <hyperlink ref="T26" r:id="rId12" display="secjuridico01@secnor.com.br - FRANCISCO - 98988 - 6043"/>
    <hyperlink ref="T28" r:id="rId13" display="kalinamra@oi.net.br - 98839-2042"/>
    <hyperlink ref="T30" r:id="rId14" display="p.pedro90henrique@gmail.com - PEDRO - 98412-0835"/>
    <hyperlink ref="T32" r:id="rId15" display="Daniel.LINS@sodexo.com - DANIEL - 99195 0849"/>
    <hyperlink ref="T33" r:id="rId16" display="jrobertosjr@gmail.com - JOSÉ ROBERTO - 3020-2060 | 81 99805-7724"/>
    <hyperlink ref="T35" r:id="rId17" display="marcos@liraesilva.com.br - MARCOS "/>
    <hyperlink ref="T47" r:id="rId18" display="consultor@uniodontorecife.com.br - ELIZETE - 81 - 99954-5935 - Andrea (Contabilidade) - 3366-1851"/>
    <hyperlink ref="T49" r:id="rId19" display="leandro@megadata.com.br - (21) 99701-8011"/>
    <hyperlink ref="T50" r:id="rId20" display="p.pedro90henrique@gmail.com - PEDRO - 98412-0835"/>
    <hyperlink ref="T54" r:id="rId21" display="Julia.Andrade@br.experian.com - JULIA - 98132-1928"/>
    <hyperlink ref="T58" r:id="rId22" display="jrobertosjr@gmail.com - JOSÉ ROBERTO - 3020-2060 | 81 99805-7724"/>
    <hyperlink ref="T66" r:id="rId23" display="leandro@certipe.com.br - LEANDRO - 3097-5558 / 999840141"/>
    <hyperlink ref="T68" r:id="rId24" display="m2locacao@hotmail.com - 81-3438.7178 "/>
    <hyperlink ref="T71" r:id="rId25" display="consulten@uol.com.br - (82) 3235-2381 / (82) 98802-5675 / (82) 98176-1769 - ANDERSON MARQUES OU SÉRGIO CASTRO"/>
    <hyperlink ref="T87" r:id="rId26" display="leandro@megadata.com.br - (21) 99701-8011"/>
    <hyperlink ref="T88" r:id="rId27" display="p.pedro90henrique@gmail.com - PEDRO - 98412-0835"/>
    <hyperlink ref="T96" r:id="rId28" display="camila@braslusotur.com.br - CAMILA - 3086.3544 "/>
    <hyperlink ref="T99" r:id="rId29" display="Daniel.LINS@sodexo.com - DANIEL - 99195 0849"/>
    <hyperlink ref="T100" r:id="rId30" display="Julia.Andrade@br.experian.com - JULIA - 98132-1928"/>
    <hyperlink ref="T108" r:id="rId31" display="kalinamra@oi.net.br - 98839-2042"/>
    <hyperlink ref="T110" r:id="rId32" display="consulten@uol.com.br - (82) 3235-2381 / (82) 98802-5675 / (82) 98176-1769 - ANDERSON MARQUES OU SÉRGIO CASTRO"/>
    <hyperlink ref="T121" r:id="rId33" display="barcelos.cavalcante@timbrasil.com.br - BARCELOS - 99923 0108"/>
    <hyperlink ref="T122" r:id="rId34" display="barcelos.cavalcante@timbrasil.com.br - BARCELOS - 99923 0108"/>
    <hyperlink ref="T124" r:id="rId35" display="consulten@uol.com.br - (82) 3235-2381 / (82) 98802-5675 / (82) 98176-1769 - ANDERSON MARQUES OU SÉRGIO CASTRO"/>
    <hyperlink ref="T126" r:id="rId36" display="kalinamra@oi.net.br - 98839-2042"/>
    <hyperlink ref="T127" r:id="rId37" display="kalinamra@oi.net.br - 98839-2042"/>
    <hyperlink ref="T128" r:id="rId38" display="secjuridico01@secnor.com.br - FRANCISCO - 98988 - 6043"/>
    <hyperlink ref="T134" r:id="rId39" display="felipe.ramos@toppus.net"/>
    <hyperlink ref="T136" r:id="rId40" display="leandro@megadata.com.br - (21) 99701-8011"/>
    <hyperlink ref="T137" r:id="rId41" display="p.pedro90henrique@gmail.com - PEDRO - 98412-0835"/>
    <hyperlink ref="T142" r:id="rId42" display="kalinamra@oi.net.br - 98839-2042"/>
    <hyperlink ref="T144" r:id="rId43" display="camila@braslusotur.com.br - CAMILA - 3086.3544 "/>
    <hyperlink ref="T148" r:id="rId44" display="Daniel.LINS@sodexo.com - DANIEL - 99195 0849"/>
    <hyperlink ref="T149" r:id="rId45" display="diope.custodia.atend@bb.com.br - Edson Souza/ Arthur Silva Gomes - (21) 3808.3465/ 6005/ 3173"/>
    <hyperlink ref="T150" r:id="rId46" display="Tatiana Macêdo - tatianamacedo@saobraz.com.br - (83) 3216-4778/ 99128-4033"/>
    <hyperlink ref="T161" r:id="rId47" display="consulten@uol.com.br - (82) 3235-2381 / (82) 98802-5675 / (82) 98176-1769 - ANDERSON MARQUES OU SÉRGIO CASTRO"/>
    <hyperlink ref="T165" r:id="rId48" display="diope.custodia.atend@bb.com.br - Edson Souza/ Arthur Silva Gomes - (21) 3808.3465/ 6005/ 3173"/>
    <hyperlink ref="T1048482" r:id="rId49" display="Julia.Andrade@br.experian.com - JULIA - 98132-1928"/>
    <hyperlink ref="T1048483" r:id="rId50" display="raphaelfarias@fortes-recife.com.br - RAPHAEL -  (81) 3134-3921 /  9 9949-7960"/>
    <hyperlink ref="T1048484" r:id="rId51" display="Julia.Andrade@br.experian.com - JULIA - 98132-1928"/>
    <hyperlink ref="T1048487" r:id="rId52" display="gisele.lima@ati.pe.gov.br - GISELE - 3181-8134"/>
    <hyperlink ref="T1048491" r:id="rId53" display="consultor@uniodontorecife.com.br - ELIZETE - 81 - 99954-5935&#10;Andrea (Contabilidade) - 3366-1851"/>
    <hyperlink ref="T1048493" r:id="rId54" display="convenios@ciee-pe.org.br - FLÁVIA - 3131 6000 opção 02 / (81) 98116 6662"/>
    <hyperlink ref="T1048494" r:id="rId55" display="camila@braslusotur.com.br - CAMILA - 3086.3544 "/>
    <hyperlink ref="T1048496" r:id="rId56" display="Carlos-seg11@hotmail.com - CARLOS - 98272-6117 / 988296686 / 9929-73958"/>
    <hyperlink ref="T1048497" r:id="rId57" display="gisele.lima@ati.pe.gov.br - GISELE - 3181-8134"/>
    <hyperlink ref="T1048499" r:id="rId58" display="kalinamra@oi.net.br - 98839-2042"/>
    <hyperlink ref="T1048500" r:id="rId59" display="kalinamra@oi.net.br - 98839-2042"/>
    <hyperlink ref="T1048501" r:id="rId60" display="secjuridico01@secnor.com.br - FRANCISCO - 98988 - 6043"/>
    <hyperlink ref="T1048503" r:id="rId61" display="kalinamra@oi.net.br - 98839-2042"/>
    <hyperlink ref="T1048505" r:id="rId62" display="p.pedro90henrique@gmail.com - PEDRO - 98412-0835"/>
    <hyperlink ref="T1048507" r:id="rId63" display="Daniel.LINS@sodexo.com - DANIEL - 99195 0849"/>
    <hyperlink ref="T1048508" r:id="rId64" display="jrobertosjr@gmail.com - JOSÉ ROBERTO - 3020-2060 | 81 99805-7724"/>
    <hyperlink ref="T1048510" r:id="rId65" display="marcos@liraesilva.com.br - MARCOS  "/>
    <hyperlink ref="T1048522" r:id="rId66" display="consultor@uniodontorecife.com.br - ELIZETE - 81 - 99954-5935 - Andrea (Contabilidade) - 3366-1851"/>
    <hyperlink ref="T1048524" r:id="rId67" display="leandro@megadata.com.br - (21) 99701-8011"/>
    <hyperlink ref="T1048525" r:id="rId68" display="p.pedro90henrique@gmail.com - PEDRO - 98412-0835"/>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worksheet>
</file>

<file path=docProps/app.xml><?xml version="1.0" encoding="utf-8"?>
<Properties xmlns="http://schemas.openxmlformats.org/officeDocument/2006/extended-properties" xmlns:vt="http://schemas.openxmlformats.org/officeDocument/2006/docPropsVTypes">
  <Template/>
  <TotalTime>6263</TotalTime>
  <Application>LibreOffice/7.5.3.2$Windows_X86_64 LibreOffice_project/9f56dff12ba03b9acd7730a5a481eea045e468f3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2022-03-24T19:30:59Z</dcterms:created>
  <dc:creator>Luiz Geraldo Siqueira</dc:creator>
  <dc:description/>
  <dc:language>pt-BR</dc:language>
  <cp:lastModifiedBy/>
  <dcterms:modified xsi:type="dcterms:W3CDTF">2025-02-27T18:13:29Z</dcterms:modified>
  <cp:revision>217</cp:revision>
  <dc:subject/>
  <dc:title/>
</cp:coreProperties>
</file>

<file path=docProps/custom.xml><?xml version="1.0" encoding="utf-8"?>
<Properties xmlns="http://schemas.openxmlformats.org/officeDocument/2006/custom-properties" xmlns:vt="http://schemas.openxmlformats.org/officeDocument/2006/docPropsVTypes"/>
</file>