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M:\4. Monitoramento\15. LAI\Documentos\"/>
    </mc:Choice>
  </mc:AlternateContent>
  <xr:revisionPtr revIDLastSave="0" documentId="8_{53FE038D-2B89-40A7-9BD4-A6CD68B0B6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3-DEZEMBRO" sheetId="26" r:id="rId1"/>
    <sheet name="2023-NOVEMBRO" sheetId="25" r:id="rId2"/>
    <sheet name="2023-OUTUBRO" sheetId="24" r:id="rId3"/>
    <sheet name="2023-SETEMBRO" sheetId="23" r:id="rId4"/>
    <sheet name="2023-AGOSTO" sheetId="22" r:id="rId5"/>
    <sheet name="2023- JULHO" sheetId="21" r:id="rId6"/>
    <sheet name="2023- JUNHO" sheetId="20" r:id="rId7"/>
    <sheet name="2023- MAIO" sheetId="19" r:id="rId8"/>
    <sheet name="2023- ABRIL" sheetId="18" r:id="rId9"/>
    <sheet name="2023- MARÇO" sheetId="17" r:id="rId10"/>
    <sheet name="2023- FEVEREIRO" sheetId="16" r:id="rId11"/>
    <sheet name="2023- JANEIRO" sheetId="15" r:id="rId12"/>
  </sheets>
  <definedNames>
    <definedName name="_xlnm._FilterDatabase" localSheetId="8" hidden="1">'2023- ABRIL'!$A$1:$K$101</definedName>
    <definedName name="_xlnm._FilterDatabase" localSheetId="5" hidden="1">'2023- JULHO'!$A$1:$K$99</definedName>
    <definedName name="_xlnm._FilterDatabase" localSheetId="6" hidden="1">'2023- JUNHO'!$A$1:$K$99</definedName>
    <definedName name="_xlnm._FilterDatabase" localSheetId="7" hidden="1">'2023- MAIO'!$A$1:$K$99</definedName>
    <definedName name="_xlnm._FilterDatabase" localSheetId="9" hidden="1">'2023- MARÇO'!$A$1:$K$101</definedName>
    <definedName name="_xlnm._FilterDatabase" localSheetId="4" hidden="1">'2023-AGOSTO'!$A$6:$AD$99</definedName>
    <definedName name="_xlnm._FilterDatabase" localSheetId="0" hidden="1">'2023-DEZEMBRO'!$A$6:$AD$99</definedName>
    <definedName name="_xlnm._FilterDatabase" localSheetId="1" hidden="1">'2023-NOVEMBRO'!$A$6:$AD$99</definedName>
    <definedName name="_xlnm._FilterDatabase" localSheetId="2" hidden="1">'2023-OUTUBRO'!$A$6:$AD$99</definedName>
    <definedName name="_xlnm._FilterDatabase" localSheetId="3" hidden="1">'2023-SETEMBRO'!$A$6:$AD$99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9" i="26" l="1"/>
  <c r="H139" i="26"/>
  <c r="G139" i="26"/>
  <c r="D139" i="26"/>
  <c r="C139" i="26"/>
  <c r="E139" i="26" s="1"/>
  <c r="I138" i="26"/>
  <c r="H138" i="26"/>
  <c r="G138" i="26"/>
  <c r="D138" i="26"/>
  <c r="C138" i="26"/>
  <c r="E138" i="26" s="1"/>
  <c r="I137" i="26"/>
  <c r="H137" i="26"/>
  <c r="G137" i="26"/>
  <c r="D137" i="26"/>
  <c r="C137" i="26"/>
  <c r="E137" i="26" s="1"/>
  <c r="I136" i="26"/>
  <c r="H136" i="26"/>
  <c r="G136" i="26"/>
  <c r="D136" i="26"/>
  <c r="C136" i="26"/>
  <c r="E136" i="26" s="1"/>
  <c r="I135" i="26"/>
  <c r="H135" i="26"/>
  <c r="G135" i="26"/>
  <c r="D135" i="26"/>
  <c r="C135" i="26"/>
  <c r="E135" i="26" s="1"/>
  <c r="I134" i="26"/>
  <c r="I140" i="26" s="1"/>
  <c r="H134" i="26"/>
  <c r="H140" i="26" s="1"/>
  <c r="G134" i="26"/>
  <c r="G140" i="26" s="1"/>
  <c r="D134" i="26"/>
  <c r="D140" i="26" s="1"/>
  <c r="C134" i="26"/>
  <c r="E134" i="26" s="1"/>
  <c r="I132" i="26"/>
  <c r="I131" i="26"/>
  <c r="I130" i="26"/>
  <c r="I129" i="26"/>
  <c r="I128" i="26"/>
  <c r="I127" i="26"/>
  <c r="I126" i="26"/>
  <c r="I125" i="26"/>
  <c r="I124" i="26"/>
  <c r="I123" i="26"/>
  <c r="I118" i="26"/>
  <c r="H118" i="26"/>
  <c r="G118" i="26"/>
  <c r="E118" i="26"/>
  <c r="D118" i="26"/>
  <c r="C118" i="26"/>
  <c r="I117" i="26"/>
  <c r="H117" i="26"/>
  <c r="G117" i="26"/>
  <c r="E117" i="26"/>
  <c r="D117" i="26"/>
  <c r="C117" i="26"/>
  <c r="I116" i="26"/>
  <c r="H116" i="26"/>
  <c r="G116" i="26"/>
  <c r="E116" i="26"/>
  <c r="D116" i="26"/>
  <c r="C116" i="26"/>
  <c r="I115" i="26"/>
  <c r="H115" i="26"/>
  <c r="G115" i="26"/>
  <c r="E115" i="26"/>
  <c r="E119" i="26" s="1"/>
  <c r="D115" i="26"/>
  <c r="D119" i="26" s="1"/>
  <c r="C115" i="26"/>
  <c r="C119" i="26" s="1"/>
  <c r="I114" i="26"/>
  <c r="I119" i="26" s="1"/>
  <c r="H114" i="26"/>
  <c r="H119" i="26" s="1"/>
  <c r="G114" i="26"/>
  <c r="G119" i="26" s="1"/>
  <c r="E114" i="26"/>
  <c r="D114" i="26"/>
  <c r="C114" i="26"/>
  <c r="I112" i="26"/>
  <c r="I111" i="26"/>
  <c r="I110" i="26"/>
  <c r="I109" i="26"/>
  <c r="I108" i="26"/>
  <c r="I107" i="26"/>
  <c r="I106" i="26"/>
  <c r="I105" i="26"/>
  <c r="I104" i="26"/>
  <c r="I103" i="26"/>
  <c r="I98" i="26"/>
  <c r="H98" i="26"/>
  <c r="G98" i="26"/>
  <c r="D98" i="26"/>
  <c r="C98" i="26"/>
  <c r="J97" i="26"/>
  <c r="I97" i="26"/>
  <c r="H97" i="26"/>
  <c r="G97" i="26"/>
  <c r="D97" i="26"/>
  <c r="C97" i="26"/>
  <c r="I96" i="26"/>
  <c r="H96" i="26"/>
  <c r="G96" i="26"/>
  <c r="D96" i="26"/>
  <c r="C96" i="26"/>
  <c r="E96" i="26" s="1"/>
  <c r="I95" i="26"/>
  <c r="H95" i="26"/>
  <c r="G95" i="26"/>
  <c r="D95" i="26"/>
  <c r="C95" i="26"/>
  <c r="I94" i="26"/>
  <c r="H94" i="26"/>
  <c r="G94" i="26"/>
  <c r="D94" i="26"/>
  <c r="C94" i="26"/>
  <c r="I93" i="26"/>
  <c r="H93" i="26"/>
  <c r="G93" i="26"/>
  <c r="D93" i="26"/>
  <c r="C93" i="26"/>
  <c r="E93" i="26" s="1"/>
  <c r="I92" i="26"/>
  <c r="H92" i="26"/>
  <c r="G92" i="26"/>
  <c r="D92" i="26"/>
  <c r="C92" i="26"/>
  <c r="J91" i="26"/>
  <c r="I91" i="26"/>
  <c r="H91" i="26"/>
  <c r="G91" i="26"/>
  <c r="D91" i="26"/>
  <c r="C91" i="26"/>
  <c r="I90" i="26"/>
  <c r="H90" i="26"/>
  <c r="G90" i="26"/>
  <c r="D90" i="26"/>
  <c r="C90" i="26"/>
  <c r="E90" i="26" s="1"/>
  <c r="J89" i="26"/>
  <c r="I89" i="26"/>
  <c r="H89" i="26"/>
  <c r="G89" i="26"/>
  <c r="D89" i="26"/>
  <c r="C89" i="26"/>
  <c r="E89" i="26" s="1"/>
  <c r="I88" i="26"/>
  <c r="I99" i="26" s="1"/>
  <c r="H143" i="26" s="1"/>
  <c r="H88" i="26"/>
  <c r="H99" i="26" s="1"/>
  <c r="G143" i="26" s="1"/>
  <c r="G88" i="26"/>
  <c r="G99" i="26" s="1"/>
  <c r="D88" i="26"/>
  <c r="C88" i="26"/>
  <c r="J86" i="26"/>
  <c r="J85" i="26"/>
  <c r="J84" i="26"/>
  <c r="J83" i="26"/>
  <c r="J82" i="26"/>
  <c r="J81" i="26"/>
  <c r="J80" i="26"/>
  <c r="J79" i="26"/>
  <c r="J78" i="26"/>
  <c r="J77" i="26"/>
  <c r="J76" i="26"/>
  <c r="J98" i="26" s="1"/>
  <c r="J75" i="26"/>
  <c r="J74" i="26"/>
  <c r="J73" i="26"/>
  <c r="J72" i="26"/>
  <c r="J71" i="26"/>
  <c r="J70" i="26"/>
  <c r="J69" i="26"/>
  <c r="J68" i="26"/>
  <c r="J67" i="26"/>
  <c r="J66" i="26"/>
  <c r="J65" i="26"/>
  <c r="J96" i="26" s="1"/>
  <c r="J64" i="26"/>
  <c r="J63" i="26"/>
  <c r="J62" i="26"/>
  <c r="J61" i="26"/>
  <c r="J60" i="26"/>
  <c r="J59" i="26"/>
  <c r="J58" i="26"/>
  <c r="J57" i="26"/>
  <c r="J56" i="26"/>
  <c r="J55" i="26"/>
  <c r="J95" i="26" s="1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94" i="26" s="1"/>
  <c r="J32" i="26"/>
  <c r="J31" i="26"/>
  <c r="J30" i="26"/>
  <c r="J29" i="26"/>
  <c r="J28" i="26"/>
  <c r="J93" i="26" s="1"/>
  <c r="J27" i="26"/>
  <c r="J26" i="26"/>
  <c r="J25" i="26"/>
  <c r="J24" i="26"/>
  <c r="J23" i="26"/>
  <c r="J22" i="26"/>
  <c r="J21" i="26"/>
  <c r="J20" i="26"/>
  <c r="J19" i="26"/>
  <c r="J18" i="26"/>
  <c r="J17" i="26"/>
  <c r="J92" i="26" s="1"/>
  <c r="J16" i="26"/>
  <c r="J15" i="26"/>
  <c r="J14" i="26"/>
  <c r="J13" i="26"/>
  <c r="J12" i="26"/>
  <c r="J11" i="26"/>
  <c r="J90" i="26" s="1"/>
  <c r="J10" i="26"/>
  <c r="J9" i="26"/>
  <c r="J8" i="26"/>
  <c r="J7" i="26"/>
  <c r="J88" i="26" s="1"/>
  <c r="I139" i="25"/>
  <c r="H139" i="25"/>
  <c r="G139" i="25"/>
  <c r="D139" i="25"/>
  <c r="C139" i="25"/>
  <c r="E139" i="25" s="1"/>
  <c r="I138" i="25"/>
  <c r="H138" i="25"/>
  <c r="G138" i="25"/>
  <c r="D138" i="25"/>
  <c r="C138" i="25"/>
  <c r="E138" i="25" s="1"/>
  <c r="I137" i="25"/>
  <c r="H137" i="25"/>
  <c r="G137" i="25"/>
  <c r="D137" i="25"/>
  <c r="C137" i="25"/>
  <c r="E137" i="25" s="1"/>
  <c r="I136" i="25"/>
  <c r="H136" i="25"/>
  <c r="G136" i="25"/>
  <c r="D136" i="25"/>
  <c r="C136" i="25"/>
  <c r="E136" i="25" s="1"/>
  <c r="I135" i="25"/>
  <c r="H135" i="25"/>
  <c r="G135" i="25"/>
  <c r="D135" i="25"/>
  <c r="C135" i="25"/>
  <c r="E135" i="25" s="1"/>
  <c r="I134" i="25"/>
  <c r="I140" i="25" s="1"/>
  <c r="H134" i="25"/>
  <c r="H140" i="25" s="1"/>
  <c r="G134" i="25"/>
  <c r="G140" i="25" s="1"/>
  <c r="D134" i="25"/>
  <c r="D140" i="25" s="1"/>
  <c r="C134" i="25"/>
  <c r="E134" i="25" s="1"/>
  <c r="E140" i="25" s="1"/>
  <c r="I132" i="25"/>
  <c r="I131" i="25"/>
  <c r="I130" i="25"/>
  <c r="I129" i="25"/>
  <c r="I128" i="25"/>
  <c r="I127" i="25"/>
  <c r="I126" i="25"/>
  <c r="I125" i="25"/>
  <c r="I124" i="25"/>
  <c r="I123" i="25"/>
  <c r="I118" i="25"/>
  <c r="H118" i="25"/>
  <c r="G118" i="25"/>
  <c r="E118" i="25"/>
  <c r="D118" i="25"/>
  <c r="C118" i="25"/>
  <c r="I117" i="25"/>
  <c r="H117" i="25"/>
  <c r="G117" i="25"/>
  <c r="E117" i="25"/>
  <c r="D117" i="25"/>
  <c r="C117" i="25"/>
  <c r="I116" i="25"/>
  <c r="H116" i="25"/>
  <c r="G116" i="25"/>
  <c r="E116" i="25"/>
  <c r="D116" i="25"/>
  <c r="C116" i="25"/>
  <c r="I115" i="25"/>
  <c r="H115" i="25"/>
  <c r="G115" i="25"/>
  <c r="E115" i="25"/>
  <c r="E119" i="25" s="1"/>
  <c r="D115" i="25"/>
  <c r="D119" i="25" s="1"/>
  <c r="C115" i="25"/>
  <c r="C119" i="25" s="1"/>
  <c r="I114" i="25"/>
  <c r="I119" i="25" s="1"/>
  <c r="H114" i="25"/>
  <c r="H119" i="25" s="1"/>
  <c r="G114" i="25"/>
  <c r="G119" i="25" s="1"/>
  <c r="E114" i="25"/>
  <c r="D114" i="25"/>
  <c r="C114" i="25"/>
  <c r="I112" i="25"/>
  <c r="I111" i="25"/>
  <c r="I110" i="25"/>
  <c r="I109" i="25"/>
  <c r="I108" i="25"/>
  <c r="I107" i="25"/>
  <c r="I106" i="25"/>
  <c r="I105" i="25"/>
  <c r="I104" i="25"/>
  <c r="I103" i="25"/>
  <c r="I98" i="25"/>
  <c r="H98" i="25"/>
  <c r="G98" i="25"/>
  <c r="D98" i="25"/>
  <c r="C98" i="25"/>
  <c r="J97" i="25"/>
  <c r="I97" i="25"/>
  <c r="H97" i="25"/>
  <c r="G97" i="25"/>
  <c r="D97" i="25"/>
  <c r="C97" i="25"/>
  <c r="I96" i="25"/>
  <c r="H96" i="25"/>
  <c r="G96" i="25"/>
  <c r="D96" i="25"/>
  <c r="C96" i="25"/>
  <c r="I95" i="25"/>
  <c r="H95" i="25"/>
  <c r="G95" i="25"/>
  <c r="D95" i="25"/>
  <c r="C95" i="25"/>
  <c r="I94" i="25"/>
  <c r="H94" i="25"/>
  <c r="G94" i="25"/>
  <c r="D94" i="25"/>
  <c r="C94" i="25"/>
  <c r="I93" i="25"/>
  <c r="H93" i="25"/>
  <c r="G93" i="25"/>
  <c r="D93" i="25"/>
  <c r="C93" i="25"/>
  <c r="I92" i="25"/>
  <c r="H92" i="25"/>
  <c r="G92" i="25"/>
  <c r="D92" i="25"/>
  <c r="C92" i="25"/>
  <c r="J91" i="25"/>
  <c r="I91" i="25"/>
  <c r="H91" i="25"/>
  <c r="G91" i="25"/>
  <c r="D91" i="25"/>
  <c r="C91" i="25"/>
  <c r="I90" i="25"/>
  <c r="H90" i="25"/>
  <c r="G90" i="25"/>
  <c r="D90" i="25"/>
  <c r="C90" i="25"/>
  <c r="J89" i="25"/>
  <c r="I89" i="25"/>
  <c r="H89" i="25"/>
  <c r="G89" i="25"/>
  <c r="D89" i="25"/>
  <c r="C89" i="25"/>
  <c r="I88" i="25"/>
  <c r="H88" i="25"/>
  <c r="G88" i="25"/>
  <c r="D88" i="25"/>
  <c r="C88" i="25"/>
  <c r="J86" i="25"/>
  <c r="J85" i="25"/>
  <c r="J84" i="25"/>
  <c r="J83" i="25"/>
  <c r="J82" i="25"/>
  <c r="J81" i="25"/>
  <c r="J80" i="25"/>
  <c r="J79" i="25"/>
  <c r="J78" i="25"/>
  <c r="J77" i="25"/>
  <c r="J76" i="25"/>
  <c r="J75" i="25"/>
  <c r="J74" i="25"/>
  <c r="J73" i="25"/>
  <c r="J72" i="25"/>
  <c r="J71" i="25"/>
  <c r="J70" i="25"/>
  <c r="J69" i="25"/>
  <c r="J68" i="25"/>
  <c r="J67" i="25"/>
  <c r="J66" i="25"/>
  <c r="J65" i="25"/>
  <c r="J64" i="25"/>
  <c r="J63" i="25"/>
  <c r="J62" i="25"/>
  <c r="J61" i="25"/>
  <c r="J60" i="25"/>
  <c r="J59" i="25"/>
  <c r="J58" i="25"/>
  <c r="J57" i="25"/>
  <c r="J56" i="25"/>
  <c r="J55" i="25"/>
  <c r="J54" i="25"/>
  <c r="J53" i="25"/>
  <c r="J52" i="25"/>
  <c r="J51" i="25"/>
  <c r="J50" i="25"/>
  <c r="J49" i="25"/>
  <c r="J48" i="25"/>
  <c r="J47" i="25"/>
  <c r="J46" i="25"/>
  <c r="J45" i="25"/>
  <c r="J44" i="25"/>
  <c r="J43" i="25"/>
  <c r="J42" i="25"/>
  <c r="J41" i="25"/>
  <c r="J40" i="25"/>
  <c r="J39" i="25"/>
  <c r="J38" i="25"/>
  <c r="J37" i="25"/>
  <c r="J36" i="25"/>
  <c r="J35" i="25"/>
  <c r="J34" i="25"/>
  <c r="J33" i="25"/>
  <c r="J32" i="25"/>
  <c r="J31" i="25"/>
  <c r="J30" i="25"/>
  <c r="J29" i="25"/>
  <c r="J28" i="25"/>
  <c r="J27" i="25"/>
  <c r="J26" i="25"/>
  <c r="J25" i="25"/>
  <c r="J24" i="25"/>
  <c r="J23" i="25"/>
  <c r="J22" i="25"/>
  <c r="J21" i="25"/>
  <c r="J20" i="25"/>
  <c r="J19" i="25"/>
  <c r="J18" i="25"/>
  <c r="J17" i="25"/>
  <c r="J16" i="25"/>
  <c r="J15" i="25"/>
  <c r="J14" i="25"/>
  <c r="J13" i="25"/>
  <c r="J12" i="25"/>
  <c r="J11" i="25"/>
  <c r="J10" i="25"/>
  <c r="J9" i="25"/>
  <c r="J8" i="25"/>
  <c r="J7" i="25"/>
  <c r="I139" i="24"/>
  <c r="H139" i="24"/>
  <c r="G139" i="24"/>
  <c r="D139" i="24"/>
  <c r="C139" i="24"/>
  <c r="E139" i="24" s="1"/>
  <c r="I138" i="24"/>
  <c r="H138" i="24"/>
  <c r="G138" i="24"/>
  <c r="D138" i="24"/>
  <c r="C138" i="24"/>
  <c r="E138" i="24" s="1"/>
  <c r="I137" i="24"/>
  <c r="H137" i="24"/>
  <c r="G137" i="24"/>
  <c r="D137" i="24"/>
  <c r="C137" i="24"/>
  <c r="E137" i="24" s="1"/>
  <c r="I136" i="24"/>
  <c r="H136" i="24"/>
  <c r="G136" i="24"/>
  <c r="D136" i="24"/>
  <c r="C136" i="24"/>
  <c r="E136" i="24" s="1"/>
  <c r="I135" i="24"/>
  <c r="H135" i="24"/>
  <c r="G135" i="24"/>
  <c r="D135" i="24"/>
  <c r="C135" i="24"/>
  <c r="E135" i="24" s="1"/>
  <c r="I134" i="24"/>
  <c r="I140" i="24" s="1"/>
  <c r="H134" i="24"/>
  <c r="H140" i="24" s="1"/>
  <c r="G134" i="24"/>
  <c r="G140" i="24" s="1"/>
  <c r="D134" i="24"/>
  <c r="D140" i="24" s="1"/>
  <c r="C134" i="24"/>
  <c r="C140" i="24" s="1"/>
  <c r="I132" i="24"/>
  <c r="I131" i="24"/>
  <c r="I130" i="24"/>
  <c r="I129" i="24"/>
  <c r="I128" i="24"/>
  <c r="I127" i="24"/>
  <c r="I126" i="24"/>
  <c r="I125" i="24"/>
  <c r="I124" i="24"/>
  <c r="I123" i="24"/>
  <c r="I118" i="24"/>
  <c r="H118" i="24"/>
  <c r="G118" i="24"/>
  <c r="D118" i="24"/>
  <c r="E118" i="24" s="1"/>
  <c r="C118" i="24"/>
  <c r="I117" i="24"/>
  <c r="H117" i="24"/>
  <c r="G117" i="24"/>
  <c r="D117" i="24"/>
  <c r="E117" i="24" s="1"/>
  <c r="C117" i="24"/>
  <c r="I116" i="24"/>
  <c r="H116" i="24"/>
  <c r="G116" i="24"/>
  <c r="D116" i="24"/>
  <c r="E116" i="24" s="1"/>
  <c r="C116" i="24"/>
  <c r="I115" i="24"/>
  <c r="H115" i="24"/>
  <c r="G115" i="24"/>
  <c r="D115" i="24"/>
  <c r="E115" i="24" s="1"/>
  <c r="C115" i="24"/>
  <c r="C119" i="24" s="1"/>
  <c r="I114" i="24"/>
  <c r="I119" i="24" s="1"/>
  <c r="H114" i="24"/>
  <c r="H119" i="24" s="1"/>
  <c r="G114" i="24"/>
  <c r="G119" i="24" s="1"/>
  <c r="D114" i="24"/>
  <c r="E114" i="24" s="1"/>
  <c r="C114" i="24"/>
  <c r="I112" i="24"/>
  <c r="I111" i="24"/>
  <c r="I110" i="24"/>
  <c r="I109" i="24"/>
  <c r="I108" i="24"/>
  <c r="I107" i="24"/>
  <c r="I106" i="24"/>
  <c r="I105" i="24"/>
  <c r="I104" i="24"/>
  <c r="I103" i="24"/>
  <c r="I98" i="24"/>
  <c r="H98" i="24"/>
  <c r="G98" i="24"/>
  <c r="D98" i="24"/>
  <c r="C98" i="24"/>
  <c r="E98" i="24" s="1"/>
  <c r="J97" i="24"/>
  <c r="I97" i="24"/>
  <c r="H97" i="24"/>
  <c r="G97" i="24"/>
  <c r="D97" i="24"/>
  <c r="C97" i="24"/>
  <c r="E97" i="24" s="1"/>
  <c r="I96" i="24"/>
  <c r="H96" i="24"/>
  <c r="G96" i="24"/>
  <c r="D96" i="24"/>
  <c r="C96" i="24"/>
  <c r="I95" i="24"/>
  <c r="H95" i="24"/>
  <c r="G95" i="24"/>
  <c r="D95" i="24"/>
  <c r="C95" i="24"/>
  <c r="I94" i="24"/>
  <c r="H94" i="24"/>
  <c r="G94" i="24"/>
  <c r="D94" i="24"/>
  <c r="C94" i="24"/>
  <c r="I93" i="24"/>
  <c r="H93" i="24"/>
  <c r="G93" i="24"/>
  <c r="D93" i="24"/>
  <c r="C93" i="24"/>
  <c r="I92" i="24"/>
  <c r="H92" i="24"/>
  <c r="G92" i="24"/>
  <c r="D92" i="24"/>
  <c r="C92" i="24"/>
  <c r="J91" i="24"/>
  <c r="I91" i="24"/>
  <c r="H91" i="24"/>
  <c r="G91" i="24"/>
  <c r="D91" i="24"/>
  <c r="C91" i="24"/>
  <c r="I90" i="24"/>
  <c r="H90" i="24"/>
  <c r="G90" i="24"/>
  <c r="D90" i="24"/>
  <c r="C90" i="24"/>
  <c r="J89" i="24"/>
  <c r="I89" i="24"/>
  <c r="H89" i="24"/>
  <c r="G89" i="24"/>
  <c r="D89" i="24"/>
  <c r="C89" i="24"/>
  <c r="I88" i="24"/>
  <c r="H88" i="24"/>
  <c r="G88" i="24"/>
  <c r="D88" i="24"/>
  <c r="C88" i="24"/>
  <c r="J86" i="24"/>
  <c r="J85" i="24"/>
  <c r="J84" i="24"/>
  <c r="J83" i="24"/>
  <c r="J82" i="24"/>
  <c r="J81" i="24"/>
  <c r="J80" i="24"/>
  <c r="J79" i="24"/>
  <c r="J78" i="24"/>
  <c r="J77" i="24"/>
  <c r="J76" i="24"/>
  <c r="J75" i="24"/>
  <c r="J74" i="24"/>
  <c r="J73" i="24"/>
  <c r="J72" i="24"/>
  <c r="J71" i="24"/>
  <c r="J70" i="24"/>
  <c r="J69" i="24"/>
  <c r="J68" i="24"/>
  <c r="J67" i="24"/>
  <c r="J66" i="24"/>
  <c r="J65" i="24"/>
  <c r="J64" i="24"/>
  <c r="J63" i="24"/>
  <c r="J62" i="24"/>
  <c r="J61" i="24"/>
  <c r="J60" i="24"/>
  <c r="J59" i="24"/>
  <c r="J58" i="24"/>
  <c r="J57" i="24"/>
  <c r="J56" i="24"/>
  <c r="J55" i="24"/>
  <c r="J54" i="24"/>
  <c r="J53" i="24"/>
  <c r="J52" i="24"/>
  <c r="J51" i="24"/>
  <c r="J50" i="24"/>
  <c r="J49" i="24"/>
  <c r="J48" i="24"/>
  <c r="J47" i="24"/>
  <c r="J46" i="24"/>
  <c r="J45" i="24"/>
  <c r="J44" i="24"/>
  <c r="J43" i="24"/>
  <c r="J42" i="24"/>
  <c r="J41" i="24"/>
  <c r="J40" i="24"/>
  <c r="J39" i="24"/>
  <c r="J38" i="24"/>
  <c r="J37" i="24"/>
  <c r="J36" i="24"/>
  <c r="J35" i="24"/>
  <c r="J34" i="24"/>
  <c r="J33" i="24"/>
  <c r="J32" i="24"/>
  <c r="J31" i="24"/>
  <c r="J30" i="24"/>
  <c r="J29" i="24"/>
  <c r="J28" i="24"/>
  <c r="J27" i="24"/>
  <c r="J26" i="24"/>
  <c r="J25" i="24"/>
  <c r="J24" i="24"/>
  <c r="J23" i="24"/>
  <c r="J22" i="24"/>
  <c r="J21" i="24"/>
  <c r="J20" i="24"/>
  <c r="J19" i="24"/>
  <c r="J18" i="24"/>
  <c r="J17" i="24"/>
  <c r="J16" i="24"/>
  <c r="J15" i="24"/>
  <c r="J14" i="24"/>
  <c r="J13" i="24"/>
  <c r="J12" i="24"/>
  <c r="J11" i="24"/>
  <c r="J10" i="24"/>
  <c r="J9" i="24"/>
  <c r="J8" i="24"/>
  <c r="J7" i="24"/>
  <c r="I139" i="23"/>
  <c r="H139" i="23"/>
  <c r="G139" i="23"/>
  <c r="D139" i="23"/>
  <c r="C139" i="23"/>
  <c r="E139" i="23" s="1"/>
  <c r="I138" i="23"/>
  <c r="H138" i="23"/>
  <c r="G138" i="23"/>
  <c r="D138" i="23"/>
  <c r="C138" i="23"/>
  <c r="E138" i="23" s="1"/>
  <c r="I137" i="23"/>
  <c r="H137" i="23"/>
  <c r="G137" i="23"/>
  <c r="D137" i="23"/>
  <c r="C137" i="23"/>
  <c r="E137" i="23" s="1"/>
  <c r="I136" i="23"/>
  <c r="H136" i="23"/>
  <c r="G136" i="23"/>
  <c r="D136" i="23"/>
  <c r="C136" i="23"/>
  <c r="E136" i="23" s="1"/>
  <c r="I135" i="23"/>
  <c r="H135" i="23"/>
  <c r="G135" i="23"/>
  <c r="D135" i="23"/>
  <c r="C135" i="23"/>
  <c r="E135" i="23" s="1"/>
  <c r="I134" i="23"/>
  <c r="I140" i="23" s="1"/>
  <c r="H134" i="23"/>
  <c r="H140" i="23" s="1"/>
  <c r="G134" i="23"/>
  <c r="G140" i="23" s="1"/>
  <c r="D134" i="23"/>
  <c r="D140" i="23" s="1"/>
  <c r="C134" i="23"/>
  <c r="E134" i="23" s="1"/>
  <c r="I132" i="23"/>
  <c r="I131" i="23"/>
  <c r="I130" i="23"/>
  <c r="I129" i="23"/>
  <c r="I128" i="23"/>
  <c r="I127" i="23"/>
  <c r="I126" i="23"/>
  <c r="I125" i="23"/>
  <c r="I124" i="23"/>
  <c r="I123" i="23"/>
  <c r="I118" i="23"/>
  <c r="H118" i="23"/>
  <c r="G118" i="23"/>
  <c r="E118" i="23"/>
  <c r="D118" i="23"/>
  <c r="C118" i="23"/>
  <c r="I117" i="23"/>
  <c r="H117" i="23"/>
  <c r="G117" i="23"/>
  <c r="E117" i="23"/>
  <c r="D117" i="23"/>
  <c r="C117" i="23"/>
  <c r="I116" i="23"/>
  <c r="H116" i="23"/>
  <c r="G116" i="23"/>
  <c r="E116" i="23"/>
  <c r="D116" i="23"/>
  <c r="C116" i="23"/>
  <c r="I115" i="23"/>
  <c r="H115" i="23"/>
  <c r="G115" i="23"/>
  <c r="E115" i="23"/>
  <c r="E119" i="23" s="1"/>
  <c r="D115" i="23"/>
  <c r="D119" i="23" s="1"/>
  <c r="C115" i="23"/>
  <c r="C119" i="23" s="1"/>
  <c r="I114" i="23"/>
  <c r="I119" i="23" s="1"/>
  <c r="H114" i="23"/>
  <c r="H119" i="23" s="1"/>
  <c r="G114" i="23"/>
  <c r="G119" i="23" s="1"/>
  <c r="E114" i="23"/>
  <c r="D114" i="23"/>
  <c r="C114" i="23"/>
  <c r="I112" i="23"/>
  <c r="I111" i="23"/>
  <c r="I110" i="23"/>
  <c r="I109" i="23"/>
  <c r="I108" i="23"/>
  <c r="I107" i="23"/>
  <c r="I106" i="23"/>
  <c r="I105" i="23"/>
  <c r="I104" i="23"/>
  <c r="I103" i="23"/>
  <c r="I98" i="23"/>
  <c r="H98" i="23"/>
  <c r="G98" i="23"/>
  <c r="D98" i="23"/>
  <c r="C98" i="23"/>
  <c r="E98" i="23" s="1"/>
  <c r="J97" i="23"/>
  <c r="I97" i="23"/>
  <c r="H97" i="23"/>
  <c r="G97" i="23"/>
  <c r="D97" i="23"/>
  <c r="C97" i="23"/>
  <c r="E97" i="23" s="1"/>
  <c r="I96" i="23"/>
  <c r="H96" i="23"/>
  <c r="G96" i="23"/>
  <c r="D96" i="23"/>
  <c r="C96" i="23"/>
  <c r="I95" i="23"/>
  <c r="H95" i="23"/>
  <c r="G95" i="23"/>
  <c r="D95" i="23"/>
  <c r="C95" i="23"/>
  <c r="I94" i="23"/>
  <c r="H94" i="23"/>
  <c r="G94" i="23"/>
  <c r="D94" i="23"/>
  <c r="C94" i="23"/>
  <c r="I93" i="23"/>
  <c r="H93" i="23"/>
  <c r="G93" i="23"/>
  <c r="D93" i="23"/>
  <c r="C93" i="23"/>
  <c r="I92" i="23"/>
  <c r="H92" i="23"/>
  <c r="G92" i="23"/>
  <c r="D92" i="23"/>
  <c r="C92" i="23"/>
  <c r="J91" i="23"/>
  <c r="I91" i="23"/>
  <c r="H91" i="23"/>
  <c r="G91" i="23"/>
  <c r="D91" i="23"/>
  <c r="C91" i="23"/>
  <c r="I90" i="23"/>
  <c r="H90" i="23"/>
  <c r="G90" i="23"/>
  <c r="D90" i="23"/>
  <c r="C90" i="23"/>
  <c r="E90" i="23" s="1"/>
  <c r="J89" i="23"/>
  <c r="I89" i="23"/>
  <c r="H89" i="23"/>
  <c r="G89" i="23"/>
  <c r="D89" i="23"/>
  <c r="C89" i="23"/>
  <c r="E89" i="23" s="1"/>
  <c r="I88" i="23"/>
  <c r="H88" i="23"/>
  <c r="G88" i="23"/>
  <c r="D88" i="23"/>
  <c r="C88" i="23"/>
  <c r="J86" i="23"/>
  <c r="J85" i="23"/>
  <c r="J84" i="23"/>
  <c r="J83" i="23"/>
  <c r="J82" i="23"/>
  <c r="J81" i="23"/>
  <c r="J80" i="23"/>
  <c r="J79" i="23"/>
  <c r="J78" i="23"/>
  <c r="J77" i="23"/>
  <c r="J76" i="23"/>
  <c r="J75" i="23"/>
  <c r="J74" i="23"/>
  <c r="J73" i="23"/>
  <c r="J72" i="23"/>
  <c r="J71" i="23"/>
  <c r="J70" i="23"/>
  <c r="J69" i="23"/>
  <c r="J68" i="23"/>
  <c r="J67" i="23"/>
  <c r="J66" i="23"/>
  <c r="J65" i="23"/>
  <c r="J64" i="23"/>
  <c r="J63" i="23"/>
  <c r="J62" i="23"/>
  <c r="J61" i="23"/>
  <c r="J60" i="23"/>
  <c r="J59" i="23"/>
  <c r="J58" i="23"/>
  <c r="J57" i="23"/>
  <c r="J56" i="23"/>
  <c r="J55" i="23"/>
  <c r="J54" i="23"/>
  <c r="J53" i="23"/>
  <c r="J52" i="23"/>
  <c r="J51" i="23"/>
  <c r="J50" i="23"/>
  <c r="J49" i="23"/>
  <c r="J48" i="23"/>
  <c r="J47" i="23"/>
  <c r="J46" i="23"/>
  <c r="J45" i="23"/>
  <c r="J44" i="23"/>
  <c r="J43" i="23"/>
  <c r="J42" i="23"/>
  <c r="J41" i="23"/>
  <c r="J40" i="23"/>
  <c r="J39" i="23"/>
  <c r="J38" i="23"/>
  <c r="J37" i="23"/>
  <c r="J36" i="23"/>
  <c r="J35" i="23"/>
  <c r="J34" i="23"/>
  <c r="J33" i="23"/>
  <c r="J32" i="23"/>
  <c r="J31" i="23"/>
  <c r="J30" i="23"/>
  <c r="J29" i="23"/>
  <c r="J28" i="23"/>
  <c r="J27" i="23"/>
  <c r="J26" i="23"/>
  <c r="J25" i="23"/>
  <c r="J24" i="23"/>
  <c r="J23" i="23"/>
  <c r="J22" i="23"/>
  <c r="J21" i="23"/>
  <c r="J20" i="23"/>
  <c r="J19" i="23"/>
  <c r="J18" i="23"/>
  <c r="J17" i="23"/>
  <c r="J16" i="23"/>
  <c r="J15" i="23"/>
  <c r="J14" i="23"/>
  <c r="J13" i="23"/>
  <c r="J12" i="23"/>
  <c r="J11" i="23"/>
  <c r="J10" i="23"/>
  <c r="J9" i="23"/>
  <c r="J8" i="23"/>
  <c r="J7" i="23"/>
  <c r="J19" i="22"/>
  <c r="J83" i="22"/>
  <c r="J84" i="22"/>
  <c r="J85" i="22"/>
  <c r="J86" i="22"/>
  <c r="D99" i="26" l="1"/>
  <c r="E95" i="26"/>
  <c r="E91" i="26"/>
  <c r="E92" i="26"/>
  <c r="E94" i="26"/>
  <c r="C99" i="26"/>
  <c r="E97" i="26"/>
  <c r="E98" i="26"/>
  <c r="J99" i="26"/>
  <c r="I143" i="26" s="1"/>
  <c r="D143" i="26"/>
  <c r="E140" i="26"/>
  <c r="C143" i="26"/>
  <c r="E88" i="26"/>
  <c r="C140" i="26"/>
  <c r="J88" i="25"/>
  <c r="J93" i="25"/>
  <c r="J90" i="25"/>
  <c r="G99" i="25"/>
  <c r="E93" i="25"/>
  <c r="J96" i="25"/>
  <c r="E94" i="25"/>
  <c r="J94" i="25"/>
  <c r="E96" i="25"/>
  <c r="E95" i="25"/>
  <c r="J92" i="25"/>
  <c r="J95" i="25"/>
  <c r="E91" i="25"/>
  <c r="E92" i="25"/>
  <c r="E97" i="25"/>
  <c r="E98" i="25"/>
  <c r="C99" i="25"/>
  <c r="I99" i="25"/>
  <c r="H143" i="25" s="1"/>
  <c r="J98" i="25"/>
  <c r="H99" i="25"/>
  <c r="G143" i="25" s="1"/>
  <c r="E89" i="25"/>
  <c r="E90" i="25"/>
  <c r="G99" i="24"/>
  <c r="E88" i="24"/>
  <c r="E96" i="24"/>
  <c r="J94" i="24"/>
  <c r="E91" i="24"/>
  <c r="J98" i="24"/>
  <c r="J93" i="24"/>
  <c r="J92" i="24"/>
  <c r="E88" i="25"/>
  <c r="C140" i="25"/>
  <c r="D99" i="25"/>
  <c r="D143" i="25" s="1"/>
  <c r="E92" i="24"/>
  <c r="J90" i="24"/>
  <c r="J95" i="24"/>
  <c r="E94" i="24"/>
  <c r="J96" i="24"/>
  <c r="E90" i="24"/>
  <c r="I99" i="24"/>
  <c r="H143" i="24" s="1"/>
  <c r="J88" i="24"/>
  <c r="H99" i="24"/>
  <c r="G143" i="24" s="1"/>
  <c r="E89" i="24"/>
  <c r="D99" i="24"/>
  <c r="C99" i="24"/>
  <c r="C143" i="24" s="1"/>
  <c r="E93" i="24"/>
  <c r="E95" i="24"/>
  <c r="J88" i="23"/>
  <c r="J93" i="23"/>
  <c r="J94" i="23"/>
  <c r="G99" i="23"/>
  <c r="J90" i="23"/>
  <c r="E96" i="23"/>
  <c r="E119" i="24"/>
  <c r="E134" i="24"/>
  <c r="E140" i="24" s="1"/>
  <c r="D119" i="24"/>
  <c r="J98" i="23"/>
  <c r="J95" i="23"/>
  <c r="I99" i="23"/>
  <c r="H143" i="23" s="1"/>
  <c r="J92" i="23"/>
  <c r="E91" i="23"/>
  <c r="E92" i="23"/>
  <c r="E95" i="23"/>
  <c r="E93" i="23"/>
  <c r="C99" i="23"/>
  <c r="C143" i="23" s="1"/>
  <c r="E94" i="23"/>
  <c r="J96" i="23"/>
  <c r="H99" i="23"/>
  <c r="G143" i="23" s="1"/>
  <c r="E140" i="23"/>
  <c r="D99" i="23"/>
  <c r="D143" i="23" s="1"/>
  <c r="E88" i="23"/>
  <c r="C140" i="23"/>
  <c r="E99" i="26" l="1"/>
  <c r="E143" i="26" s="1"/>
  <c r="J99" i="25"/>
  <c r="I143" i="25" s="1"/>
  <c r="C143" i="25"/>
  <c r="E99" i="25"/>
  <c r="E143" i="25" s="1"/>
  <c r="J99" i="24"/>
  <c r="I143" i="24" s="1"/>
  <c r="E99" i="24"/>
  <c r="E143" i="24" s="1"/>
  <c r="D143" i="24"/>
  <c r="J99" i="23"/>
  <c r="I143" i="23" s="1"/>
  <c r="E99" i="23"/>
  <c r="E143" i="23" s="1"/>
  <c r="I139" i="22"/>
  <c r="H139" i="22"/>
  <c r="G139" i="22"/>
  <c r="D139" i="22"/>
  <c r="C139" i="22"/>
  <c r="E139" i="22" s="1"/>
  <c r="I138" i="22"/>
  <c r="H138" i="22"/>
  <c r="G138" i="22"/>
  <c r="D138" i="22"/>
  <c r="C138" i="22"/>
  <c r="E138" i="22" s="1"/>
  <c r="I137" i="22"/>
  <c r="H137" i="22"/>
  <c r="G137" i="22"/>
  <c r="D137" i="22"/>
  <c r="C137" i="22"/>
  <c r="E137" i="22" s="1"/>
  <c r="I136" i="22"/>
  <c r="H136" i="22"/>
  <c r="G136" i="22"/>
  <c r="D136" i="22"/>
  <c r="C136" i="22"/>
  <c r="E136" i="22" s="1"/>
  <c r="I135" i="22"/>
  <c r="H135" i="22"/>
  <c r="G135" i="22"/>
  <c r="D135" i="22"/>
  <c r="C135" i="22"/>
  <c r="E135" i="22" s="1"/>
  <c r="I134" i="22"/>
  <c r="I140" i="22" s="1"/>
  <c r="H134" i="22"/>
  <c r="H140" i="22" s="1"/>
  <c r="G134" i="22"/>
  <c r="G140" i="22" s="1"/>
  <c r="D134" i="22"/>
  <c r="D140" i="22" s="1"/>
  <c r="C134" i="22"/>
  <c r="E134" i="22" s="1"/>
  <c r="I132" i="22"/>
  <c r="I131" i="22"/>
  <c r="I130" i="22"/>
  <c r="I129" i="22"/>
  <c r="I128" i="22"/>
  <c r="I127" i="22"/>
  <c r="I126" i="22"/>
  <c r="I125" i="22"/>
  <c r="I124" i="22"/>
  <c r="I123" i="22"/>
  <c r="I118" i="22"/>
  <c r="H118" i="22"/>
  <c r="G118" i="22"/>
  <c r="D118" i="22"/>
  <c r="C118" i="22"/>
  <c r="E118" i="22" s="1"/>
  <c r="I117" i="22"/>
  <c r="H117" i="22"/>
  <c r="G117" i="22"/>
  <c r="D117" i="22"/>
  <c r="C117" i="22"/>
  <c r="E117" i="22" s="1"/>
  <c r="I116" i="22"/>
  <c r="H116" i="22"/>
  <c r="G116" i="22"/>
  <c r="D116" i="22"/>
  <c r="C116" i="22"/>
  <c r="E116" i="22" s="1"/>
  <c r="I115" i="22"/>
  <c r="H115" i="22"/>
  <c r="G115" i="22"/>
  <c r="D115" i="22"/>
  <c r="D119" i="22" s="1"/>
  <c r="C115" i="22"/>
  <c r="E115" i="22" s="1"/>
  <c r="I114" i="22"/>
  <c r="I119" i="22" s="1"/>
  <c r="H114" i="22"/>
  <c r="H119" i="22" s="1"/>
  <c r="G114" i="22"/>
  <c r="G119" i="22" s="1"/>
  <c r="D114" i="22"/>
  <c r="C114" i="22"/>
  <c r="E114" i="22" s="1"/>
  <c r="I112" i="22"/>
  <c r="I111" i="22"/>
  <c r="I110" i="22"/>
  <c r="I109" i="22"/>
  <c r="I108" i="22"/>
  <c r="I107" i="22"/>
  <c r="I106" i="22"/>
  <c r="I105" i="22"/>
  <c r="I104" i="22"/>
  <c r="I103" i="22"/>
  <c r="I98" i="22"/>
  <c r="H98" i="22"/>
  <c r="G98" i="22"/>
  <c r="D98" i="22"/>
  <c r="C98" i="22"/>
  <c r="J97" i="22"/>
  <c r="I97" i="22"/>
  <c r="H97" i="22"/>
  <c r="G97" i="22"/>
  <c r="D97" i="22"/>
  <c r="C97" i="22"/>
  <c r="I96" i="22"/>
  <c r="H96" i="22"/>
  <c r="G96" i="22"/>
  <c r="D96" i="22"/>
  <c r="C96" i="22"/>
  <c r="I95" i="22"/>
  <c r="H95" i="22"/>
  <c r="G95" i="22"/>
  <c r="D95" i="22"/>
  <c r="C95" i="22"/>
  <c r="I94" i="22"/>
  <c r="H94" i="22"/>
  <c r="G94" i="22"/>
  <c r="D94" i="22"/>
  <c r="C94" i="22"/>
  <c r="I93" i="22"/>
  <c r="H93" i="22"/>
  <c r="G93" i="22"/>
  <c r="D93" i="22"/>
  <c r="C93" i="22"/>
  <c r="I92" i="22"/>
  <c r="H92" i="22"/>
  <c r="G92" i="22"/>
  <c r="D92" i="22"/>
  <c r="C92" i="22"/>
  <c r="J91" i="22"/>
  <c r="I91" i="22"/>
  <c r="H91" i="22"/>
  <c r="G91" i="22"/>
  <c r="D91" i="22"/>
  <c r="C91" i="22"/>
  <c r="I90" i="22"/>
  <c r="H90" i="22"/>
  <c r="G90" i="22"/>
  <c r="D90" i="22"/>
  <c r="C90" i="22"/>
  <c r="J89" i="22"/>
  <c r="I89" i="22"/>
  <c r="H89" i="22"/>
  <c r="G89" i="22"/>
  <c r="D89" i="22"/>
  <c r="C89" i="22"/>
  <c r="I88" i="22"/>
  <c r="H88" i="22"/>
  <c r="G88" i="22"/>
  <c r="D88" i="22"/>
  <c r="C88" i="22"/>
  <c r="J82" i="22"/>
  <c r="J81" i="22"/>
  <c r="J80" i="22"/>
  <c r="J79" i="22"/>
  <c r="J78" i="22"/>
  <c r="J77" i="22"/>
  <c r="J76" i="22"/>
  <c r="J75" i="22"/>
  <c r="J74" i="22"/>
  <c r="J73" i="22"/>
  <c r="J72" i="22"/>
  <c r="J71" i="22"/>
  <c r="J70" i="22"/>
  <c r="J69" i="22"/>
  <c r="J68" i="22"/>
  <c r="J67" i="22"/>
  <c r="J66" i="22"/>
  <c r="J96" i="22" s="1"/>
  <c r="J65" i="22"/>
  <c r="J64" i="22"/>
  <c r="J63" i="22"/>
  <c r="J62" i="22"/>
  <c r="J61" i="22"/>
  <c r="J60" i="22"/>
  <c r="J59" i="22"/>
  <c r="J58" i="22"/>
  <c r="J57" i="22"/>
  <c r="J56" i="22"/>
  <c r="J55" i="22"/>
  <c r="J54" i="22"/>
  <c r="J53" i="22"/>
  <c r="J52" i="22"/>
  <c r="J51" i="22"/>
  <c r="J50" i="22"/>
  <c r="J49" i="22"/>
  <c r="J48" i="22"/>
  <c r="J47" i="22"/>
  <c r="J46" i="22"/>
  <c r="J45" i="22"/>
  <c r="J44" i="22"/>
  <c r="J43" i="22"/>
  <c r="J42" i="22"/>
  <c r="J41" i="22"/>
  <c r="J40" i="22"/>
  <c r="J39" i="22"/>
  <c r="J38" i="22"/>
  <c r="J37" i="22"/>
  <c r="J36" i="22"/>
  <c r="J35" i="22"/>
  <c r="J34" i="22"/>
  <c r="J33" i="22"/>
  <c r="J32" i="22"/>
  <c r="J31" i="22"/>
  <c r="J30" i="22"/>
  <c r="J29" i="22"/>
  <c r="J28" i="22"/>
  <c r="J27" i="22"/>
  <c r="J26" i="22"/>
  <c r="J25" i="22"/>
  <c r="J24" i="22"/>
  <c r="J23" i="22"/>
  <c r="J22" i="22"/>
  <c r="J21" i="22"/>
  <c r="J20" i="22"/>
  <c r="J18" i="22"/>
  <c r="J17" i="22"/>
  <c r="J16" i="22"/>
  <c r="J15" i="22"/>
  <c r="J14" i="22"/>
  <c r="J13" i="22"/>
  <c r="J12" i="22"/>
  <c r="J11" i="22"/>
  <c r="J10" i="22"/>
  <c r="J9" i="22"/>
  <c r="J8" i="22"/>
  <c r="J7" i="22"/>
  <c r="I139" i="21"/>
  <c r="H139" i="21"/>
  <c r="G139" i="21"/>
  <c r="D139" i="21"/>
  <c r="C139" i="21"/>
  <c r="E139" i="21" s="1"/>
  <c r="I138" i="21"/>
  <c r="H138" i="21"/>
  <c r="G138" i="21"/>
  <c r="D138" i="21"/>
  <c r="C138" i="21"/>
  <c r="E138" i="21" s="1"/>
  <c r="I137" i="21"/>
  <c r="H137" i="21"/>
  <c r="G137" i="21"/>
  <c r="D137" i="21"/>
  <c r="C137" i="21"/>
  <c r="E137" i="21" s="1"/>
  <c r="I136" i="21"/>
  <c r="H136" i="21"/>
  <c r="G136" i="21"/>
  <c r="D136" i="21"/>
  <c r="C136" i="21"/>
  <c r="E136" i="21" s="1"/>
  <c r="I135" i="21"/>
  <c r="H135" i="21"/>
  <c r="G135" i="21"/>
  <c r="D135" i="21"/>
  <c r="C135" i="21"/>
  <c r="E135" i="21" s="1"/>
  <c r="I134" i="21"/>
  <c r="I140" i="21" s="1"/>
  <c r="H134" i="21"/>
  <c r="H140" i="21" s="1"/>
  <c r="G134" i="21"/>
  <c r="G140" i="21" s="1"/>
  <c r="D134" i="21"/>
  <c r="D140" i="21" s="1"/>
  <c r="C134" i="21"/>
  <c r="C140" i="21" s="1"/>
  <c r="I132" i="21"/>
  <c r="I131" i="21"/>
  <c r="I130" i="21"/>
  <c r="I129" i="21"/>
  <c r="I128" i="21"/>
  <c r="I127" i="21"/>
  <c r="I126" i="21"/>
  <c r="I125" i="21"/>
  <c r="I124" i="21"/>
  <c r="I123" i="21"/>
  <c r="I118" i="21"/>
  <c r="H118" i="21"/>
  <c r="G118" i="21"/>
  <c r="D118" i="21"/>
  <c r="E118" i="21" s="1"/>
  <c r="C118" i="21"/>
  <c r="I117" i="21"/>
  <c r="H117" i="21"/>
  <c r="G117" i="21"/>
  <c r="D117" i="21"/>
  <c r="E117" i="21" s="1"/>
  <c r="C117" i="21"/>
  <c r="I116" i="21"/>
  <c r="H116" i="21"/>
  <c r="G116" i="21"/>
  <c r="D116" i="21"/>
  <c r="E116" i="21" s="1"/>
  <c r="C116" i="21"/>
  <c r="I115" i="21"/>
  <c r="H115" i="21"/>
  <c r="G115" i="21"/>
  <c r="D115" i="21"/>
  <c r="E115" i="21" s="1"/>
  <c r="C115" i="21"/>
  <c r="C119" i="21" s="1"/>
  <c r="I114" i="21"/>
  <c r="I119" i="21" s="1"/>
  <c r="H114" i="21"/>
  <c r="H119" i="21" s="1"/>
  <c r="G114" i="21"/>
  <c r="G119" i="21" s="1"/>
  <c r="D114" i="21"/>
  <c r="E114" i="21" s="1"/>
  <c r="C114" i="21"/>
  <c r="I112" i="21"/>
  <c r="I111" i="21"/>
  <c r="I110" i="21"/>
  <c r="I109" i="21"/>
  <c r="I108" i="21"/>
  <c r="I107" i="21"/>
  <c r="I106" i="21"/>
  <c r="I105" i="21"/>
  <c r="I104" i="21"/>
  <c r="I103" i="21"/>
  <c r="I98" i="21"/>
  <c r="H98" i="21"/>
  <c r="G98" i="21"/>
  <c r="D98" i="21"/>
  <c r="C98" i="21"/>
  <c r="J97" i="21"/>
  <c r="I97" i="21"/>
  <c r="H97" i="21"/>
  <c r="G97" i="21"/>
  <c r="D97" i="21"/>
  <c r="C97" i="21"/>
  <c r="I96" i="21"/>
  <c r="H96" i="21"/>
  <c r="G96" i="21"/>
  <c r="D96" i="21"/>
  <c r="C96" i="21"/>
  <c r="I95" i="21"/>
  <c r="H95" i="21"/>
  <c r="G95" i="21"/>
  <c r="D95" i="21"/>
  <c r="C95" i="21"/>
  <c r="I94" i="21"/>
  <c r="H94" i="21"/>
  <c r="G94" i="21"/>
  <c r="D94" i="21"/>
  <c r="C94" i="21"/>
  <c r="I93" i="21"/>
  <c r="H93" i="21"/>
  <c r="G93" i="21"/>
  <c r="D93" i="21"/>
  <c r="C93" i="21"/>
  <c r="I92" i="21"/>
  <c r="H92" i="21"/>
  <c r="G92" i="21"/>
  <c r="D92" i="21"/>
  <c r="C92" i="21"/>
  <c r="J91" i="21"/>
  <c r="I91" i="21"/>
  <c r="H91" i="21"/>
  <c r="G91" i="21"/>
  <c r="D91" i="21"/>
  <c r="C91" i="21"/>
  <c r="I90" i="21"/>
  <c r="H90" i="21"/>
  <c r="G90" i="21"/>
  <c r="D90" i="21"/>
  <c r="C90" i="21"/>
  <c r="J89" i="21"/>
  <c r="I89" i="21"/>
  <c r="H89" i="21"/>
  <c r="G89" i="21"/>
  <c r="D89" i="21"/>
  <c r="C89" i="21"/>
  <c r="I88" i="21"/>
  <c r="H88" i="21"/>
  <c r="G88" i="21"/>
  <c r="D88" i="21"/>
  <c r="C88" i="21"/>
  <c r="J82" i="21"/>
  <c r="J81" i="21"/>
  <c r="J80" i="21"/>
  <c r="J79" i="21"/>
  <c r="J78" i="21"/>
  <c r="J77" i="21"/>
  <c r="J76" i="21"/>
  <c r="J98" i="21" s="1"/>
  <c r="J75" i="21"/>
  <c r="J74" i="21"/>
  <c r="J73" i="21"/>
  <c r="J72" i="21"/>
  <c r="J71" i="21"/>
  <c r="J70" i="21"/>
  <c r="J69" i="21"/>
  <c r="J68" i="21"/>
  <c r="J67" i="21"/>
  <c r="J66" i="21"/>
  <c r="J65" i="21"/>
  <c r="J64" i="21"/>
  <c r="J63" i="21"/>
  <c r="J62" i="21"/>
  <c r="J61" i="21"/>
  <c r="J60" i="21"/>
  <c r="J59" i="21"/>
  <c r="J58" i="21"/>
  <c r="J57" i="21"/>
  <c r="J56" i="21"/>
  <c r="J55" i="21"/>
  <c r="J95" i="21" s="1"/>
  <c r="J54" i="21"/>
  <c r="J53" i="21"/>
  <c r="J52" i="21"/>
  <c r="J51" i="21"/>
  <c r="J50" i="21"/>
  <c r="J49" i="21"/>
  <c r="J48" i="21"/>
  <c r="J47" i="21"/>
  <c r="J46" i="21"/>
  <c r="J45" i="21"/>
  <c r="J44" i="21"/>
  <c r="J43" i="21"/>
  <c r="J42" i="21"/>
  <c r="J41" i="21"/>
  <c r="J40" i="21"/>
  <c r="J39" i="21"/>
  <c r="J38" i="21"/>
  <c r="J37" i="21"/>
  <c r="J36" i="21"/>
  <c r="J35" i="21"/>
  <c r="J34" i="21"/>
  <c r="J33" i="21"/>
  <c r="J32" i="21"/>
  <c r="J31" i="21"/>
  <c r="J30" i="21"/>
  <c r="J29" i="21"/>
  <c r="J28" i="21"/>
  <c r="J93" i="21" s="1"/>
  <c r="J27" i="21"/>
  <c r="J26" i="21"/>
  <c r="J25" i="21"/>
  <c r="J24" i="21"/>
  <c r="J23" i="21"/>
  <c r="J22" i="21"/>
  <c r="J21" i="21"/>
  <c r="J20" i="21"/>
  <c r="J19" i="21"/>
  <c r="J18" i="21"/>
  <c r="J17" i="21"/>
  <c r="J16" i="21"/>
  <c r="J15" i="21"/>
  <c r="J14" i="21"/>
  <c r="J13" i="21"/>
  <c r="J90" i="21" s="1"/>
  <c r="J12" i="21"/>
  <c r="J11" i="21"/>
  <c r="J10" i="21"/>
  <c r="J9" i="21"/>
  <c r="J8" i="21"/>
  <c r="J7" i="21"/>
  <c r="J88" i="21" s="1"/>
  <c r="I139" i="20"/>
  <c r="H139" i="20"/>
  <c r="G139" i="20"/>
  <c r="D139" i="20"/>
  <c r="C139" i="20"/>
  <c r="E139" i="20" s="1"/>
  <c r="I138" i="20"/>
  <c r="H138" i="20"/>
  <c r="G138" i="20"/>
  <c r="D138" i="20"/>
  <c r="C138" i="20"/>
  <c r="E138" i="20" s="1"/>
  <c r="I137" i="20"/>
  <c r="H137" i="20"/>
  <c r="G137" i="20"/>
  <c r="D137" i="20"/>
  <c r="C137" i="20"/>
  <c r="E137" i="20" s="1"/>
  <c r="I136" i="20"/>
  <c r="H136" i="20"/>
  <c r="G136" i="20"/>
  <c r="D136" i="20"/>
  <c r="C136" i="20"/>
  <c r="E136" i="20" s="1"/>
  <c r="I135" i="20"/>
  <c r="H135" i="20"/>
  <c r="G135" i="20"/>
  <c r="D135" i="20"/>
  <c r="C135" i="20"/>
  <c r="E135" i="20" s="1"/>
  <c r="I134" i="20"/>
  <c r="I140" i="20" s="1"/>
  <c r="H134" i="20"/>
  <c r="H140" i="20" s="1"/>
  <c r="G134" i="20"/>
  <c r="G140" i="20" s="1"/>
  <c r="D134" i="20"/>
  <c r="D140" i="20" s="1"/>
  <c r="C134" i="20"/>
  <c r="C140" i="20" s="1"/>
  <c r="I132" i="20"/>
  <c r="I131" i="20"/>
  <c r="I130" i="20"/>
  <c r="I129" i="20"/>
  <c r="I128" i="20"/>
  <c r="I127" i="20"/>
  <c r="I126" i="20"/>
  <c r="I125" i="20"/>
  <c r="I124" i="20"/>
  <c r="I123" i="20"/>
  <c r="I118" i="20"/>
  <c r="H118" i="20"/>
  <c r="G118" i="20"/>
  <c r="D118" i="20"/>
  <c r="E118" i="20" s="1"/>
  <c r="C118" i="20"/>
  <c r="I117" i="20"/>
  <c r="H117" i="20"/>
  <c r="G117" i="20"/>
  <c r="D117" i="20"/>
  <c r="E117" i="20" s="1"/>
  <c r="C117" i="20"/>
  <c r="I116" i="20"/>
  <c r="H116" i="20"/>
  <c r="G116" i="20"/>
  <c r="D116" i="20"/>
  <c r="E116" i="20" s="1"/>
  <c r="C116" i="20"/>
  <c r="I115" i="20"/>
  <c r="H115" i="20"/>
  <c r="G115" i="20"/>
  <c r="D115" i="20"/>
  <c r="E115" i="20" s="1"/>
  <c r="C115" i="20"/>
  <c r="C119" i="20" s="1"/>
  <c r="I114" i="20"/>
  <c r="I119" i="20" s="1"/>
  <c r="H114" i="20"/>
  <c r="H119" i="20" s="1"/>
  <c r="G114" i="20"/>
  <c r="G119" i="20" s="1"/>
  <c r="D114" i="20"/>
  <c r="E114" i="20" s="1"/>
  <c r="C114" i="20"/>
  <c r="I112" i="20"/>
  <c r="I111" i="20"/>
  <c r="I110" i="20"/>
  <c r="I109" i="20"/>
  <c r="I108" i="20"/>
  <c r="I107" i="20"/>
  <c r="I106" i="20"/>
  <c r="I105" i="20"/>
  <c r="I104" i="20"/>
  <c r="I103" i="20"/>
  <c r="I98" i="20"/>
  <c r="H98" i="20"/>
  <c r="G98" i="20"/>
  <c r="D98" i="20"/>
  <c r="C98" i="20"/>
  <c r="J97" i="20"/>
  <c r="I97" i="20"/>
  <c r="H97" i="20"/>
  <c r="G97" i="20"/>
  <c r="D97" i="20"/>
  <c r="C97" i="20"/>
  <c r="I96" i="20"/>
  <c r="H96" i="20"/>
  <c r="G96" i="20"/>
  <c r="D96" i="20"/>
  <c r="C96" i="20"/>
  <c r="I95" i="20"/>
  <c r="H95" i="20"/>
  <c r="G95" i="20"/>
  <c r="D95" i="20"/>
  <c r="C95" i="20"/>
  <c r="I94" i="20"/>
  <c r="H94" i="20"/>
  <c r="G94" i="20"/>
  <c r="D94" i="20"/>
  <c r="C94" i="20"/>
  <c r="I93" i="20"/>
  <c r="H93" i="20"/>
  <c r="G93" i="20"/>
  <c r="D93" i="20"/>
  <c r="C93" i="20"/>
  <c r="I92" i="20"/>
  <c r="H92" i="20"/>
  <c r="G92" i="20"/>
  <c r="D92" i="20"/>
  <c r="C92" i="20"/>
  <c r="J91" i="20"/>
  <c r="I91" i="20"/>
  <c r="H91" i="20"/>
  <c r="G91" i="20"/>
  <c r="D91" i="20"/>
  <c r="C91" i="20"/>
  <c r="I90" i="20"/>
  <c r="H90" i="20"/>
  <c r="G90" i="20"/>
  <c r="D90" i="20"/>
  <c r="C90" i="20"/>
  <c r="J89" i="20"/>
  <c r="I89" i="20"/>
  <c r="H89" i="20"/>
  <c r="G89" i="20"/>
  <c r="D89" i="20"/>
  <c r="C89" i="20"/>
  <c r="I88" i="20"/>
  <c r="H88" i="20"/>
  <c r="G88" i="20"/>
  <c r="D88" i="20"/>
  <c r="C88" i="20"/>
  <c r="J82" i="20"/>
  <c r="J81" i="20"/>
  <c r="J80" i="20"/>
  <c r="J79" i="20"/>
  <c r="J78" i="20"/>
  <c r="J77" i="20"/>
  <c r="J76" i="20"/>
  <c r="J75" i="20"/>
  <c r="J74" i="20"/>
  <c r="J73" i="20"/>
  <c r="J72" i="20"/>
  <c r="J71" i="20"/>
  <c r="J70" i="20"/>
  <c r="J69" i="20"/>
  <c r="J68" i="20"/>
  <c r="J67" i="20"/>
  <c r="J66" i="20"/>
  <c r="J65" i="20"/>
  <c r="J64" i="20"/>
  <c r="J63" i="20"/>
  <c r="J62" i="20"/>
  <c r="J61" i="20"/>
  <c r="J60" i="20"/>
  <c r="J59" i="20"/>
  <c r="J58" i="20"/>
  <c r="J57" i="20"/>
  <c r="J56" i="20"/>
  <c r="J55" i="20"/>
  <c r="J54" i="20"/>
  <c r="J53" i="20"/>
  <c r="J52" i="20"/>
  <c r="J51" i="20"/>
  <c r="J50" i="20"/>
  <c r="J49" i="20"/>
  <c r="J48" i="20"/>
  <c r="J47" i="20"/>
  <c r="J46" i="20"/>
  <c r="J45" i="20"/>
  <c r="J44" i="20"/>
  <c r="J43" i="20"/>
  <c r="J42" i="20"/>
  <c r="J41" i="20"/>
  <c r="J40" i="20"/>
  <c r="J39" i="20"/>
  <c r="J38" i="20"/>
  <c r="J37" i="20"/>
  <c r="J36" i="20"/>
  <c r="J35" i="20"/>
  <c r="J34" i="20"/>
  <c r="J33" i="20"/>
  <c r="J32" i="20"/>
  <c r="J31" i="20"/>
  <c r="J30" i="20"/>
  <c r="J29" i="20"/>
  <c r="J28" i="20"/>
  <c r="J27" i="20"/>
  <c r="J26" i="20"/>
  <c r="J25" i="20"/>
  <c r="J24" i="20"/>
  <c r="J23" i="20"/>
  <c r="J22" i="20"/>
  <c r="J21" i="20"/>
  <c r="J20" i="20"/>
  <c r="J19" i="20"/>
  <c r="J18" i="20"/>
  <c r="J17" i="20"/>
  <c r="J16" i="20"/>
  <c r="J15" i="20"/>
  <c r="J14" i="20"/>
  <c r="J13" i="20"/>
  <c r="J90" i="20" s="1"/>
  <c r="J12" i="20"/>
  <c r="J11" i="20"/>
  <c r="J10" i="20"/>
  <c r="J9" i="20"/>
  <c r="J8" i="20"/>
  <c r="J7" i="20"/>
  <c r="J83" i="18"/>
  <c r="J84" i="18"/>
  <c r="J85" i="18"/>
  <c r="J86" i="18"/>
  <c r="J27" i="18"/>
  <c r="J26" i="18"/>
  <c r="J27" i="19"/>
  <c r="J26" i="19"/>
  <c r="I139" i="19"/>
  <c r="H139" i="19"/>
  <c r="G139" i="19"/>
  <c r="D139" i="19"/>
  <c r="C139" i="19"/>
  <c r="I138" i="19"/>
  <c r="H138" i="19"/>
  <c r="G138" i="19"/>
  <c r="D138" i="19"/>
  <c r="C138" i="19"/>
  <c r="E138" i="19" s="1"/>
  <c r="I137" i="19"/>
  <c r="H137" i="19"/>
  <c r="G137" i="19"/>
  <c r="D137" i="19"/>
  <c r="C137" i="19"/>
  <c r="E137" i="19" s="1"/>
  <c r="I136" i="19"/>
  <c r="H136" i="19"/>
  <c r="G136" i="19"/>
  <c r="D136" i="19"/>
  <c r="C136" i="19"/>
  <c r="I135" i="19"/>
  <c r="H135" i="19"/>
  <c r="G135" i="19"/>
  <c r="D135" i="19"/>
  <c r="C135" i="19"/>
  <c r="E135" i="19" s="1"/>
  <c r="I134" i="19"/>
  <c r="H134" i="19"/>
  <c r="G134" i="19"/>
  <c r="G140" i="19" s="1"/>
  <c r="D134" i="19"/>
  <c r="C134" i="19"/>
  <c r="E134" i="19" s="1"/>
  <c r="I132" i="19"/>
  <c r="I131" i="19"/>
  <c r="I130" i="19"/>
  <c r="I129" i="19"/>
  <c r="I128" i="19"/>
  <c r="I127" i="19"/>
  <c r="I126" i="19"/>
  <c r="I125" i="19"/>
  <c r="I124" i="19"/>
  <c r="I123" i="19"/>
  <c r="I118" i="19"/>
  <c r="H118" i="19"/>
  <c r="G118" i="19"/>
  <c r="D118" i="19"/>
  <c r="C118" i="19"/>
  <c r="I117" i="19"/>
  <c r="H117" i="19"/>
  <c r="G117" i="19"/>
  <c r="D117" i="19"/>
  <c r="C117" i="19"/>
  <c r="I116" i="19"/>
  <c r="H116" i="19"/>
  <c r="G116" i="19"/>
  <c r="D116" i="19"/>
  <c r="C116" i="19"/>
  <c r="I115" i="19"/>
  <c r="H115" i="19"/>
  <c r="G115" i="19"/>
  <c r="D115" i="19"/>
  <c r="C115" i="19"/>
  <c r="I114" i="19"/>
  <c r="H114" i="19"/>
  <c r="G114" i="19"/>
  <c r="D114" i="19"/>
  <c r="E114" i="19" s="1"/>
  <c r="C114" i="19"/>
  <c r="I112" i="19"/>
  <c r="I111" i="19"/>
  <c r="I110" i="19"/>
  <c r="I109" i="19"/>
  <c r="I108" i="19"/>
  <c r="I107" i="19"/>
  <c r="I106" i="19"/>
  <c r="I105" i="19"/>
  <c r="I104" i="19"/>
  <c r="I103" i="19"/>
  <c r="I98" i="19"/>
  <c r="H98" i="19"/>
  <c r="G98" i="19"/>
  <c r="D98" i="19"/>
  <c r="C98" i="19"/>
  <c r="J97" i="19"/>
  <c r="I97" i="19"/>
  <c r="H97" i="19"/>
  <c r="G97" i="19"/>
  <c r="D97" i="19"/>
  <c r="C97" i="19"/>
  <c r="I96" i="19"/>
  <c r="H96" i="19"/>
  <c r="G96" i="19"/>
  <c r="D96" i="19"/>
  <c r="C96" i="19"/>
  <c r="I95" i="19"/>
  <c r="H95" i="19"/>
  <c r="G95" i="19"/>
  <c r="D95" i="19"/>
  <c r="C95" i="19"/>
  <c r="I94" i="19"/>
  <c r="H94" i="19"/>
  <c r="G94" i="19"/>
  <c r="D94" i="19"/>
  <c r="C94" i="19"/>
  <c r="I93" i="19"/>
  <c r="H93" i="19"/>
  <c r="G93" i="19"/>
  <c r="D93" i="19"/>
  <c r="C93" i="19"/>
  <c r="I92" i="19"/>
  <c r="H92" i="19"/>
  <c r="G92" i="19"/>
  <c r="D92" i="19"/>
  <c r="C92" i="19"/>
  <c r="J91" i="19"/>
  <c r="I91" i="19"/>
  <c r="H91" i="19"/>
  <c r="G91" i="19"/>
  <c r="D91" i="19"/>
  <c r="C91" i="19"/>
  <c r="I90" i="19"/>
  <c r="H90" i="19"/>
  <c r="G90" i="19"/>
  <c r="D90" i="19"/>
  <c r="C90" i="19"/>
  <c r="J89" i="19"/>
  <c r="I89" i="19"/>
  <c r="H89" i="19"/>
  <c r="G89" i="19"/>
  <c r="D89" i="19"/>
  <c r="C89" i="19"/>
  <c r="I88" i="19"/>
  <c r="H88" i="19"/>
  <c r="G88" i="19"/>
  <c r="D88" i="19"/>
  <c r="C88" i="19"/>
  <c r="J82" i="19"/>
  <c r="J81" i="19"/>
  <c r="J80" i="19"/>
  <c r="J79" i="19"/>
  <c r="J78" i="19"/>
  <c r="J77" i="19"/>
  <c r="J76" i="19"/>
  <c r="J75" i="19"/>
  <c r="J74" i="19"/>
  <c r="J73" i="19"/>
  <c r="J72" i="19"/>
  <c r="J71" i="19"/>
  <c r="J70" i="19"/>
  <c r="J69" i="19"/>
  <c r="J68" i="19"/>
  <c r="J67" i="19"/>
  <c r="J66" i="19"/>
  <c r="J65" i="19"/>
  <c r="J64" i="19"/>
  <c r="J63" i="19"/>
  <c r="J62" i="19"/>
  <c r="J61" i="19"/>
  <c r="J60" i="19"/>
  <c r="J59" i="19"/>
  <c r="J58" i="19"/>
  <c r="J57" i="19"/>
  <c r="J56" i="19"/>
  <c r="J55" i="19"/>
  <c r="J54" i="19"/>
  <c r="J53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J35" i="19"/>
  <c r="J34" i="19"/>
  <c r="J33" i="19"/>
  <c r="J32" i="19"/>
  <c r="J31" i="19"/>
  <c r="J30" i="19"/>
  <c r="J29" i="19"/>
  <c r="J28" i="19"/>
  <c r="J25" i="19"/>
  <c r="J24" i="19"/>
  <c r="J23" i="19"/>
  <c r="J22" i="19"/>
  <c r="J21" i="19"/>
  <c r="J20" i="19"/>
  <c r="J19" i="19"/>
  <c r="J18" i="19"/>
  <c r="J17" i="19"/>
  <c r="J16" i="19"/>
  <c r="J15" i="19"/>
  <c r="J14" i="19"/>
  <c r="J13" i="19"/>
  <c r="J12" i="19"/>
  <c r="J11" i="19"/>
  <c r="J10" i="19"/>
  <c r="J9" i="19"/>
  <c r="J8" i="19"/>
  <c r="J7" i="19"/>
  <c r="J88" i="19" s="1"/>
  <c r="I141" i="18"/>
  <c r="H141" i="18"/>
  <c r="G141" i="18"/>
  <c r="E141" i="18"/>
  <c r="D141" i="18"/>
  <c r="C141" i="18"/>
  <c r="I140" i="18"/>
  <c r="H140" i="18"/>
  <c r="G140" i="18"/>
  <c r="E140" i="18"/>
  <c r="D140" i="18"/>
  <c r="C140" i="18"/>
  <c r="I139" i="18"/>
  <c r="H139" i="18"/>
  <c r="G139" i="18"/>
  <c r="E139" i="18"/>
  <c r="D139" i="18"/>
  <c r="C139" i="18"/>
  <c r="I138" i="18"/>
  <c r="H138" i="18"/>
  <c r="G138" i="18"/>
  <c r="E138" i="18"/>
  <c r="D138" i="18"/>
  <c r="C138" i="18"/>
  <c r="I137" i="18"/>
  <c r="H137" i="18"/>
  <c r="G137" i="18"/>
  <c r="E137" i="18"/>
  <c r="D137" i="18"/>
  <c r="C137" i="18"/>
  <c r="I136" i="18"/>
  <c r="I142" i="18" s="1"/>
  <c r="H136" i="18"/>
  <c r="H142" i="18" s="1"/>
  <c r="G136" i="18"/>
  <c r="G142" i="18" s="1"/>
  <c r="E136" i="18"/>
  <c r="E142" i="18" s="1"/>
  <c r="D136" i="18"/>
  <c r="D142" i="18" s="1"/>
  <c r="C136" i="18"/>
  <c r="C142" i="18" s="1"/>
  <c r="I134" i="18"/>
  <c r="I133" i="18"/>
  <c r="I132" i="18"/>
  <c r="I131" i="18"/>
  <c r="I130" i="18"/>
  <c r="I129" i="18"/>
  <c r="I128" i="18"/>
  <c r="I127" i="18"/>
  <c r="I126" i="18"/>
  <c r="I125" i="18"/>
  <c r="I120" i="18"/>
  <c r="H120" i="18"/>
  <c r="G120" i="18"/>
  <c r="D120" i="18"/>
  <c r="C120" i="18"/>
  <c r="E120" i="18" s="1"/>
  <c r="I119" i="18"/>
  <c r="H119" i="18"/>
  <c r="G119" i="18"/>
  <c r="D119" i="18"/>
  <c r="C119" i="18"/>
  <c r="E119" i="18" s="1"/>
  <c r="I118" i="18"/>
  <c r="H118" i="18"/>
  <c r="G118" i="18"/>
  <c r="D118" i="18"/>
  <c r="C118" i="18"/>
  <c r="E118" i="18" s="1"/>
  <c r="I117" i="18"/>
  <c r="H117" i="18"/>
  <c r="G117" i="18"/>
  <c r="D117" i="18"/>
  <c r="D121" i="18" s="1"/>
  <c r="C117" i="18"/>
  <c r="E117" i="18" s="1"/>
  <c r="E121" i="18" s="1"/>
  <c r="I116" i="18"/>
  <c r="I121" i="18" s="1"/>
  <c r="H116" i="18"/>
  <c r="H121" i="18" s="1"/>
  <c r="G116" i="18"/>
  <c r="G121" i="18" s="1"/>
  <c r="D116" i="18"/>
  <c r="C116" i="18"/>
  <c r="E116" i="18" s="1"/>
  <c r="I114" i="18"/>
  <c r="I113" i="18"/>
  <c r="I112" i="18"/>
  <c r="I111" i="18"/>
  <c r="I110" i="18"/>
  <c r="I109" i="18"/>
  <c r="I108" i="18"/>
  <c r="I107" i="18"/>
  <c r="I106" i="18"/>
  <c r="I105" i="18"/>
  <c r="I100" i="18"/>
  <c r="H100" i="18"/>
  <c r="G100" i="18"/>
  <c r="D100" i="18"/>
  <c r="C100" i="18"/>
  <c r="J99" i="18"/>
  <c r="I99" i="18"/>
  <c r="H99" i="18"/>
  <c r="G99" i="18"/>
  <c r="D99" i="18"/>
  <c r="C99" i="18"/>
  <c r="I98" i="18"/>
  <c r="H98" i="18"/>
  <c r="G98" i="18"/>
  <c r="D98" i="18"/>
  <c r="C98" i="18"/>
  <c r="I97" i="18"/>
  <c r="H97" i="18"/>
  <c r="G97" i="18"/>
  <c r="D97" i="18"/>
  <c r="C97" i="18"/>
  <c r="I96" i="18"/>
  <c r="H96" i="18"/>
  <c r="G96" i="18"/>
  <c r="D96" i="18"/>
  <c r="C96" i="18"/>
  <c r="I95" i="18"/>
  <c r="H95" i="18"/>
  <c r="G95" i="18"/>
  <c r="D95" i="18"/>
  <c r="C95" i="18"/>
  <c r="I94" i="18"/>
  <c r="H94" i="18"/>
  <c r="G94" i="18"/>
  <c r="D94" i="18"/>
  <c r="C94" i="18"/>
  <c r="J93" i="18"/>
  <c r="I93" i="18"/>
  <c r="H93" i="18"/>
  <c r="G93" i="18"/>
  <c r="D93" i="18"/>
  <c r="C93" i="18"/>
  <c r="I92" i="18"/>
  <c r="H92" i="18"/>
  <c r="G92" i="18"/>
  <c r="D92" i="18"/>
  <c r="C92" i="18"/>
  <c r="J91" i="18"/>
  <c r="I91" i="18"/>
  <c r="H91" i="18"/>
  <c r="G91" i="18"/>
  <c r="D91" i="18"/>
  <c r="C91" i="18"/>
  <c r="I90" i="18"/>
  <c r="H90" i="18"/>
  <c r="G90" i="18"/>
  <c r="D90" i="18"/>
  <c r="C90" i="18"/>
  <c r="J82" i="18"/>
  <c r="J81" i="18"/>
  <c r="J80" i="18"/>
  <c r="J79" i="18"/>
  <c r="J78" i="18"/>
  <c r="J77" i="18"/>
  <c r="J76" i="18"/>
  <c r="J75" i="18"/>
  <c r="J74" i="18"/>
  <c r="J73" i="18"/>
  <c r="J72" i="18"/>
  <c r="J71" i="18"/>
  <c r="J70" i="18"/>
  <c r="J69" i="18"/>
  <c r="J68" i="18"/>
  <c r="J67" i="18"/>
  <c r="J66" i="18"/>
  <c r="J65" i="18"/>
  <c r="J64" i="18"/>
  <c r="J63" i="18"/>
  <c r="J62" i="18"/>
  <c r="J61" i="18"/>
  <c r="J60" i="18"/>
  <c r="J59" i="18"/>
  <c r="J58" i="18"/>
  <c r="J57" i="18"/>
  <c r="J56" i="18"/>
  <c r="J55" i="18"/>
  <c r="J54" i="18"/>
  <c r="J53" i="18"/>
  <c r="J52" i="18"/>
  <c r="J51" i="18"/>
  <c r="J50" i="18"/>
  <c r="J49" i="18"/>
  <c r="J48" i="18"/>
  <c r="J47" i="18"/>
  <c r="J46" i="18"/>
  <c r="J45" i="18"/>
  <c r="J44" i="18"/>
  <c r="J43" i="18"/>
  <c r="J42" i="18"/>
  <c r="J41" i="18"/>
  <c r="J40" i="18"/>
  <c r="J39" i="18"/>
  <c r="J38" i="18"/>
  <c r="J37" i="18"/>
  <c r="J36" i="18"/>
  <c r="J35" i="18"/>
  <c r="J34" i="18"/>
  <c r="J33" i="18"/>
  <c r="J96" i="18" s="1"/>
  <c r="J32" i="18"/>
  <c r="J31" i="18"/>
  <c r="J30" i="18"/>
  <c r="J29" i="18"/>
  <c r="J28" i="18"/>
  <c r="J95" i="18" s="1"/>
  <c r="J25" i="18"/>
  <c r="J24" i="18"/>
  <c r="J23" i="18"/>
  <c r="J22" i="18"/>
  <c r="J21" i="18"/>
  <c r="J20" i="18"/>
  <c r="J19" i="18"/>
  <c r="J18" i="18"/>
  <c r="J17" i="18"/>
  <c r="J16" i="18"/>
  <c r="J15" i="18"/>
  <c r="J14" i="18"/>
  <c r="J13" i="18"/>
  <c r="J12" i="18"/>
  <c r="J11" i="18"/>
  <c r="J10" i="18"/>
  <c r="J9" i="18"/>
  <c r="J8" i="18"/>
  <c r="J7" i="18"/>
  <c r="J31" i="15"/>
  <c r="J31" i="16"/>
  <c r="I141" i="17"/>
  <c r="H141" i="17"/>
  <c r="G141" i="17"/>
  <c r="D141" i="17"/>
  <c r="C141" i="17"/>
  <c r="E141" i="17" s="1"/>
  <c r="I140" i="17"/>
  <c r="H140" i="17"/>
  <c r="G140" i="17"/>
  <c r="D140" i="17"/>
  <c r="C140" i="17"/>
  <c r="E140" i="17" s="1"/>
  <c r="I139" i="17"/>
  <c r="H139" i="17"/>
  <c r="G139" i="17"/>
  <c r="D139" i="17"/>
  <c r="C139" i="17"/>
  <c r="E139" i="17" s="1"/>
  <c r="I138" i="17"/>
  <c r="H138" i="17"/>
  <c r="G138" i="17"/>
  <c r="D138" i="17"/>
  <c r="C138" i="17"/>
  <c r="E138" i="17" s="1"/>
  <c r="I137" i="17"/>
  <c r="H137" i="17"/>
  <c r="G137" i="17"/>
  <c r="D137" i="17"/>
  <c r="C137" i="17"/>
  <c r="E137" i="17" s="1"/>
  <c r="I136" i="17"/>
  <c r="I142" i="17" s="1"/>
  <c r="H136" i="17"/>
  <c r="H142" i="17" s="1"/>
  <c r="G136" i="17"/>
  <c r="G142" i="17" s="1"/>
  <c r="D136" i="17"/>
  <c r="D142" i="17" s="1"/>
  <c r="C136" i="17"/>
  <c r="E136" i="17" s="1"/>
  <c r="I134" i="17"/>
  <c r="I133" i="17"/>
  <c r="I132" i="17"/>
  <c r="I131" i="17"/>
  <c r="I130" i="17"/>
  <c r="I129" i="17"/>
  <c r="I128" i="17"/>
  <c r="I127" i="17"/>
  <c r="I126" i="17"/>
  <c r="I125" i="17"/>
  <c r="I120" i="17"/>
  <c r="H120" i="17"/>
  <c r="G120" i="17"/>
  <c r="D120" i="17"/>
  <c r="C120" i="17"/>
  <c r="E120" i="17" s="1"/>
  <c r="I119" i="17"/>
  <c r="H119" i="17"/>
  <c r="G119" i="17"/>
  <c r="D119" i="17"/>
  <c r="C119" i="17"/>
  <c r="E119" i="17" s="1"/>
  <c r="I118" i="17"/>
  <c r="H118" i="17"/>
  <c r="G118" i="17"/>
  <c r="D118" i="17"/>
  <c r="C118" i="17"/>
  <c r="E118" i="17" s="1"/>
  <c r="I117" i="17"/>
  <c r="H117" i="17"/>
  <c r="G117" i="17"/>
  <c r="D117" i="17"/>
  <c r="D121" i="17" s="1"/>
  <c r="C117" i="17"/>
  <c r="E117" i="17" s="1"/>
  <c r="I116" i="17"/>
  <c r="I121" i="17" s="1"/>
  <c r="H116" i="17"/>
  <c r="H121" i="17" s="1"/>
  <c r="G116" i="17"/>
  <c r="G121" i="17" s="1"/>
  <c r="D116" i="17"/>
  <c r="C116" i="17"/>
  <c r="E116" i="17" s="1"/>
  <c r="I114" i="17"/>
  <c r="I113" i="17"/>
  <c r="I112" i="17"/>
  <c r="I111" i="17"/>
  <c r="I110" i="17"/>
  <c r="I109" i="17"/>
  <c r="I108" i="17"/>
  <c r="I107" i="17"/>
  <c r="I106" i="17"/>
  <c r="I105" i="17"/>
  <c r="I100" i="17"/>
  <c r="H100" i="17"/>
  <c r="G100" i="17"/>
  <c r="D100" i="17"/>
  <c r="C100" i="17"/>
  <c r="J99" i="17"/>
  <c r="I99" i="17"/>
  <c r="H99" i="17"/>
  <c r="G99" i="17"/>
  <c r="D99" i="17"/>
  <c r="C99" i="17"/>
  <c r="I98" i="17"/>
  <c r="H98" i="17"/>
  <c r="G98" i="17"/>
  <c r="D98" i="17"/>
  <c r="C98" i="17"/>
  <c r="I97" i="17"/>
  <c r="H97" i="17"/>
  <c r="G97" i="17"/>
  <c r="D97" i="17"/>
  <c r="C97" i="17"/>
  <c r="I96" i="17"/>
  <c r="H96" i="17"/>
  <c r="G96" i="17"/>
  <c r="D96" i="17"/>
  <c r="C96" i="17"/>
  <c r="I95" i="17"/>
  <c r="H95" i="17"/>
  <c r="G95" i="17"/>
  <c r="D95" i="17"/>
  <c r="C95" i="17"/>
  <c r="I94" i="17"/>
  <c r="H94" i="17"/>
  <c r="G94" i="17"/>
  <c r="D94" i="17"/>
  <c r="C94" i="17"/>
  <c r="J93" i="17"/>
  <c r="I93" i="17"/>
  <c r="H93" i="17"/>
  <c r="G93" i="17"/>
  <c r="D93" i="17"/>
  <c r="C93" i="17"/>
  <c r="I92" i="17"/>
  <c r="H92" i="17"/>
  <c r="G92" i="17"/>
  <c r="D92" i="17"/>
  <c r="C92" i="17"/>
  <c r="J91" i="17"/>
  <c r="I91" i="17"/>
  <c r="H91" i="17"/>
  <c r="G91" i="17"/>
  <c r="D91" i="17"/>
  <c r="C91" i="17"/>
  <c r="I90" i="17"/>
  <c r="H90" i="17"/>
  <c r="G90" i="17"/>
  <c r="G101" i="17" s="1"/>
  <c r="D90" i="17"/>
  <c r="C90" i="17"/>
  <c r="J82" i="17"/>
  <c r="J81" i="17"/>
  <c r="J80" i="17"/>
  <c r="J79" i="17"/>
  <c r="J100" i="17" s="1"/>
  <c r="J78" i="17"/>
  <c r="J77" i="17"/>
  <c r="J76" i="17"/>
  <c r="J75" i="17"/>
  <c r="J74" i="17"/>
  <c r="J73" i="17"/>
  <c r="J72" i="17"/>
  <c r="J71" i="17"/>
  <c r="J70" i="17"/>
  <c r="J69" i="17"/>
  <c r="J68" i="17"/>
  <c r="J67" i="17"/>
  <c r="J66" i="17"/>
  <c r="J65" i="17"/>
  <c r="J98" i="17" s="1"/>
  <c r="J64" i="17"/>
  <c r="J63" i="17"/>
  <c r="J62" i="17"/>
  <c r="J61" i="17"/>
  <c r="J60" i="17"/>
  <c r="J59" i="17"/>
  <c r="J58" i="17"/>
  <c r="J57" i="17"/>
  <c r="J56" i="17"/>
  <c r="J55" i="17"/>
  <c r="J97" i="17" s="1"/>
  <c r="J54" i="17"/>
  <c r="J53" i="17"/>
  <c r="J52" i="17"/>
  <c r="J51" i="17"/>
  <c r="J50" i="17"/>
  <c r="J49" i="17"/>
  <c r="J48" i="17"/>
  <c r="J47" i="17"/>
  <c r="J46" i="17"/>
  <c r="J45" i="17"/>
  <c r="J44" i="17"/>
  <c r="J43" i="17"/>
  <c r="J42" i="17"/>
  <c r="J41" i="17"/>
  <c r="J40" i="17"/>
  <c r="J39" i="17"/>
  <c r="J38" i="17"/>
  <c r="J37" i="17"/>
  <c r="J36" i="17"/>
  <c r="J35" i="17"/>
  <c r="J34" i="17"/>
  <c r="J33" i="17"/>
  <c r="J96" i="17" s="1"/>
  <c r="J32" i="17"/>
  <c r="J31" i="17"/>
  <c r="J30" i="17"/>
  <c r="J29" i="17"/>
  <c r="J28" i="17"/>
  <c r="J25" i="17"/>
  <c r="J24" i="17"/>
  <c r="J23" i="17"/>
  <c r="J22" i="17"/>
  <c r="J21" i="17"/>
  <c r="J20" i="17"/>
  <c r="J19" i="17"/>
  <c r="J94" i="17" s="1"/>
  <c r="J18" i="17"/>
  <c r="J17" i="17"/>
  <c r="J16" i="17"/>
  <c r="J15" i="17"/>
  <c r="J14" i="17"/>
  <c r="J13" i="17"/>
  <c r="J12" i="17"/>
  <c r="J11" i="17"/>
  <c r="J92" i="17" s="1"/>
  <c r="J10" i="17"/>
  <c r="J9" i="17"/>
  <c r="J8" i="17"/>
  <c r="J7" i="17"/>
  <c r="J90" i="17" s="1"/>
  <c r="J73" i="16"/>
  <c r="J74" i="16"/>
  <c r="J75" i="16"/>
  <c r="J76" i="16"/>
  <c r="J64" i="16"/>
  <c r="J65" i="16"/>
  <c r="J73" i="15"/>
  <c r="J74" i="15"/>
  <c r="J75" i="15"/>
  <c r="J76" i="15"/>
  <c r="J64" i="15"/>
  <c r="J65" i="15"/>
  <c r="J66" i="15"/>
  <c r="I141" i="16"/>
  <c r="H141" i="16"/>
  <c r="G141" i="16"/>
  <c r="D141" i="16"/>
  <c r="C141" i="16"/>
  <c r="E141" i="16" s="1"/>
  <c r="I140" i="16"/>
  <c r="H140" i="16"/>
  <c r="G140" i="16"/>
  <c r="D140" i="16"/>
  <c r="C140" i="16"/>
  <c r="E140" i="16" s="1"/>
  <c r="I139" i="16"/>
  <c r="H139" i="16"/>
  <c r="G139" i="16"/>
  <c r="D139" i="16"/>
  <c r="C139" i="16"/>
  <c r="E139" i="16" s="1"/>
  <c r="I138" i="16"/>
  <c r="H138" i="16"/>
  <c r="G138" i="16"/>
  <c r="D138" i="16"/>
  <c r="C138" i="16"/>
  <c r="E138" i="16" s="1"/>
  <c r="I137" i="16"/>
  <c r="H137" i="16"/>
  <c r="G137" i="16"/>
  <c r="D137" i="16"/>
  <c r="C137" i="16"/>
  <c r="E137" i="16" s="1"/>
  <c r="I136" i="16"/>
  <c r="I142" i="16" s="1"/>
  <c r="H136" i="16"/>
  <c r="H142" i="16" s="1"/>
  <c r="G136" i="16"/>
  <c r="G142" i="16" s="1"/>
  <c r="D136" i="16"/>
  <c r="D142" i="16" s="1"/>
  <c r="C136" i="16"/>
  <c r="E136" i="16" s="1"/>
  <c r="I134" i="16"/>
  <c r="I133" i="16"/>
  <c r="I132" i="16"/>
  <c r="I131" i="16"/>
  <c r="I130" i="16"/>
  <c r="I129" i="16"/>
  <c r="I128" i="16"/>
  <c r="I127" i="16"/>
  <c r="I126" i="16"/>
  <c r="I125" i="16"/>
  <c r="I120" i="16"/>
  <c r="H120" i="16"/>
  <c r="G120" i="16"/>
  <c r="D120" i="16"/>
  <c r="C120" i="16"/>
  <c r="E120" i="16" s="1"/>
  <c r="I119" i="16"/>
  <c r="H119" i="16"/>
  <c r="G119" i="16"/>
  <c r="D119" i="16"/>
  <c r="C119" i="16"/>
  <c r="E119" i="16" s="1"/>
  <c r="I118" i="16"/>
  <c r="H118" i="16"/>
  <c r="G118" i="16"/>
  <c r="D118" i="16"/>
  <c r="C118" i="16"/>
  <c r="E118" i="16" s="1"/>
  <c r="I117" i="16"/>
  <c r="H117" i="16"/>
  <c r="G117" i="16"/>
  <c r="D117" i="16"/>
  <c r="D121" i="16" s="1"/>
  <c r="C117" i="16"/>
  <c r="E117" i="16" s="1"/>
  <c r="I116" i="16"/>
  <c r="I121" i="16" s="1"/>
  <c r="H116" i="16"/>
  <c r="H121" i="16" s="1"/>
  <c r="G116" i="16"/>
  <c r="G121" i="16" s="1"/>
  <c r="D116" i="16"/>
  <c r="C116" i="16"/>
  <c r="E116" i="16" s="1"/>
  <c r="I114" i="16"/>
  <c r="I113" i="16"/>
  <c r="I112" i="16"/>
  <c r="I111" i="16"/>
  <c r="I110" i="16"/>
  <c r="I109" i="16"/>
  <c r="I108" i="16"/>
  <c r="I107" i="16"/>
  <c r="I106" i="16"/>
  <c r="I105" i="16"/>
  <c r="I100" i="16"/>
  <c r="H100" i="16"/>
  <c r="G100" i="16"/>
  <c r="D100" i="16"/>
  <c r="C100" i="16"/>
  <c r="J99" i="16"/>
  <c r="I99" i="16"/>
  <c r="H99" i="16"/>
  <c r="G99" i="16"/>
  <c r="D99" i="16"/>
  <c r="C99" i="16"/>
  <c r="I98" i="16"/>
  <c r="H98" i="16"/>
  <c r="G98" i="16"/>
  <c r="D98" i="16"/>
  <c r="C98" i="16"/>
  <c r="I97" i="16"/>
  <c r="H97" i="16"/>
  <c r="G97" i="16"/>
  <c r="D97" i="16"/>
  <c r="C97" i="16"/>
  <c r="E97" i="16" s="1"/>
  <c r="I96" i="16"/>
  <c r="H96" i="16"/>
  <c r="G96" i="16"/>
  <c r="D96" i="16"/>
  <c r="C96" i="16"/>
  <c r="I95" i="16"/>
  <c r="H95" i="16"/>
  <c r="G95" i="16"/>
  <c r="D95" i="16"/>
  <c r="C95" i="16"/>
  <c r="I94" i="16"/>
  <c r="H94" i="16"/>
  <c r="G94" i="16"/>
  <c r="D94" i="16"/>
  <c r="C94" i="16"/>
  <c r="J93" i="16"/>
  <c r="I93" i="16"/>
  <c r="H93" i="16"/>
  <c r="G93" i="16"/>
  <c r="D93" i="16"/>
  <c r="C93" i="16"/>
  <c r="I92" i="16"/>
  <c r="H92" i="16"/>
  <c r="G92" i="16"/>
  <c r="D92" i="16"/>
  <c r="C92" i="16"/>
  <c r="J91" i="16"/>
  <c r="I91" i="16"/>
  <c r="H91" i="16"/>
  <c r="G91" i="16"/>
  <c r="D91" i="16"/>
  <c r="C91" i="16"/>
  <c r="I90" i="16"/>
  <c r="H90" i="16"/>
  <c r="G90" i="16"/>
  <c r="D90" i="16"/>
  <c r="C90" i="16"/>
  <c r="J82" i="16"/>
  <c r="J81" i="16"/>
  <c r="J80" i="16"/>
  <c r="J79" i="16"/>
  <c r="J78" i="16"/>
  <c r="J77" i="16"/>
  <c r="J72" i="16"/>
  <c r="J71" i="16"/>
  <c r="J70" i="16"/>
  <c r="J69" i="16"/>
  <c r="J68" i="16"/>
  <c r="J67" i="16"/>
  <c r="J66" i="16"/>
  <c r="J98" i="16" s="1"/>
  <c r="J63" i="16"/>
  <c r="J62" i="16"/>
  <c r="J61" i="16"/>
  <c r="J60" i="16"/>
  <c r="J59" i="16"/>
  <c r="J58" i="16"/>
  <c r="J57" i="16"/>
  <c r="J56" i="16"/>
  <c r="J55" i="16"/>
  <c r="J97" i="16" s="1"/>
  <c r="J54" i="16"/>
  <c r="J53" i="16"/>
  <c r="J52" i="16"/>
  <c r="J51" i="16"/>
  <c r="J50" i="16"/>
  <c r="J49" i="16"/>
  <c r="J48" i="16"/>
  <c r="J47" i="16"/>
  <c r="J46" i="16"/>
  <c r="J45" i="16"/>
  <c r="J44" i="16"/>
  <c r="J43" i="16"/>
  <c r="J42" i="16"/>
  <c r="J41" i="16"/>
  <c r="J40" i="16"/>
  <c r="J39" i="16"/>
  <c r="J38" i="16"/>
  <c r="J37" i="16"/>
  <c r="J36" i="16"/>
  <c r="J35" i="16"/>
  <c r="J34" i="16"/>
  <c r="J33" i="16"/>
  <c r="J32" i="16"/>
  <c r="J30" i="16"/>
  <c r="J29" i="16"/>
  <c r="J28" i="16"/>
  <c r="J25" i="16"/>
  <c r="J24" i="16"/>
  <c r="J23" i="16"/>
  <c r="J22" i="16"/>
  <c r="J21" i="16"/>
  <c r="J20" i="16"/>
  <c r="J19" i="16"/>
  <c r="J18" i="16"/>
  <c r="J17" i="16"/>
  <c r="J16" i="16"/>
  <c r="J15" i="16"/>
  <c r="J14" i="16"/>
  <c r="J13" i="16"/>
  <c r="J12" i="16"/>
  <c r="J11" i="16"/>
  <c r="J92" i="16" s="1"/>
  <c r="J10" i="16"/>
  <c r="J9" i="16"/>
  <c r="J8" i="16"/>
  <c r="J7" i="16"/>
  <c r="J90" i="16" s="1"/>
  <c r="I141" i="15"/>
  <c r="H141" i="15"/>
  <c r="G141" i="15"/>
  <c r="D141" i="15"/>
  <c r="C141" i="15"/>
  <c r="E141" i="15" s="1"/>
  <c r="I140" i="15"/>
  <c r="H140" i="15"/>
  <c r="G140" i="15"/>
  <c r="D140" i="15"/>
  <c r="C140" i="15"/>
  <c r="E140" i="15" s="1"/>
  <c r="I139" i="15"/>
  <c r="H139" i="15"/>
  <c r="G139" i="15"/>
  <c r="D139" i="15"/>
  <c r="C139" i="15"/>
  <c r="E139" i="15" s="1"/>
  <c r="I138" i="15"/>
  <c r="H138" i="15"/>
  <c r="G138" i="15"/>
  <c r="D138" i="15"/>
  <c r="C138" i="15"/>
  <c r="E138" i="15" s="1"/>
  <c r="I137" i="15"/>
  <c r="H137" i="15"/>
  <c r="G137" i="15"/>
  <c r="D137" i="15"/>
  <c r="C137" i="15"/>
  <c r="E137" i="15" s="1"/>
  <c r="I136" i="15"/>
  <c r="I142" i="15" s="1"/>
  <c r="H136" i="15"/>
  <c r="H142" i="15" s="1"/>
  <c r="G136" i="15"/>
  <c r="G142" i="15" s="1"/>
  <c r="D136" i="15"/>
  <c r="D142" i="15" s="1"/>
  <c r="C136" i="15"/>
  <c r="C142" i="15" s="1"/>
  <c r="I134" i="15"/>
  <c r="I133" i="15"/>
  <c r="I132" i="15"/>
  <c r="I131" i="15"/>
  <c r="I130" i="15"/>
  <c r="I129" i="15"/>
  <c r="I128" i="15"/>
  <c r="I127" i="15"/>
  <c r="I126" i="15"/>
  <c r="I125" i="15"/>
  <c r="I120" i="15"/>
  <c r="H120" i="15"/>
  <c r="G120" i="15"/>
  <c r="D120" i="15"/>
  <c r="E120" i="15" s="1"/>
  <c r="C120" i="15"/>
  <c r="I119" i="15"/>
  <c r="H119" i="15"/>
  <c r="G119" i="15"/>
  <c r="D119" i="15"/>
  <c r="E119" i="15" s="1"/>
  <c r="C119" i="15"/>
  <c r="I118" i="15"/>
  <c r="H118" i="15"/>
  <c r="G118" i="15"/>
  <c r="D118" i="15"/>
  <c r="E118" i="15" s="1"/>
  <c r="C118" i="15"/>
  <c r="I117" i="15"/>
  <c r="H117" i="15"/>
  <c r="G117" i="15"/>
  <c r="D117" i="15"/>
  <c r="E117" i="15" s="1"/>
  <c r="C117" i="15"/>
  <c r="C121" i="15" s="1"/>
  <c r="I116" i="15"/>
  <c r="I121" i="15" s="1"/>
  <c r="H116" i="15"/>
  <c r="H121" i="15" s="1"/>
  <c r="G116" i="15"/>
  <c r="G121" i="15" s="1"/>
  <c r="D116" i="15"/>
  <c r="E116" i="15" s="1"/>
  <c r="C116" i="15"/>
  <c r="I114" i="15"/>
  <c r="I113" i="15"/>
  <c r="I112" i="15"/>
  <c r="I111" i="15"/>
  <c r="I110" i="15"/>
  <c r="I109" i="15"/>
  <c r="I108" i="15"/>
  <c r="I107" i="15"/>
  <c r="I106" i="15"/>
  <c r="I105" i="15"/>
  <c r="I100" i="15"/>
  <c r="H100" i="15"/>
  <c r="G100" i="15"/>
  <c r="D100" i="15"/>
  <c r="C100" i="15"/>
  <c r="J99" i="15"/>
  <c r="I99" i="15"/>
  <c r="H99" i="15"/>
  <c r="G99" i="15"/>
  <c r="D99" i="15"/>
  <c r="C99" i="15"/>
  <c r="J98" i="15"/>
  <c r="I98" i="15"/>
  <c r="H98" i="15"/>
  <c r="G98" i="15"/>
  <c r="D98" i="15"/>
  <c r="C98" i="15"/>
  <c r="I97" i="15"/>
  <c r="H97" i="15"/>
  <c r="G97" i="15"/>
  <c r="D97" i="15"/>
  <c r="C97" i="15"/>
  <c r="I96" i="15"/>
  <c r="H96" i="15"/>
  <c r="G96" i="15"/>
  <c r="D96" i="15"/>
  <c r="C96" i="15"/>
  <c r="E96" i="15" s="1"/>
  <c r="I95" i="15"/>
  <c r="H95" i="15"/>
  <c r="G95" i="15"/>
  <c r="D95" i="15"/>
  <c r="C95" i="15"/>
  <c r="I94" i="15"/>
  <c r="H94" i="15"/>
  <c r="G94" i="15"/>
  <c r="D94" i="15"/>
  <c r="C94" i="15"/>
  <c r="J93" i="15"/>
  <c r="I93" i="15"/>
  <c r="H93" i="15"/>
  <c r="G93" i="15"/>
  <c r="D93" i="15"/>
  <c r="C93" i="15"/>
  <c r="I92" i="15"/>
  <c r="H92" i="15"/>
  <c r="G92" i="15"/>
  <c r="D92" i="15"/>
  <c r="C92" i="15"/>
  <c r="J91" i="15"/>
  <c r="I91" i="15"/>
  <c r="H91" i="15"/>
  <c r="G91" i="15"/>
  <c r="D91" i="15"/>
  <c r="C91" i="15"/>
  <c r="I90" i="15"/>
  <c r="H90" i="15"/>
  <c r="G90" i="15"/>
  <c r="D90" i="15"/>
  <c r="C90" i="15"/>
  <c r="J82" i="15"/>
  <c r="J81" i="15"/>
  <c r="J80" i="15"/>
  <c r="J79" i="15"/>
  <c r="J78" i="15"/>
  <c r="J77" i="15"/>
  <c r="J100" i="15"/>
  <c r="J72" i="15"/>
  <c r="J71" i="15"/>
  <c r="J70" i="15"/>
  <c r="J69" i="15"/>
  <c r="J68" i="15"/>
  <c r="J67" i="15"/>
  <c r="J63" i="15"/>
  <c r="J62" i="15"/>
  <c r="J61" i="15"/>
  <c r="J60" i="15"/>
  <c r="J59" i="15"/>
  <c r="J58" i="15"/>
  <c r="J57" i="15"/>
  <c r="J56" i="15"/>
  <c r="J55" i="15"/>
  <c r="J97" i="15" s="1"/>
  <c r="J54" i="15"/>
  <c r="J53" i="15"/>
  <c r="J52" i="15"/>
  <c r="J51" i="15"/>
  <c r="J50" i="15"/>
  <c r="J49" i="15"/>
  <c r="J48" i="15"/>
  <c r="J47" i="15"/>
  <c r="J46" i="15"/>
  <c r="J45" i="15"/>
  <c r="J44" i="15"/>
  <c r="J43" i="15"/>
  <c r="J42" i="15"/>
  <c r="J41" i="15"/>
  <c r="J40" i="15"/>
  <c r="J39" i="15"/>
  <c r="J38" i="15"/>
  <c r="J37" i="15"/>
  <c r="J36" i="15"/>
  <c r="J35" i="15"/>
  <c r="J34" i="15"/>
  <c r="J33" i="15"/>
  <c r="J32" i="15"/>
  <c r="J30" i="15"/>
  <c r="J29" i="15"/>
  <c r="J28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13" i="15"/>
  <c r="J12" i="15"/>
  <c r="J92" i="15" s="1"/>
  <c r="J11" i="15"/>
  <c r="J10" i="15"/>
  <c r="J9" i="15"/>
  <c r="J8" i="15"/>
  <c r="J7" i="15"/>
  <c r="J90" i="22" l="1"/>
  <c r="J88" i="22"/>
  <c r="G99" i="22"/>
  <c r="J92" i="22"/>
  <c r="J95" i="22"/>
  <c r="J94" i="22"/>
  <c r="J93" i="22"/>
  <c r="E89" i="22"/>
  <c r="E90" i="22"/>
  <c r="E98" i="22"/>
  <c r="J98" i="22"/>
  <c r="E93" i="22"/>
  <c r="I99" i="22"/>
  <c r="H143" i="22" s="1"/>
  <c r="H99" i="22"/>
  <c r="G143" i="22" s="1"/>
  <c r="E97" i="22"/>
  <c r="E91" i="22"/>
  <c r="E96" i="22"/>
  <c r="E94" i="22"/>
  <c r="E92" i="22"/>
  <c r="E95" i="22"/>
  <c r="C99" i="22"/>
  <c r="D99" i="22"/>
  <c r="D143" i="22" s="1"/>
  <c r="E119" i="22"/>
  <c r="E140" i="22"/>
  <c r="E88" i="22"/>
  <c r="C140" i="22"/>
  <c r="C119" i="22"/>
  <c r="J96" i="21"/>
  <c r="E94" i="21"/>
  <c r="J92" i="21"/>
  <c r="E93" i="21"/>
  <c r="E90" i="21"/>
  <c r="E97" i="21"/>
  <c r="E98" i="21"/>
  <c r="C99" i="21"/>
  <c r="J94" i="21"/>
  <c r="E95" i="21"/>
  <c r="I99" i="21"/>
  <c r="H143" i="21" s="1"/>
  <c r="E91" i="21"/>
  <c r="E92" i="21"/>
  <c r="D99" i="21"/>
  <c r="D143" i="21" s="1"/>
  <c r="E89" i="21"/>
  <c r="G99" i="21"/>
  <c r="E88" i="21"/>
  <c r="H99" i="21"/>
  <c r="G143" i="21" s="1"/>
  <c r="E96" i="21"/>
  <c r="C143" i="21"/>
  <c r="E119" i="21"/>
  <c r="E134" i="21"/>
  <c r="E140" i="21" s="1"/>
  <c r="D119" i="21"/>
  <c r="J94" i="20"/>
  <c r="J93" i="20"/>
  <c r="E94" i="20"/>
  <c r="J88" i="20"/>
  <c r="J98" i="20"/>
  <c r="J96" i="20"/>
  <c r="E90" i="20"/>
  <c r="H99" i="20"/>
  <c r="G143" i="20" s="1"/>
  <c r="J95" i="20"/>
  <c r="G99" i="20"/>
  <c r="I99" i="20"/>
  <c r="H143" i="20" s="1"/>
  <c r="J92" i="20"/>
  <c r="E93" i="20"/>
  <c r="E91" i="20"/>
  <c r="E92" i="20"/>
  <c r="E95" i="20"/>
  <c r="C99" i="20"/>
  <c r="C143" i="20" s="1"/>
  <c r="D99" i="20"/>
  <c r="E89" i="20"/>
  <c r="E88" i="20"/>
  <c r="E97" i="20"/>
  <c r="E98" i="20"/>
  <c r="E96" i="20"/>
  <c r="E119" i="20"/>
  <c r="E134" i="20"/>
  <c r="E140" i="20" s="1"/>
  <c r="D119" i="20"/>
  <c r="E91" i="19"/>
  <c r="E95" i="19"/>
  <c r="J100" i="18"/>
  <c r="J98" i="18"/>
  <c r="J97" i="18"/>
  <c r="J90" i="18"/>
  <c r="E92" i="19"/>
  <c r="G119" i="19"/>
  <c r="H140" i="19"/>
  <c r="J93" i="19"/>
  <c r="J98" i="19"/>
  <c r="E89" i="19"/>
  <c r="E90" i="19"/>
  <c r="E97" i="19"/>
  <c r="E98" i="19"/>
  <c r="H119" i="19"/>
  <c r="E118" i="19"/>
  <c r="I140" i="19"/>
  <c r="E136" i="19"/>
  <c r="E140" i="19" s="1"/>
  <c r="I119" i="19"/>
  <c r="E117" i="19"/>
  <c r="C119" i="19"/>
  <c r="E116" i="19"/>
  <c r="J90" i="19"/>
  <c r="E115" i="19"/>
  <c r="E119" i="19" s="1"/>
  <c r="D140" i="19"/>
  <c r="E139" i="19"/>
  <c r="G99" i="19"/>
  <c r="J96" i="19"/>
  <c r="J95" i="19"/>
  <c r="J94" i="19"/>
  <c r="H99" i="19"/>
  <c r="G143" i="19" s="1"/>
  <c r="J92" i="19"/>
  <c r="I99" i="19"/>
  <c r="E93" i="19"/>
  <c r="E94" i="19"/>
  <c r="C99" i="19"/>
  <c r="D99" i="19"/>
  <c r="E96" i="19"/>
  <c r="E88" i="19"/>
  <c r="C140" i="19"/>
  <c r="D119" i="19"/>
  <c r="J92" i="18"/>
  <c r="G101" i="18"/>
  <c r="J94" i="18"/>
  <c r="E98" i="18"/>
  <c r="E95" i="18"/>
  <c r="E91" i="18"/>
  <c r="E92" i="18"/>
  <c r="H101" i="18"/>
  <c r="G145" i="18" s="1"/>
  <c r="I101" i="18"/>
  <c r="H145" i="18" s="1"/>
  <c r="E93" i="18"/>
  <c r="E94" i="18"/>
  <c r="E96" i="18"/>
  <c r="C101" i="18"/>
  <c r="C145" i="18" s="1"/>
  <c r="D101" i="18"/>
  <c r="D145" i="18" s="1"/>
  <c r="E99" i="18"/>
  <c r="E100" i="18"/>
  <c r="E97" i="18"/>
  <c r="E90" i="18"/>
  <c r="C121" i="18"/>
  <c r="E93" i="17"/>
  <c r="E94" i="17"/>
  <c r="E92" i="17"/>
  <c r="E98" i="17"/>
  <c r="E96" i="17"/>
  <c r="E95" i="17"/>
  <c r="E97" i="17"/>
  <c r="D101" i="17"/>
  <c r="D145" i="17" s="1"/>
  <c r="C101" i="17"/>
  <c r="E91" i="17"/>
  <c r="E90" i="17"/>
  <c r="E99" i="17"/>
  <c r="E100" i="17"/>
  <c r="J95" i="17"/>
  <c r="J101" i="17" s="1"/>
  <c r="I145" i="17" s="1"/>
  <c r="I101" i="17"/>
  <c r="H101" i="17"/>
  <c r="H145" i="17"/>
  <c r="G145" i="17"/>
  <c r="E121" i="17"/>
  <c r="E142" i="17"/>
  <c r="C142" i="17"/>
  <c r="C121" i="17"/>
  <c r="J100" i="16"/>
  <c r="J96" i="16"/>
  <c r="J95" i="16"/>
  <c r="G101" i="16"/>
  <c r="J94" i="16"/>
  <c r="H101" i="16"/>
  <c r="G145" i="16" s="1"/>
  <c r="I101" i="16"/>
  <c r="J96" i="15"/>
  <c r="G101" i="15"/>
  <c r="J95" i="15"/>
  <c r="I101" i="15"/>
  <c r="H145" i="15" s="1"/>
  <c r="H101" i="15"/>
  <c r="G145" i="15" s="1"/>
  <c r="J94" i="15"/>
  <c r="J90" i="15"/>
  <c r="E91" i="15"/>
  <c r="E96" i="16"/>
  <c r="E92" i="16"/>
  <c r="E93" i="16"/>
  <c r="E94" i="16"/>
  <c r="E98" i="16"/>
  <c r="E91" i="16"/>
  <c r="E99" i="16"/>
  <c r="E100" i="16"/>
  <c r="E95" i="16"/>
  <c r="C101" i="16"/>
  <c r="D101" i="16"/>
  <c r="D145" i="16" s="1"/>
  <c r="E90" i="15"/>
  <c r="E98" i="15"/>
  <c r="E99" i="15"/>
  <c r="E100" i="15"/>
  <c r="E95" i="15"/>
  <c r="E92" i="15"/>
  <c r="E93" i="15"/>
  <c r="E94" i="15"/>
  <c r="C101" i="15"/>
  <c r="C145" i="15" s="1"/>
  <c r="D101" i="15"/>
  <c r="E97" i="15"/>
  <c r="H145" i="16"/>
  <c r="E121" i="16"/>
  <c r="E142" i="16"/>
  <c r="E90" i="16"/>
  <c r="C142" i="16"/>
  <c r="C121" i="16"/>
  <c r="E121" i="15"/>
  <c r="E136" i="15"/>
  <c r="E142" i="15" s="1"/>
  <c r="D121" i="15"/>
  <c r="J99" i="22" l="1"/>
  <c r="I143" i="22" s="1"/>
  <c r="C143" i="22"/>
  <c r="E99" i="22"/>
  <c r="E143" i="22" s="1"/>
  <c r="J99" i="21"/>
  <c r="I143" i="21" s="1"/>
  <c r="E99" i="21"/>
  <c r="E143" i="21" s="1"/>
  <c r="J99" i="20"/>
  <c r="I143" i="20" s="1"/>
  <c r="E99" i="20"/>
  <c r="E143" i="20" s="1"/>
  <c r="D143" i="20"/>
  <c r="H143" i="19"/>
  <c r="J101" i="18"/>
  <c r="I145" i="18" s="1"/>
  <c r="J99" i="19"/>
  <c r="I143" i="19" s="1"/>
  <c r="C143" i="19"/>
  <c r="D143" i="19"/>
  <c r="E99" i="19"/>
  <c r="E143" i="19" s="1"/>
  <c r="E101" i="18"/>
  <c r="E145" i="18" s="1"/>
  <c r="E101" i="17"/>
  <c r="E145" i="17" s="1"/>
  <c r="C145" i="17"/>
  <c r="J101" i="16"/>
  <c r="I145" i="16" s="1"/>
  <c r="J101" i="15"/>
  <c r="I145" i="15" s="1"/>
  <c r="C145" i="16"/>
  <c r="E101" i="16"/>
  <c r="E145" i="16" s="1"/>
  <c r="E101" i="15"/>
  <c r="E145" i="15" s="1"/>
  <c r="D145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6" authorId="0" shapeId="0" xr:uid="{75E499EE-0BCD-4FAE-8FBD-C0D339C6249E}">
      <text>
        <r>
          <rPr>
            <sz val="11"/>
            <color rgb="FF000000"/>
            <rFont val="Arial"/>
            <family val="2"/>
          </rPr>
          <t>Descrever o nome do cargo comissionado como consta no Decreto de Alocação do Cargo e/ou Regulamento do órgão ou entidade. Exemplos da SCGE: Secretário Executivo da Controladoria-Geral do Estado, Chefe de Gabinete, Assessor de Comunicação, etc.</t>
        </r>
      </text>
    </comment>
    <comment ref="B6" authorId="0" shapeId="0" xr:uid="{F09C2832-4A96-4CDF-AFAE-5243C9FAA6ED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do cargo comissionado, conforme Lei Estadual No 16.520/2018. Opções: DAS, DAS-1, DAS-2, DAS-3, DAS-4, DAS-5, CAA-1, CAA-2, CAA-3, CAA-4 e CAA-5.</t>
        </r>
      </text>
    </comment>
    <comment ref="C6" authorId="0" shapeId="0" xr:uid="{7551B5A8-F54B-40EB-9DCE-F4806DD0A238}">
      <text>
        <r>
          <rPr>
            <sz val="11"/>
            <color rgb="FF000000"/>
            <rFont val="Arial"/>
            <family val="2"/>
          </rPr>
          <t>Descrever a sigla da lotação referente ao cargo comissionado. Exemplos de siglas da SCGE: GAB/SECGE, GAB/CGAB, CGAB/ASC, etc.</t>
        </r>
      </text>
    </comment>
    <comment ref="D6" authorId="0" shapeId="0" xr:uid="{EA6AA5F6-F066-43C1-BAC2-8403DEC3371C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6" authorId="0" shapeId="0" xr:uid="{84D69E10-52D9-49DC-979F-23FCF2B7A732}">
      <text>
        <r>
          <rPr>
            <sz val="11"/>
            <color rgb="FF000000"/>
            <rFont val="Arial"/>
            <family val="2"/>
          </rPr>
          <t>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      </r>
      </text>
    </comment>
    <comment ref="F6" authorId="0" shapeId="0" xr:uid="{E59E8FF6-4B8E-4399-A056-4686962F5307}">
      <text>
        <r>
          <rPr>
            <sz val="11"/>
            <color rgb="FF000000"/>
            <rFont val="Arial"/>
            <family val="2"/>
          </rPr>
          <t>Nome completo do servidor ocupante do cargo comissionado. Caso o cargo esteja vago, a palavra "VAGO" deverá ser inserida na célula correspondente.</t>
        </r>
      </text>
    </comment>
    <comment ref="G6" authorId="0" shapeId="0" xr:uid="{E743F753-2B0B-40E2-A9D5-5F882AB806B8}">
      <text>
        <r>
          <rPr>
            <sz val="11"/>
            <color rgb="FF000000"/>
            <rFont val="Arial"/>
            <family val="2"/>
          </rPr>
          <t>Valor do subsídio do agente político, em Reais (R$).</t>
        </r>
      </text>
    </comment>
    <comment ref="H6" authorId="0" shapeId="0" xr:uid="{62BECBDF-7B3A-474F-86BF-A404EF83789B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I6" authorId="0" shapeId="0" xr:uid="{110D2212-C2E3-48A0-AB39-9A87284CC713}">
      <text>
        <r>
          <rPr>
            <sz val="11"/>
            <color rgb="FF000000"/>
            <rFont val="Arial"/>
            <family val="2"/>
          </rPr>
          <t>Valor da representação paga em razão do cargo em comissão, em Reais (R$).</t>
        </r>
      </text>
    </comment>
    <comment ref="J6" authorId="0" shapeId="0" xr:uid="{8DEB2556-F38E-4AC1-BCBE-D72CF6114377}">
      <text>
        <r>
          <rPr>
            <sz val="11"/>
            <color rgb="FF000000"/>
            <rFont val="Arial"/>
            <family val="2"/>
          </rPr>
          <t>(Células de preenchimento automático). Montante resultante da soma entre o subsídio do agente político + vencimento + representação, em Reais (R$).</t>
        </r>
      </text>
    </comment>
    <comment ref="A87" authorId="0" shapeId="0" xr:uid="{7337B275-B336-4393-82C2-52B06FE0DC94}">
      <text>
        <r>
          <rPr>
            <sz val="11"/>
            <color rgb="FF000000"/>
            <rFont val="Arial"/>
            <family val="2"/>
          </rPr>
          <t>(Não editar as células em cinza). Relação de todos os cargos comissionados, conforme Lei Estadual nº 16.520/2018.</t>
        </r>
      </text>
    </comment>
    <comment ref="B87" authorId="0" shapeId="0" xr:uid="{D0B3FA71-0D64-4B7D-BA3B-5B1A8FCCD4CC}">
      <text>
        <r>
          <rPr>
            <sz val="11"/>
            <color rgb="FF000000"/>
            <rFont val="Arial"/>
            <family val="2"/>
          </rPr>
          <t>(Não editar as células em cinza). Relação de todos os símbolos dos cargos comissionados, conforme Lei Estadual nº 16.520/2018.</t>
        </r>
      </text>
    </comment>
    <comment ref="C87" authorId="0" shapeId="0" xr:uid="{BDF357F6-FDFE-4748-BCC2-3999F0479777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preenchidos.</t>
        </r>
      </text>
    </comment>
    <comment ref="D87" authorId="0" shapeId="0" xr:uid="{ACA93410-8EC4-4EFF-829D-6518F74418C3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vagos.</t>
        </r>
      </text>
    </comment>
    <comment ref="E87" authorId="0" shapeId="0" xr:uid="{2CB1B14C-B302-4676-95FB-C74F15A6FC44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existentes (preenchidos + vagos).</t>
        </r>
      </text>
    </comment>
    <comment ref="G87" authorId="0" shapeId="0" xr:uid="{082992D3-BA84-4D42-A017-2101242E7339}">
      <text>
        <r>
          <rPr>
            <sz val="11"/>
            <color rgb="FF000000"/>
            <rFont val="Arial"/>
            <family val="2"/>
          </rPr>
          <t>(Células de preenchimento automático). Valor total dos subsídios dos agentes políticos, em Reais (R$).</t>
        </r>
      </text>
    </comment>
    <comment ref="H87" authorId="0" shapeId="0" xr:uid="{D38F6717-9B13-4B7B-9596-E064A56D1858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I87" authorId="0" shapeId="0" xr:uid="{58171D61-C36D-4A19-82FD-94CEC0D76ACF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 cargo em comissão, em Reais (R$).</t>
        </r>
      </text>
    </comment>
    <comment ref="J87" authorId="0" shapeId="0" xr:uid="{D5FE0649-B383-48E0-BD97-67EC18CF1E66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subsídios dos agentes políticos + vencimentos + representações, em Reais (R$).</t>
        </r>
      </text>
    </comment>
    <comment ref="A102" authorId="0" shapeId="0" xr:uid="{3B6C2BA9-A4E1-4988-BA32-3EC71FBBB9A9}">
      <text>
        <r>
          <rPr>
            <sz val="11"/>
            <color rgb="FF000000"/>
            <rFont val="Arial"/>
            <family val="2"/>
          </rPr>
          <t>Descrever o nome da função gratificada de direção e assessoramento, conforme DOE. Exemplos da SCGE: Diretora da Ouvidoria-Geral do Estado, Gestora da Setorial Contábil, Coordenador de Auditoria de Obras Públicas, etc.</t>
        </r>
      </text>
    </comment>
    <comment ref="B102" authorId="0" shapeId="0" xr:uid="{14CF91CA-8F54-4E34-905F-C9E7DAA0E296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      </r>
      </text>
    </comment>
    <comment ref="C102" authorId="0" shapeId="0" xr:uid="{2F2333E0-5811-4203-B526-799B7133FC23}">
      <text>
        <r>
          <rPr>
            <sz val="11"/>
            <color rgb="FF000000"/>
            <rFont val="Arial"/>
            <family val="2"/>
          </rPr>
          <t>Descrever a sigla da lotação referente à função gratificada de direção e assessoramento. Exemplos de siglas da SCGE: GAB/DOGE, DPGE/GAF/GSC, DAUD/COP, etc.</t>
        </r>
      </text>
    </comment>
    <comment ref="D102" authorId="0" shapeId="0" xr:uid="{B8407A97-6BFC-4B0A-9B2E-61922453BBF9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102" authorId="0" shapeId="0" xr:uid="{9E3A1E22-1E88-49F9-AFD5-7CD43B78CBA6}">
      <text>
        <r>
          <rPr>
            <sz val="11"/>
            <color rgb="FF000000"/>
            <rFont val="Arial"/>
            <family val="2"/>
          </rPr>
          <t>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      </r>
      </text>
    </comment>
    <comment ref="F102" authorId="0" shapeId="0" xr:uid="{E8FF9761-1AC0-4BDE-ACB2-B6597B1E107D}">
      <text>
        <r>
          <rPr>
            <sz val="11"/>
            <color rgb="FF000000"/>
            <rFont val="Arial"/>
            <family val="2"/>
          </rPr>
          <t>Nome completo do servidor ocupante da função gratificada de direção e assessoramento. Caso a função gratificada de direção e assessoramento esteja vago, a palavra "VAGO" deverá ser inserida na célula correspondente.</t>
        </r>
      </text>
    </comment>
    <comment ref="G102" authorId="0" shapeId="0" xr:uid="{A471BED0-9A75-4881-9C8C-828339E9B07B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102" authorId="0" shapeId="0" xr:uid="{CB7A8B9E-E62E-4CEC-8480-6EFF4B38CCD1}">
      <text>
        <r>
          <rPr>
            <sz val="11"/>
            <color rgb="FF000000"/>
            <rFont val="Arial"/>
            <family val="2"/>
          </rPr>
          <t>Valor da representação paga em razão da função gratificada de direção e assessoramento, em Reais (R$).</t>
        </r>
      </text>
    </comment>
    <comment ref="I102" authorId="0" shapeId="0" xr:uid="{AEA32C78-6376-4BAE-A290-7BFE84C1B86D}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13" authorId="0" shapeId="0" xr:uid="{53B3C65E-D2CE-4B8B-9419-AF0877A7EED4}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direção e assessoramento, conforme Lei Estadual nº 16.520/2018.</t>
        </r>
      </text>
    </comment>
    <comment ref="B113" authorId="0" shapeId="0" xr:uid="{598029AE-EFC9-43F6-AF48-CD2467A6DC19}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direção e assessoramento, conforme Lei Estadual nº 16.520/2018.</t>
        </r>
      </text>
    </comment>
    <comment ref="C113" authorId="0" shapeId="0" xr:uid="{4E35C496-1184-4413-84CD-A66E33A99D38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preenchidos.</t>
        </r>
      </text>
    </comment>
    <comment ref="D113" authorId="0" shapeId="0" xr:uid="{FE5CB739-AC3D-4957-A38D-450EA6DA5EE0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vagas.</t>
        </r>
      </text>
    </comment>
    <comment ref="E113" authorId="0" shapeId="0" xr:uid="{96D1E8B1-56E8-45D7-A5EC-ABF2EAB9861C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existentes (preenchidos + vagos).</t>
        </r>
      </text>
    </comment>
    <comment ref="G113" authorId="0" shapeId="0" xr:uid="{B877A2D0-8ECD-4AFC-89BA-62700E528712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13" authorId="0" shapeId="0" xr:uid="{B415A5AB-D7E8-445C-9D44-6D396EDEE0CF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direção e assessoramento, em Reais (R$).</t>
        </r>
      </text>
    </comment>
    <comment ref="I113" authorId="0" shapeId="0" xr:uid="{90CFBE26-971D-4B9B-B327-23CBABD28B43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A122" authorId="0" shapeId="0" xr:uid="{5C5E32DD-28E5-4609-A72A-C3B522D051D0}">
      <text>
        <r>
          <rPr>
            <sz val="11"/>
            <color rgb="FF000000"/>
            <rFont val="Arial"/>
            <family val="2"/>
          </rPr>
          <t xml:space="preserve">Descrever o nome da função gratificada de supervisão e apoio como consta no DOE. Exemplos da SCGE: Chefia da Unidade de Apoio e Projetos, Chefia da Unidade de Obras e Serviços de Engenharia, Chefia da Unidade de Licitações e Contratos, etc. </t>
        </r>
      </text>
    </comment>
    <comment ref="B122" authorId="0" shapeId="0" xr:uid="{430F0312-27FD-49F0-A4B1-3C3040ECFE1C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      </r>
      </text>
    </comment>
    <comment ref="C122" authorId="0" shapeId="0" xr:uid="{2F5AA715-F54B-4880-A4FB-BB4783278D1E}">
      <text>
        <r>
          <rPr>
            <sz val="11"/>
            <color rgb="FF000000"/>
            <rFont val="Arial"/>
            <family val="2"/>
          </rPr>
          <t>Descrever a sigla da lotação referente à função gratificada de supervisão e apoio. Exemplos de siglas da SCGE: DAUD/UAPP, DAUD/COP/UAOP, DAUD/CLC/UALC, etc.</t>
        </r>
      </text>
    </comment>
    <comment ref="D122" authorId="0" shapeId="0" xr:uid="{FB12E3FE-9EBA-473C-ACB6-3F68E973E910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122" authorId="0" shapeId="0" xr:uid="{E67C063A-DD75-4561-B6EA-70419042594A}">
      <text>
        <r>
          <rPr>
            <sz val="11"/>
            <color rgb="FF000000"/>
            <rFont val="Arial"/>
            <family val="2"/>
          </rPr>
          <t>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      </r>
      </text>
    </comment>
    <comment ref="F122" authorId="0" shapeId="0" xr:uid="{9CA4DFC0-05D6-4370-8782-778214DDB02C}">
      <text>
        <r>
          <rPr>
            <sz val="11"/>
            <color rgb="FF000000"/>
            <rFont val="Arial"/>
            <family val="2"/>
          </rPr>
          <t>Nome completo do servidor ocupante da função gratificada de supervisão e apoio. Caso a função gratificada de supervisão e apoio esteja vago, a palavra "VAGO" deverá ser inserida na célula correspondente.</t>
        </r>
      </text>
    </comment>
    <comment ref="G122" authorId="0" shapeId="0" xr:uid="{63533FE3-32C1-4DF5-A0B6-8DD97E0132C8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122" authorId="0" shapeId="0" xr:uid="{80342571-7137-49E6-AE03-787AAB46DFCC}">
      <text>
        <r>
          <rPr>
            <sz val="11"/>
            <color rgb="FF000000"/>
            <rFont val="Arial"/>
            <family val="2"/>
          </rPr>
          <t>Valor da representação paga em razão da função gratificada de supervisão e apoio, em Reais (R$).</t>
        </r>
      </text>
    </comment>
    <comment ref="I122" authorId="0" shapeId="0" xr:uid="{1421AC6A-DAB1-4D73-AFC7-257978F18D5F}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33" authorId="0" shapeId="0" xr:uid="{72D7C738-F896-4592-A043-90A6F119E032}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supervisão e apoio, conforme Lei Estadual nº 16.520/2018.</t>
        </r>
      </text>
    </comment>
    <comment ref="B133" authorId="0" shapeId="0" xr:uid="{7D965462-CD49-420E-9C79-FE8115639840}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supervisão e apoio, conforme Lei Estadual nº 16.520/2018.</t>
        </r>
      </text>
    </comment>
    <comment ref="C133" authorId="0" shapeId="0" xr:uid="{9E1340FE-5BD6-4610-986C-13392815FD99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preenchidos.</t>
        </r>
      </text>
    </comment>
    <comment ref="D133" authorId="0" shapeId="0" xr:uid="{435B816E-EBA2-4E58-8F6C-EA5AE6ADED7C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vagos.</t>
        </r>
      </text>
    </comment>
    <comment ref="E133" authorId="0" shapeId="0" xr:uid="{DA104915-FDA8-4467-AE96-13966B618EE4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existentes (preenchidos + vagos).</t>
        </r>
      </text>
    </comment>
    <comment ref="G133" authorId="0" shapeId="0" xr:uid="{79F24820-72D8-4F3F-90C4-C04DBA9CA049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33" authorId="0" shapeId="0" xr:uid="{87621F2C-4704-49F2-ACE5-C4E74DA227C0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supervisão e apoio, em Reais (R$).</t>
        </r>
      </text>
    </comment>
    <comment ref="I133" authorId="0" shapeId="0" xr:uid="{D5FA9585-C963-4DCC-AC42-C0D6E2D4AF12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C142" authorId="0" shapeId="0" xr:uid="{490919F6-9BF8-4E2E-9C7B-7A0A577D87B0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preenchidos.</t>
        </r>
      </text>
    </comment>
    <comment ref="D142" authorId="0" shapeId="0" xr:uid="{8B39907E-7478-46C2-B1CD-051D1CE5020E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vagos.</t>
        </r>
      </text>
    </comment>
    <comment ref="E142" authorId="0" shapeId="0" xr:uid="{EE786724-B1B5-4E2D-9BC0-D657260C657C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existentes (preenchidos + vagos).</t>
        </r>
      </text>
    </comment>
    <comment ref="G142" authorId="0" shapeId="0" xr:uid="{0198D778-1ADC-4879-BD4C-8A01EE74B8AE}">
      <text>
        <r>
          <rPr>
            <sz val="11"/>
            <color rgb="FF000000"/>
            <rFont val="Arial"/>
            <family val="2"/>
          </rPr>
          <t>(Células de preenchimento automático). Valor total dos vencimentos dos cargos comissionados + funções gratificadas, em Reais (R$).</t>
        </r>
      </text>
    </comment>
    <comment ref="H142" authorId="0" shapeId="0" xr:uid="{627C7691-DF61-41C3-AB32-F8395BAABD93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dos cargos comissionados + funções gratificadas, em Reais (R$).</t>
        </r>
      </text>
    </comment>
    <comment ref="I142" authorId="0" shapeId="0" xr:uid="{4F81ACA3-9952-401C-9EBA-740E0518AC7D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 pagas em razão dos cargos comissionados + funções gratificadas, em Reais (R$).</t>
        </r>
      </text>
    </comment>
    <comment ref="A143" authorId="0" shapeId="0" xr:uid="{B055BA0C-C4D8-4CEB-9D5E-D8954C2A5C46}">
      <text>
        <r>
          <rPr>
            <sz val="11"/>
            <color rgb="FF000000"/>
            <rFont val="Arial"/>
            <family val="2"/>
          </rPr>
          <t>Verificar se não seria mais adequado substituir representações por remuneração, uma vez que, no caso de Cargo em Comissão, inclui tb. o vencimento para os não efetivos
	-Bianca Rosa
Item ajustado!
	-ricardo Alves Paiva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6" authorId="0" shapeId="0" xr:uid="{5D67FFE6-426D-4573-9656-F55CF02CF992}">
      <text>
        <r>
          <rPr>
            <sz val="11"/>
            <color rgb="FF000000"/>
            <rFont val="Arial"/>
            <family val="2"/>
          </rPr>
          <t>Descrever o nome do cargo comissionado como consta no Decreto de Alocação do Cargo e/ou Regulamento do órgão ou entidade. Exemplos da SCGE: Secretário Executivo da Controladoria-Geral do Estado, Chefe de Gabinete, Assessor de Comunicação, etc.</t>
        </r>
      </text>
    </comment>
    <comment ref="B6" authorId="0" shapeId="0" xr:uid="{C8BB5875-EB13-4D13-9999-661EE05D32AC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do cargo comissionado, conforme Lei Estadual No 16.520/2018. Opções: DAS, DAS-1, DAS-2, DAS-3, DAS-4, DAS-5, CAA-1, CAA-2, CAA-3, CAA-4 e CAA-5.</t>
        </r>
      </text>
    </comment>
    <comment ref="C6" authorId="0" shapeId="0" xr:uid="{B162AAD7-FB2E-4342-9E3A-7A023691C303}">
      <text>
        <r>
          <rPr>
            <sz val="11"/>
            <color rgb="FF000000"/>
            <rFont val="Arial"/>
            <family val="2"/>
          </rPr>
          <t>Descrever a sigla da lotação referente ao cargo comissionado. Exemplos de siglas da SCGE: GAB/SECGE, GAB/CGAB, CGAB/ASC, etc.</t>
        </r>
      </text>
    </comment>
    <comment ref="D6" authorId="0" shapeId="0" xr:uid="{E90EC940-163F-40D5-A0B1-210580F10879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6" authorId="0" shapeId="0" xr:uid="{31687F66-6AEE-429B-8F4A-B264F757BA11}">
      <text>
        <r>
          <rPr>
            <sz val="11"/>
            <color rgb="FF000000"/>
            <rFont val="Arial"/>
            <family val="2"/>
          </rPr>
          <t>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      </r>
      </text>
    </comment>
    <comment ref="F6" authorId="0" shapeId="0" xr:uid="{14D6CF3B-07C9-4A14-A208-9158E133A85A}">
      <text>
        <r>
          <rPr>
            <sz val="11"/>
            <color rgb="FF000000"/>
            <rFont val="Arial"/>
            <family val="2"/>
          </rPr>
          <t>Nome completo do servidor ocupante do cargo comissionado. Caso o cargo esteja vago, a palavra "VAGO" deverá ser inserida na célula correspondente.</t>
        </r>
      </text>
    </comment>
    <comment ref="G6" authorId="0" shapeId="0" xr:uid="{A4E315BF-867B-4EE1-B48A-735540DD5C64}">
      <text>
        <r>
          <rPr>
            <sz val="11"/>
            <color rgb="FF000000"/>
            <rFont val="Arial"/>
            <family val="2"/>
          </rPr>
          <t>Valor do subsídio do agente político, em Reais (R$).</t>
        </r>
      </text>
    </comment>
    <comment ref="H6" authorId="0" shapeId="0" xr:uid="{C9B4B5A1-0FCF-434D-AF05-ECC28CC40A7E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I6" authorId="0" shapeId="0" xr:uid="{FBB19EF6-52AA-42DB-8BD0-6764476527D7}">
      <text>
        <r>
          <rPr>
            <sz val="11"/>
            <color rgb="FF000000"/>
            <rFont val="Arial"/>
            <family val="2"/>
          </rPr>
          <t>Valor da representação paga em razão do cargo em comissão, em Reais (R$).</t>
        </r>
      </text>
    </comment>
    <comment ref="J6" authorId="0" shapeId="0" xr:uid="{8586610E-9249-40CA-A521-19515CF0D7D2}">
      <text>
        <r>
          <rPr>
            <sz val="11"/>
            <color rgb="FF000000"/>
            <rFont val="Arial"/>
            <family val="2"/>
          </rPr>
          <t>(Células de preenchimento automático). Montante resultante da soma entre o subsídio do agente político + vencimento + representação, em Reais (R$).</t>
        </r>
      </text>
    </comment>
    <comment ref="A89" authorId="0" shapeId="0" xr:uid="{44E0876D-53DC-44B7-AAF4-CE7E6DED9629}">
      <text>
        <r>
          <rPr>
            <sz val="11"/>
            <color rgb="FF000000"/>
            <rFont val="Arial"/>
            <family val="2"/>
          </rPr>
          <t>(Não editar as células em cinza). Relação de todos os cargos comissionados, conforme Lei Estadual nº 16.520/2018.</t>
        </r>
      </text>
    </comment>
    <comment ref="B89" authorId="0" shapeId="0" xr:uid="{0A55BF8B-01AB-46BC-B767-A790802590DA}">
      <text>
        <r>
          <rPr>
            <sz val="11"/>
            <color rgb="FF000000"/>
            <rFont val="Arial"/>
            <family val="2"/>
          </rPr>
          <t>(Não editar as células em cinza). Relação de todos os símbolos dos cargos comissionados, conforme Lei Estadual nº 16.520/2018.</t>
        </r>
      </text>
    </comment>
    <comment ref="C89" authorId="0" shapeId="0" xr:uid="{D5FFF5B9-61BD-46C6-AA2A-66352BFAC52F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preenchidos.</t>
        </r>
      </text>
    </comment>
    <comment ref="D89" authorId="0" shapeId="0" xr:uid="{19C62E25-6E86-459D-A27F-96B895DAA2CF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vagos.</t>
        </r>
      </text>
    </comment>
    <comment ref="E89" authorId="0" shapeId="0" xr:uid="{DD1B5358-1810-4797-86CB-1543C377C2C8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existentes (preenchidos + vagos).</t>
        </r>
      </text>
    </comment>
    <comment ref="G89" authorId="0" shapeId="0" xr:uid="{3F4A18F6-D639-445F-AAF7-C44784BF18D6}">
      <text>
        <r>
          <rPr>
            <sz val="11"/>
            <color rgb="FF000000"/>
            <rFont val="Arial"/>
            <family val="2"/>
          </rPr>
          <t>(Células de preenchimento automático). Valor total dos subsídios dos agentes políticos, em Reais (R$).</t>
        </r>
      </text>
    </comment>
    <comment ref="H89" authorId="0" shapeId="0" xr:uid="{CC191B8D-75B9-4BB5-8EB1-3F8D8CC4FA13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I89" authorId="0" shapeId="0" xr:uid="{6586B640-43CE-4DDD-99AB-6BF6F3DBF1B0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 cargo em comissão, em Reais (R$).</t>
        </r>
      </text>
    </comment>
    <comment ref="J89" authorId="0" shapeId="0" xr:uid="{2D62EF3B-9BA3-4B49-98D2-65EF4993B92B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subsídios dos agentes políticos + vencimentos + representações, em Reais (R$).</t>
        </r>
      </text>
    </comment>
    <comment ref="A104" authorId="0" shapeId="0" xr:uid="{5695CFFE-FBC9-4A2C-9774-E80F81A6BAF8}">
      <text>
        <r>
          <rPr>
            <sz val="11"/>
            <color rgb="FF000000"/>
            <rFont val="Arial"/>
            <family val="2"/>
          </rPr>
          <t>Descrever o nome da função gratificada de direção e assessoramento, conforme DOE. Exemplos da SCGE: Diretora da Ouvidoria-Geral do Estado, Gestora da Setorial Contábil, Coordenador de Auditoria de Obras Públicas, etc.</t>
        </r>
      </text>
    </comment>
    <comment ref="B104" authorId="0" shapeId="0" xr:uid="{97477DB4-5BA9-46C4-B4D8-297C4835F2C2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      </r>
      </text>
    </comment>
    <comment ref="C104" authorId="0" shapeId="0" xr:uid="{4AA201F7-4D48-40E6-96D2-FF50CAB202D4}">
      <text>
        <r>
          <rPr>
            <sz val="11"/>
            <color rgb="FF000000"/>
            <rFont val="Arial"/>
            <family val="2"/>
          </rPr>
          <t>Descrever a sigla da lotação referente à função gratificada de direção e assessoramento. Exemplos de siglas da SCGE: GAB/DOGE, DPGE/GAF/GSC, DAUD/COP, etc.</t>
        </r>
      </text>
    </comment>
    <comment ref="D104" authorId="0" shapeId="0" xr:uid="{0FFC617D-9989-44FA-A8E7-96EBED347B60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104" authorId="0" shapeId="0" xr:uid="{0E698B8B-BE1D-44F3-9162-FF81041DC05D}">
      <text>
        <r>
          <rPr>
            <sz val="11"/>
            <color rgb="FF000000"/>
            <rFont val="Arial"/>
            <family val="2"/>
          </rPr>
          <t>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      </r>
      </text>
    </comment>
    <comment ref="F104" authorId="0" shapeId="0" xr:uid="{8C27D387-C3EE-46F9-9060-82939A6E12B8}">
      <text>
        <r>
          <rPr>
            <sz val="11"/>
            <color rgb="FF000000"/>
            <rFont val="Arial"/>
            <family val="2"/>
          </rPr>
          <t>Nome completo do servidor ocupante da função gratificada de direção e assessoramento. Caso a função gratificada de direção e assessoramento esteja vago, a palavra "VAGO" deverá ser inserida na célula correspondente.</t>
        </r>
      </text>
    </comment>
    <comment ref="G104" authorId="0" shapeId="0" xr:uid="{69299C24-DD18-4985-B05B-3C0FF8869BF0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104" authorId="0" shapeId="0" xr:uid="{960CE85E-300B-4BC0-8717-2E66B70596CB}">
      <text>
        <r>
          <rPr>
            <sz val="11"/>
            <color rgb="FF000000"/>
            <rFont val="Arial"/>
            <family val="2"/>
          </rPr>
          <t>Valor da representação paga em razão da função gratificada de direção e assessoramento, em Reais (R$).</t>
        </r>
      </text>
    </comment>
    <comment ref="I104" authorId="0" shapeId="0" xr:uid="{BDEA2D6F-5176-474B-99BA-A7585788A843}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15" authorId="0" shapeId="0" xr:uid="{9832A082-8BEF-447D-8755-149CF5535614}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direção e assessoramento, conforme Lei Estadual nº 16.520/2018.</t>
        </r>
      </text>
    </comment>
    <comment ref="B115" authorId="0" shapeId="0" xr:uid="{F762D91E-C2DA-4DE0-9623-2FDDF4012AD7}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direção e assessoramento, conforme Lei Estadual nº 16.520/2018.</t>
        </r>
      </text>
    </comment>
    <comment ref="C115" authorId="0" shapeId="0" xr:uid="{C66B4F31-1C31-43A4-A033-F8904B909EDA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preenchidos.</t>
        </r>
      </text>
    </comment>
    <comment ref="D115" authorId="0" shapeId="0" xr:uid="{910FA225-6794-4475-B260-D21BBB89F353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vagas.</t>
        </r>
      </text>
    </comment>
    <comment ref="E115" authorId="0" shapeId="0" xr:uid="{03F4FF4C-56F0-4634-ACE5-9CC3A85294E0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existentes (preenchidos + vagos).</t>
        </r>
      </text>
    </comment>
    <comment ref="G115" authorId="0" shapeId="0" xr:uid="{096ED0B7-1503-4EF8-8BB9-5491BAAD53C2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15" authorId="0" shapeId="0" xr:uid="{318D74BF-3CAE-4879-AEFB-DFA1C875FDD9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direção e assessoramento, em Reais (R$).</t>
        </r>
      </text>
    </comment>
    <comment ref="I115" authorId="0" shapeId="0" xr:uid="{5DEB5452-941F-4D62-92F8-1DF105208C53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A124" authorId="0" shapeId="0" xr:uid="{F55D1FF3-9BBB-401E-8C0B-E307760CBB75}">
      <text>
        <r>
          <rPr>
            <sz val="11"/>
            <color rgb="FF000000"/>
            <rFont val="Arial"/>
            <family val="2"/>
          </rPr>
          <t xml:space="preserve">Descrever o nome da função gratificada de supervisão e apoio como consta no DOE. Exemplos da SCGE: Chefia da Unidade de Apoio e Projetos, Chefia da Unidade de Obras e Serviços de Engenharia, Chefia da Unidade de Licitações e Contratos, etc. </t>
        </r>
      </text>
    </comment>
    <comment ref="B124" authorId="0" shapeId="0" xr:uid="{B8B63FB9-77FC-4552-9F8C-8485A8F48B75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      </r>
      </text>
    </comment>
    <comment ref="C124" authorId="0" shapeId="0" xr:uid="{B7C6AA6A-DEBB-4778-BAD4-2F8AB12735D7}">
      <text>
        <r>
          <rPr>
            <sz val="11"/>
            <color rgb="FF000000"/>
            <rFont val="Arial"/>
            <family val="2"/>
          </rPr>
          <t>Descrever a sigla da lotação referente à função gratificada de supervisão e apoio. Exemplos de siglas da SCGE: DAUD/UAPP, DAUD/COP/UAOP, DAUD/CLC/UALC, etc.</t>
        </r>
      </text>
    </comment>
    <comment ref="D124" authorId="0" shapeId="0" xr:uid="{500A4906-4891-4559-9642-EC51EEA196BD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124" authorId="0" shapeId="0" xr:uid="{CE717F5B-5E0A-47C2-89D1-25D8AE45E896}">
      <text>
        <r>
          <rPr>
            <sz val="11"/>
            <color rgb="FF000000"/>
            <rFont val="Arial"/>
            <family val="2"/>
          </rPr>
          <t>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      </r>
      </text>
    </comment>
    <comment ref="F124" authorId="0" shapeId="0" xr:uid="{B158FA66-C028-4881-B89F-E997A7FDF86E}">
      <text>
        <r>
          <rPr>
            <sz val="11"/>
            <color rgb="FF000000"/>
            <rFont val="Arial"/>
            <family val="2"/>
          </rPr>
          <t>Nome completo do servidor ocupante da função gratificada de supervisão e apoio. Caso a função gratificada de supervisão e apoio esteja vago, a palavra "VAGO" deverá ser inserida na célula correspondente.</t>
        </r>
      </text>
    </comment>
    <comment ref="G124" authorId="0" shapeId="0" xr:uid="{8864DE1F-FED2-4CFE-831D-7F0A596E4703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124" authorId="0" shapeId="0" xr:uid="{6651E06A-8E39-4267-9683-FA31BBBCF81C}">
      <text>
        <r>
          <rPr>
            <sz val="11"/>
            <color rgb="FF000000"/>
            <rFont val="Arial"/>
            <family val="2"/>
          </rPr>
          <t>Valor da representação paga em razão da função gratificada de supervisão e apoio, em Reais (R$).</t>
        </r>
      </text>
    </comment>
    <comment ref="I124" authorId="0" shapeId="0" xr:uid="{AA30CDBD-9E38-4A4D-AE12-FE7310C11F02}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35" authorId="0" shapeId="0" xr:uid="{4824D22E-C4DD-4629-B848-774D0B0EA754}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supervisão e apoio, conforme Lei Estadual nº 16.520/2018.</t>
        </r>
      </text>
    </comment>
    <comment ref="B135" authorId="0" shapeId="0" xr:uid="{A54821BF-777B-4218-BCF9-9CD5B26E30D5}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supervisão e apoio, conforme Lei Estadual nº 16.520/2018.</t>
        </r>
      </text>
    </comment>
    <comment ref="C135" authorId="0" shapeId="0" xr:uid="{45ABEE0A-A0C8-48F4-BBD2-B94E73B33D7B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preenchidos.</t>
        </r>
      </text>
    </comment>
    <comment ref="D135" authorId="0" shapeId="0" xr:uid="{6F41F4DF-6004-49F3-AF54-6F8833852080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vagos.</t>
        </r>
      </text>
    </comment>
    <comment ref="E135" authorId="0" shapeId="0" xr:uid="{DCA20D10-AED4-4BC3-978F-FF738C1B0FAB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existentes (preenchidos + vagos).</t>
        </r>
      </text>
    </comment>
    <comment ref="G135" authorId="0" shapeId="0" xr:uid="{1656A714-805A-4EB4-AD5D-E77AA15133A5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35" authorId="0" shapeId="0" xr:uid="{709E2E47-5D63-4988-A10A-0065F4FD271D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supervisão e apoio, em Reais (R$).</t>
        </r>
      </text>
    </comment>
    <comment ref="I135" authorId="0" shapeId="0" xr:uid="{AF70BB79-2176-457B-9F0B-6DCC7382D258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C144" authorId="0" shapeId="0" xr:uid="{A6F9B869-914C-4844-9502-5E1F6DC1A91A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preenchidos.</t>
        </r>
      </text>
    </comment>
    <comment ref="D144" authorId="0" shapeId="0" xr:uid="{9F5E623A-FD64-423B-A718-AF64E2DC6434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vagos.</t>
        </r>
      </text>
    </comment>
    <comment ref="E144" authorId="0" shapeId="0" xr:uid="{1F31C051-32D6-45B2-946A-A78E138395E2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existentes (preenchidos + vagos).</t>
        </r>
      </text>
    </comment>
    <comment ref="G144" authorId="0" shapeId="0" xr:uid="{E50412A3-C435-4948-829F-B668D439FDBF}">
      <text>
        <r>
          <rPr>
            <sz val="11"/>
            <color rgb="FF000000"/>
            <rFont val="Arial"/>
            <family val="2"/>
          </rPr>
          <t>(Células de preenchimento automático). Valor total dos vencimentos dos cargos comissionados + funções gratificadas, em Reais (R$).</t>
        </r>
      </text>
    </comment>
    <comment ref="H144" authorId="0" shapeId="0" xr:uid="{673B48FF-322F-48A6-AA5E-9E60E38AE270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dos cargos comissionados + funções gratificadas, em Reais (R$).</t>
        </r>
      </text>
    </comment>
    <comment ref="I144" authorId="0" shapeId="0" xr:uid="{682D8F5D-7B50-4AF5-89CF-B79191E3ACC2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 pagas em razão dos cargos comissionados + funções gratificadas, em Reais (R$).</t>
        </r>
      </text>
    </comment>
    <comment ref="A145" authorId="0" shapeId="0" xr:uid="{63354638-FFD5-4FEE-AC28-89979F11B13C}">
      <text>
        <r>
          <rPr>
            <sz val="11"/>
            <color rgb="FF000000"/>
            <rFont val="Arial"/>
            <family val="2"/>
          </rPr>
          <t>Verificar se não seria mais adequado substituir representações por remuneração, uma vez que, no caso de Cargo em Comissão, inclui tb. o vencimento para os não efetivos
	-Bianca Rosa
Item ajustado!
	-ricardo Alves Paiva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6" authorId="0" shapeId="0" xr:uid="{7AA2CAD0-DE19-4458-B5BB-CE4CAD962542}">
      <text>
        <r>
          <rPr>
            <sz val="11"/>
            <color rgb="FF000000"/>
            <rFont val="Arial"/>
            <family val="2"/>
          </rPr>
          <t>Descrever o nome do cargo comissionado como consta no Decreto de Alocação do Cargo e/ou Regulamento do órgão ou entidade. Exemplos da SCGE: Secretário Executivo da Controladoria-Geral do Estado, Chefe de Gabinete, Assessor de Comunicação, etc.</t>
        </r>
      </text>
    </comment>
    <comment ref="B6" authorId="0" shapeId="0" xr:uid="{C86B2E05-0F61-4233-8C98-622636350D38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do cargo comissionado, conforme Lei Estadual No 16.520/2018. Opções: DAS, DAS-1, DAS-2, DAS-3, DAS-4, DAS-5, CAA-1, CAA-2, CAA-3, CAA-4 e CAA-5.</t>
        </r>
      </text>
    </comment>
    <comment ref="C6" authorId="0" shapeId="0" xr:uid="{C0B4B10C-D9CD-4B08-8D4E-0EB911485CB0}">
      <text>
        <r>
          <rPr>
            <sz val="11"/>
            <color rgb="FF000000"/>
            <rFont val="Arial"/>
            <family val="2"/>
          </rPr>
          <t>Descrever a sigla da lotação referente ao cargo comissionado. Exemplos de siglas da SCGE: GAB/SECGE, GAB/CGAB, CGAB/ASC, etc.</t>
        </r>
      </text>
    </comment>
    <comment ref="D6" authorId="0" shapeId="0" xr:uid="{9AF707A4-6F4A-4BB2-8799-36F5A817C24D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6" authorId="0" shapeId="0" xr:uid="{7E7CADCA-B265-4F09-A459-400E4E397038}">
      <text>
        <r>
          <rPr>
            <sz val="11"/>
            <color rgb="FF000000"/>
            <rFont val="Arial"/>
            <family val="2"/>
          </rPr>
          <t>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      </r>
      </text>
    </comment>
    <comment ref="F6" authorId="0" shapeId="0" xr:uid="{857C75B5-1BA5-4F7E-8DB9-081E0C2E7AC9}">
      <text>
        <r>
          <rPr>
            <sz val="11"/>
            <color rgb="FF000000"/>
            <rFont val="Arial"/>
            <family val="2"/>
          </rPr>
          <t>Nome completo do servidor ocupante do cargo comissionado. Caso o cargo esteja vago, a palavra "VAGO" deverá ser inserida na célula correspondente.</t>
        </r>
      </text>
    </comment>
    <comment ref="G6" authorId="0" shapeId="0" xr:uid="{781FD6C7-7C33-4D1D-B2B4-AFB0C0406F99}">
      <text>
        <r>
          <rPr>
            <sz val="11"/>
            <color rgb="FF000000"/>
            <rFont val="Arial"/>
            <family val="2"/>
          </rPr>
          <t>Valor do subsídio do agente político, em Reais (R$).</t>
        </r>
      </text>
    </comment>
    <comment ref="H6" authorId="0" shapeId="0" xr:uid="{24A97950-9A91-4CD9-840C-C2325541C2CC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I6" authorId="0" shapeId="0" xr:uid="{2C8F2A5F-9714-4A17-AE07-4FF974C51640}">
      <text>
        <r>
          <rPr>
            <sz val="11"/>
            <color rgb="FF000000"/>
            <rFont val="Arial"/>
            <family val="2"/>
          </rPr>
          <t>Valor da representação paga em razão do cargo em comissão, em Reais (R$).</t>
        </r>
      </text>
    </comment>
    <comment ref="J6" authorId="0" shapeId="0" xr:uid="{66DD1691-375F-460F-9657-110EF6BE73F7}">
      <text>
        <r>
          <rPr>
            <sz val="11"/>
            <color rgb="FF000000"/>
            <rFont val="Arial"/>
            <family val="2"/>
          </rPr>
          <t>(Células de preenchimento automático). Montante resultante da soma entre o subsídio do agente político + vencimento + representação, em Reais (R$).</t>
        </r>
      </text>
    </comment>
    <comment ref="A89" authorId="0" shapeId="0" xr:uid="{1D9C0B8A-7AFE-4464-8396-0008042147DA}">
      <text>
        <r>
          <rPr>
            <sz val="11"/>
            <color rgb="FF000000"/>
            <rFont val="Arial"/>
            <family val="2"/>
          </rPr>
          <t>(Não editar as células em cinza). Relação de todos os cargos comissionados, conforme Lei Estadual nº 16.520/2018.</t>
        </r>
      </text>
    </comment>
    <comment ref="B89" authorId="0" shapeId="0" xr:uid="{567E44CE-1A79-4066-B12A-6B6AB9464023}">
      <text>
        <r>
          <rPr>
            <sz val="11"/>
            <color rgb="FF000000"/>
            <rFont val="Arial"/>
            <family val="2"/>
          </rPr>
          <t>(Não editar as células em cinza). Relação de todos os símbolos dos cargos comissionados, conforme Lei Estadual nº 16.520/2018.</t>
        </r>
      </text>
    </comment>
    <comment ref="C89" authorId="0" shapeId="0" xr:uid="{551FF8CF-C763-45E5-BDB2-3D54B410A61B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preenchidos.</t>
        </r>
      </text>
    </comment>
    <comment ref="D89" authorId="0" shapeId="0" xr:uid="{227354AE-4556-4A68-9511-95E86E11F477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vagos.</t>
        </r>
      </text>
    </comment>
    <comment ref="E89" authorId="0" shapeId="0" xr:uid="{AA5F8209-0605-4338-9969-BDE6D4A99096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existentes (preenchidos + vagos).</t>
        </r>
      </text>
    </comment>
    <comment ref="G89" authorId="0" shapeId="0" xr:uid="{83332A43-E695-4311-A5B2-A4ED66607676}">
      <text>
        <r>
          <rPr>
            <sz val="11"/>
            <color rgb="FF000000"/>
            <rFont val="Arial"/>
            <family val="2"/>
          </rPr>
          <t>(Células de preenchimento automático). Valor total dos subsídios dos agentes políticos, em Reais (R$).</t>
        </r>
      </text>
    </comment>
    <comment ref="H89" authorId="0" shapeId="0" xr:uid="{BA26347B-8441-4D35-B392-E4D2EB2DFFF9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I89" authorId="0" shapeId="0" xr:uid="{8B5C45EE-5EAD-4BA3-9908-E66E3A6D0FF3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 cargo em comissão, em Reais (R$).</t>
        </r>
      </text>
    </comment>
    <comment ref="J89" authorId="0" shapeId="0" xr:uid="{8315EB51-FCF4-46F4-BA87-ADF08CD034CD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subsídios dos agentes políticos + vencimentos + representações, em Reais (R$).</t>
        </r>
      </text>
    </comment>
    <comment ref="A104" authorId="0" shapeId="0" xr:uid="{192A8B9A-AA96-4EFB-B4B4-677AE3DC78C6}">
      <text>
        <r>
          <rPr>
            <sz val="11"/>
            <color rgb="FF000000"/>
            <rFont val="Arial"/>
            <family val="2"/>
          </rPr>
          <t>Descrever o nome da função gratificada de direção e assessoramento, conforme DOE. Exemplos da SCGE: Diretora da Ouvidoria-Geral do Estado, Gestora da Setorial Contábil, Coordenador de Auditoria de Obras Públicas, etc.</t>
        </r>
      </text>
    </comment>
    <comment ref="B104" authorId="0" shapeId="0" xr:uid="{F9CDAFD7-C355-475A-AC7D-B4F25BAA7893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      </r>
      </text>
    </comment>
    <comment ref="C104" authorId="0" shapeId="0" xr:uid="{A7431743-6B26-4F0B-BF26-04D1A3153F96}">
      <text>
        <r>
          <rPr>
            <sz val="11"/>
            <color rgb="FF000000"/>
            <rFont val="Arial"/>
            <family val="2"/>
          </rPr>
          <t>Descrever a sigla da lotação referente à função gratificada de direção e assessoramento. Exemplos de siglas da SCGE: GAB/DOGE, DPGE/GAF/GSC, DAUD/COP, etc.</t>
        </r>
      </text>
    </comment>
    <comment ref="D104" authorId="0" shapeId="0" xr:uid="{AA67DDEF-594B-40BE-88C4-B4A5CAD5942E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104" authorId="0" shapeId="0" xr:uid="{064C91A0-9D49-4E65-92D2-9F54E93E86EE}">
      <text>
        <r>
          <rPr>
            <sz val="11"/>
            <color rgb="FF000000"/>
            <rFont val="Arial"/>
            <family val="2"/>
          </rPr>
          <t>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      </r>
      </text>
    </comment>
    <comment ref="F104" authorId="0" shapeId="0" xr:uid="{7A3F9053-BF7D-432A-B4FC-78B0A3AE7534}">
      <text>
        <r>
          <rPr>
            <sz val="11"/>
            <color rgb="FF000000"/>
            <rFont val="Arial"/>
            <family val="2"/>
          </rPr>
          <t>Nome completo do servidor ocupante da função gratificada de direção e assessoramento. Caso a função gratificada de direção e assessoramento esteja vago, a palavra "VAGO" deverá ser inserida na célula correspondente.</t>
        </r>
      </text>
    </comment>
    <comment ref="G104" authorId="0" shapeId="0" xr:uid="{78A87F70-36ED-4A24-8127-8A83738591F6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104" authorId="0" shapeId="0" xr:uid="{4C792FC4-764F-449A-87C2-0A68156C9BC9}">
      <text>
        <r>
          <rPr>
            <sz val="11"/>
            <color rgb="FF000000"/>
            <rFont val="Arial"/>
            <family val="2"/>
          </rPr>
          <t>Valor da representação paga em razão da função gratificada de direção e assessoramento, em Reais (R$).</t>
        </r>
      </text>
    </comment>
    <comment ref="I104" authorId="0" shapeId="0" xr:uid="{1EBB4CC0-8FE3-435D-B5EA-76C19B4CFB66}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15" authorId="0" shapeId="0" xr:uid="{E50AED94-8D56-4C0E-8CA6-42A53DAB1DF8}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direção e assessoramento, conforme Lei Estadual nº 16.520/2018.</t>
        </r>
      </text>
    </comment>
    <comment ref="B115" authorId="0" shapeId="0" xr:uid="{8ECDC0A1-7489-44C3-9958-3EC801D42A29}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direção e assessoramento, conforme Lei Estadual nº 16.520/2018.</t>
        </r>
      </text>
    </comment>
    <comment ref="C115" authorId="0" shapeId="0" xr:uid="{B50B62C6-EA17-4545-AE34-55BDC12EFA6A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preenchidos.</t>
        </r>
      </text>
    </comment>
    <comment ref="D115" authorId="0" shapeId="0" xr:uid="{CC15BC2A-C0EC-4D33-A852-63F8E878CCD0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vagas.</t>
        </r>
      </text>
    </comment>
    <comment ref="E115" authorId="0" shapeId="0" xr:uid="{794E8319-F767-44A7-B46C-C4B0DF0C436E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existentes (preenchidos + vagos).</t>
        </r>
      </text>
    </comment>
    <comment ref="G115" authorId="0" shapeId="0" xr:uid="{897774F9-0301-4208-936C-459E8DA6C8C9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15" authorId="0" shapeId="0" xr:uid="{B5DAE3C4-C78E-466A-B30B-1916AD1FC632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direção e assessoramento, em Reais (R$).</t>
        </r>
      </text>
    </comment>
    <comment ref="I115" authorId="0" shapeId="0" xr:uid="{6D82DC34-C319-4D85-A79E-F087AEB5939E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A124" authorId="0" shapeId="0" xr:uid="{F9FD080A-8E3B-4EC6-8F2B-01EC88A83F53}">
      <text>
        <r>
          <rPr>
            <sz val="11"/>
            <color rgb="FF000000"/>
            <rFont val="Arial"/>
            <family val="2"/>
          </rPr>
          <t xml:space="preserve">Descrever o nome da função gratificada de supervisão e apoio como consta no DOE. Exemplos da SCGE: Chefia da Unidade de Apoio e Projetos, Chefia da Unidade de Obras e Serviços de Engenharia, Chefia da Unidade de Licitações e Contratos, etc. </t>
        </r>
      </text>
    </comment>
    <comment ref="B124" authorId="0" shapeId="0" xr:uid="{BDDF736E-C243-4506-9847-69FCBD79CC21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      </r>
      </text>
    </comment>
    <comment ref="C124" authorId="0" shapeId="0" xr:uid="{6018B3FC-66FA-449B-85C3-AA423766C574}">
      <text>
        <r>
          <rPr>
            <sz val="11"/>
            <color rgb="FF000000"/>
            <rFont val="Arial"/>
            <family val="2"/>
          </rPr>
          <t>Descrever a sigla da lotação referente à função gratificada de supervisão e apoio. Exemplos de siglas da SCGE: DAUD/UAPP, DAUD/COP/UAOP, DAUD/CLC/UALC, etc.</t>
        </r>
      </text>
    </comment>
    <comment ref="D124" authorId="0" shapeId="0" xr:uid="{C79486AE-5791-4ED4-A093-9748A7AEAD3E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124" authorId="0" shapeId="0" xr:uid="{08EE92D2-A916-4AE2-8697-7E846F0E2DBC}">
      <text>
        <r>
          <rPr>
            <sz val="11"/>
            <color rgb="FF000000"/>
            <rFont val="Arial"/>
            <family val="2"/>
          </rPr>
          <t>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      </r>
      </text>
    </comment>
    <comment ref="F124" authorId="0" shapeId="0" xr:uid="{8030B2BE-4A50-4F47-81ED-912607CD568E}">
      <text>
        <r>
          <rPr>
            <sz val="11"/>
            <color rgb="FF000000"/>
            <rFont val="Arial"/>
            <family val="2"/>
          </rPr>
          <t>Nome completo do servidor ocupante da função gratificada de supervisão e apoio. Caso a função gratificada de supervisão e apoio esteja vago, a palavra "VAGO" deverá ser inserida na célula correspondente.</t>
        </r>
      </text>
    </comment>
    <comment ref="G124" authorId="0" shapeId="0" xr:uid="{51F2EC1B-0EAC-4C06-A9F9-F7FF502896F8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124" authorId="0" shapeId="0" xr:uid="{4F3E784D-F9BC-4CCF-86DE-60DC9DD80A5C}">
      <text>
        <r>
          <rPr>
            <sz val="11"/>
            <color rgb="FF000000"/>
            <rFont val="Arial"/>
            <family val="2"/>
          </rPr>
          <t>Valor da representação paga em razão da função gratificada de supervisão e apoio, em Reais (R$).</t>
        </r>
      </text>
    </comment>
    <comment ref="I124" authorId="0" shapeId="0" xr:uid="{AB4AFB42-842E-48EB-B071-574204FB7B06}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35" authorId="0" shapeId="0" xr:uid="{D77014E6-FD03-4B11-A995-39FB14EAE18B}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supervisão e apoio, conforme Lei Estadual nº 16.520/2018.</t>
        </r>
      </text>
    </comment>
    <comment ref="B135" authorId="0" shapeId="0" xr:uid="{F48BC2C9-1A6C-4EAE-BE14-1C836460409F}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supervisão e apoio, conforme Lei Estadual nº 16.520/2018.</t>
        </r>
      </text>
    </comment>
    <comment ref="C135" authorId="0" shapeId="0" xr:uid="{8E799106-0A17-4082-BF55-AE31F25974BD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preenchidos.</t>
        </r>
      </text>
    </comment>
    <comment ref="D135" authorId="0" shapeId="0" xr:uid="{182857E7-3830-4D3E-84B2-B8F6349327D9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vagos.</t>
        </r>
      </text>
    </comment>
    <comment ref="E135" authorId="0" shapeId="0" xr:uid="{987FCCD3-79A9-4BC9-B904-5220F6524B9A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existentes (preenchidos + vagos).</t>
        </r>
      </text>
    </comment>
    <comment ref="G135" authorId="0" shapeId="0" xr:uid="{77465712-8066-4518-A9D4-82A1D82FAB4E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35" authorId="0" shapeId="0" xr:uid="{E4E013F2-F40B-43B7-BD9B-17AA9E5D92F7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supervisão e apoio, em Reais (R$).</t>
        </r>
      </text>
    </comment>
    <comment ref="I135" authorId="0" shapeId="0" xr:uid="{C78F3545-A0BD-4650-B6C2-828DBB2E0B6A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C144" authorId="0" shapeId="0" xr:uid="{9C1FF08D-90FB-49ED-BBB9-9BA3BB5B28EB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preenchidos.</t>
        </r>
      </text>
    </comment>
    <comment ref="D144" authorId="0" shapeId="0" xr:uid="{DD057780-040B-4FD3-8BC8-C9E2804450D1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vagos.</t>
        </r>
      </text>
    </comment>
    <comment ref="E144" authorId="0" shapeId="0" xr:uid="{7D05BF38-A82E-4EFB-A581-8AE9442C1235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existentes (preenchidos + vagos).</t>
        </r>
      </text>
    </comment>
    <comment ref="G144" authorId="0" shapeId="0" xr:uid="{D6DD7149-D4D3-4B4D-BF3B-6AFA3EDF7B39}">
      <text>
        <r>
          <rPr>
            <sz val="11"/>
            <color rgb="FF000000"/>
            <rFont val="Arial"/>
            <family val="2"/>
          </rPr>
          <t>(Células de preenchimento automático). Valor total dos vencimentos dos cargos comissionados + funções gratificadas, em Reais (R$).</t>
        </r>
      </text>
    </comment>
    <comment ref="H144" authorId="0" shapeId="0" xr:uid="{4B68A708-3EDC-448E-B76D-FB8539EE1CEE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dos cargos comissionados + funções gratificadas, em Reais (R$).</t>
        </r>
      </text>
    </comment>
    <comment ref="I144" authorId="0" shapeId="0" xr:uid="{70E82A70-3B5C-4565-9747-CCDC90CC170A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 pagas em razão dos cargos comissionados + funções gratificadas, em Reais (R$).</t>
        </r>
      </text>
    </comment>
    <comment ref="A145" authorId="0" shapeId="0" xr:uid="{2EF9F5FC-2BF0-4322-ABF2-930CB53397BD}">
      <text>
        <r>
          <rPr>
            <sz val="11"/>
            <color rgb="FF000000"/>
            <rFont val="Arial"/>
            <family val="2"/>
          </rPr>
          <t>Verificar se não seria mais adequado substituir representações por remuneração, uma vez que, no caso de Cargo em Comissão, inclui tb. o vencimento para os não efetivos
	-Bianca Rosa
Item ajustado!
	-ricardo Alves Paiva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6" authorId="0" shapeId="0" xr:uid="{91D5E4FD-D8B8-4BFF-8D5F-2B8910032492}">
      <text>
        <r>
          <rPr>
            <sz val="11"/>
            <color rgb="FF000000"/>
            <rFont val="Arial"/>
            <family val="2"/>
          </rPr>
          <t>Descrever o nome do cargo comissionado como consta no Decreto de Alocação do Cargo e/ou Regulamento do órgão ou entidade. Exemplos da SCGE: Secretário Executivo da Controladoria-Geral do Estado, Chefe de Gabinete, Assessor de Comunicação, etc.</t>
        </r>
      </text>
    </comment>
    <comment ref="B6" authorId="0" shapeId="0" xr:uid="{642E6BEB-573D-4E79-A5C3-CBE3EAEE6F69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do cargo comissionado, conforme Lei Estadual No 16.520/2018. Opções: DAS, DAS-1, DAS-2, DAS-3, DAS-4, DAS-5, CAA-1, CAA-2, CAA-3, CAA-4 e CAA-5.</t>
        </r>
      </text>
    </comment>
    <comment ref="C6" authorId="0" shapeId="0" xr:uid="{70DF9194-0A51-4678-86E4-B2B874F855C3}">
      <text>
        <r>
          <rPr>
            <sz val="11"/>
            <color rgb="FF000000"/>
            <rFont val="Arial"/>
            <family val="2"/>
          </rPr>
          <t>Descrever a sigla da lotação referente ao cargo comissionado. Exemplos de siglas da SCGE: GAB/SECGE, GAB/CGAB, CGAB/ASC, etc.</t>
        </r>
      </text>
    </comment>
    <comment ref="D6" authorId="0" shapeId="0" xr:uid="{18A109AD-01D4-4895-8524-EE707A6FD258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6" authorId="0" shapeId="0" xr:uid="{85CB0606-B930-406A-BE94-734D9DC8B85A}">
      <text>
        <r>
          <rPr>
            <sz val="11"/>
            <color rgb="FF000000"/>
            <rFont val="Arial"/>
            <family val="2"/>
          </rPr>
          <t>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      </r>
      </text>
    </comment>
    <comment ref="F6" authorId="0" shapeId="0" xr:uid="{ABA65A36-AF57-4995-9910-A488DF26D02D}">
      <text>
        <r>
          <rPr>
            <sz val="11"/>
            <color rgb="FF000000"/>
            <rFont val="Arial"/>
            <family val="2"/>
          </rPr>
          <t>Nome completo do servidor ocupante do cargo comissionado. Caso o cargo esteja vago, a palavra "VAGO" deverá ser inserida na célula correspondente.</t>
        </r>
      </text>
    </comment>
    <comment ref="G6" authorId="0" shapeId="0" xr:uid="{81283168-5B65-468F-A8CA-384B698DED2D}">
      <text>
        <r>
          <rPr>
            <sz val="11"/>
            <color rgb="FF000000"/>
            <rFont val="Arial"/>
            <family val="2"/>
          </rPr>
          <t>Valor do subsídio do agente político, em Reais (R$).</t>
        </r>
      </text>
    </comment>
    <comment ref="H6" authorId="0" shapeId="0" xr:uid="{EB7C12B9-9903-40FC-B67D-E6E82AB18F6B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I6" authorId="0" shapeId="0" xr:uid="{B4C21DA8-94DF-4704-A8AE-F3C0F0F2DA33}">
      <text>
        <r>
          <rPr>
            <sz val="11"/>
            <color rgb="FF000000"/>
            <rFont val="Arial"/>
            <family val="2"/>
          </rPr>
          <t>Valor da representação paga em razão do cargo em comissão, em Reais (R$).</t>
        </r>
      </text>
    </comment>
    <comment ref="J6" authorId="0" shapeId="0" xr:uid="{0369A6B2-FD65-4A48-A263-BF9B7B25E4A2}">
      <text>
        <r>
          <rPr>
            <sz val="11"/>
            <color rgb="FF000000"/>
            <rFont val="Arial"/>
            <family val="2"/>
          </rPr>
          <t>(Células de preenchimento automático). Montante resultante da soma entre o subsídio do agente político + vencimento + representação, em Reais (R$).</t>
        </r>
      </text>
    </comment>
    <comment ref="A89" authorId="0" shapeId="0" xr:uid="{7CB9A8AD-0CAF-4A41-BFF1-04655E3B7DC8}">
      <text>
        <r>
          <rPr>
            <sz val="11"/>
            <color rgb="FF000000"/>
            <rFont val="Arial"/>
            <family val="2"/>
          </rPr>
          <t>(Não editar as células em cinza). Relação de todos os cargos comissionados, conforme Lei Estadual nº 16.520/2018.</t>
        </r>
      </text>
    </comment>
    <comment ref="B89" authorId="0" shapeId="0" xr:uid="{4BDE56E1-EBB3-41D3-B318-40F493DE4B36}">
      <text>
        <r>
          <rPr>
            <sz val="11"/>
            <color rgb="FF000000"/>
            <rFont val="Arial"/>
            <family val="2"/>
          </rPr>
          <t>(Não editar as células em cinza). Relação de todos os símbolos dos cargos comissionados, conforme Lei Estadual nº 16.520/2018.</t>
        </r>
      </text>
    </comment>
    <comment ref="C89" authorId="0" shapeId="0" xr:uid="{51A78AD9-FFE1-4A06-80D4-D501F9763AED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preenchidos.</t>
        </r>
      </text>
    </comment>
    <comment ref="D89" authorId="0" shapeId="0" xr:uid="{ADCC2C7D-7B89-492E-A5B7-A6530AFEECCA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vagos.</t>
        </r>
      </text>
    </comment>
    <comment ref="E89" authorId="0" shapeId="0" xr:uid="{F6927434-16CF-4858-AA2E-901957D0724B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existentes (preenchidos + vagos).</t>
        </r>
      </text>
    </comment>
    <comment ref="G89" authorId="0" shapeId="0" xr:uid="{1481FF4E-5949-4E6B-9899-455BB5571559}">
      <text>
        <r>
          <rPr>
            <sz val="11"/>
            <color rgb="FF000000"/>
            <rFont val="Arial"/>
            <family val="2"/>
          </rPr>
          <t>(Células de preenchimento automático). Valor total dos subsídios dos agentes políticos, em Reais (R$).</t>
        </r>
      </text>
    </comment>
    <comment ref="H89" authorId="0" shapeId="0" xr:uid="{9D7077D1-4C80-4BDA-819C-F859E94C3201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I89" authorId="0" shapeId="0" xr:uid="{B7B6B389-1D20-4FB5-9BD0-AF35092CE983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 cargo em comissão, em Reais (R$).</t>
        </r>
      </text>
    </comment>
    <comment ref="J89" authorId="0" shapeId="0" xr:uid="{C7F740B8-59F1-4A51-BC3F-6A890A54DEB4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subsídios dos agentes políticos + vencimentos + representações, em Reais (R$).</t>
        </r>
      </text>
    </comment>
    <comment ref="A104" authorId="0" shapeId="0" xr:uid="{AE5332CC-26DC-46C1-A020-3FB5172F9D7B}">
      <text>
        <r>
          <rPr>
            <sz val="11"/>
            <color rgb="FF000000"/>
            <rFont val="Arial"/>
            <family val="2"/>
          </rPr>
          <t>Descrever o nome da função gratificada de direção e assessoramento, conforme DOE. Exemplos da SCGE: Diretora da Ouvidoria-Geral do Estado, Gestora da Setorial Contábil, Coordenador de Auditoria de Obras Públicas, etc.</t>
        </r>
      </text>
    </comment>
    <comment ref="B104" authorId="0" shapeId="0" xr:uid="{E7F62A78-54A4-4089-80B7-E9AD9A037977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      </r>
      </text>
    </comment>
    <comment ref="C104" authorId="0" shapeId="0" xr:uid="{C1823F19-53EC-4CFB-ADD7-A4E5A072A277}">
      <text>
        <r>
          <rPr>
            <sz val="11"/>
            <color rgb="FF000000"/>
            <rFont val="Arial"/>
            <family val="2"/>
          </rPr>
          <t>Descrever a sigla da lotação referente à função gratificada de direção e assessoramento. Exemplos de siglas da SCGE: GAB/DOGE, DPGE/GAF/GSC, DAUD/COP, etc.</t>
        </r>
      </text>
    </comment>
    <comment ref="D104" authorId="0" shapeId="0" xr:uid="{79C1F7C0-D3D1-4F37-83A4-F30E5815B7B1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104" authorId="0" shapeId="0" xr:uid="{2940E281-A5DE-494C-928D-568FACA92F12}">
      <text>
        <r>
          <rPr>
            <sz val="11"/>
            <color rgb="FF000000"/>
            <rFont val="Arial"/>
            <family val="2"/>
          </rPr>
          <t>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      </r>
      </text>
    </comment>
    <comment ref="F104" authorId="0" shapeId="0" xr:uid="{2DE42ACD-FD1F-4269-AEDC-4CAE6CD6F5F9}">
      <text>
        <r>
          <rPr>
            <sz val="11"/>
            <color rgb="FF000000"/>
            <rFont val="Arial"/>
            <family val="2"/>
          </rPr>
          <t>Nome completo do servidor ocupante da função gratificada de direção e assessoramento. Caso a função gratificada de direção e assessoramento esteja vago, a palavra "VAGO" deverá ser inserida na célula correspondente.</t>
        </r>
      </text>
    </comment>
    <comment ref="G104" authorId="0" shapeId="0" xr:uid="{AA666152-64A6-4C54-AAF7-44156C9D4E53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104" authorId="0" shapeId="0" xr:uid="{F1A69A45-A8C5-4234-8D7D-47AFA8817AAD}">
      <text>
        <r>
          <rPr>
            <sz val="11"/>
            <color rgb="FF000000"/>
            <rFont val="Arial"/>
            <family val="2"/>
          </rPr>
          <t>Valor da representação paga em razão da função gratificada de direção e assessoramento, em Reais (R$).</t>
        </r>
      </text>
    </comment>
    <comment ref="I104" authorId="0" shapeId="0" xr:uid="{F493BC7F-84AD-4841-9043-91B10A3C9032}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15" authorId="0" shapeId="0" xr:uid="{B0FA2BF9-E1DE-49C1-9AF2-798E36382263}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direção e assessoramento, conforme Lei Estadual nº 16.520/2018.</t>
        </r>
      </text>
    </comment>
    <comment ref="B115" authorId="0" shapeId="0" xr:uid="{2913D76C-39E7-47EF-B3D6-5BB449DC441B}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direção e assessoramento, conforme Lei Estadual nº 16.520/2018.</t>
        </r>
      </text>
    </comment>
    <comment ref="C115" authorId="0" shapeId="0" xr:uid="{2B257E46-C8D3-470D-B89B-5AFFFBBBF7F6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preenchidos.</t>
        </r>
      </text>
    </comment>
    <comment ref="D115" authorId="0" shapeId="0" xr:uid="{01FBB39D-F2DB-45D3-A03D-5A28066505AA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vagas.</t>
        </r>
      </text>
    </comment>
    <comment ref="E115" authorId="0" shapeId="0" xr:uid="{D4E46050-CAFC-4198-9007-505D2C30E0F7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existentes (preenchidos + vagos).</t>
        </r>
      </text>
    </comment>
    <comment ref="G115" authorId="0" shapeId="0" xr:uid="{0BB6C631-E1ED-49DA-92E9-E4AF6AE9F44A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15" authorId="0" shapeId="0" xr:uid="{29EF4876-F652-49BF-8AE0-0941F7B6F2F5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direção e assessoramento, em Reais (R$).</t>
        </r>
      </text>
    </comment>
    <comment ref="I115" authorId="0" shapeId="0" xr:uid="{B32A6615-1809-4C03-84C0-8B1D2926961B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A124" authorId="0" shapeId="0" xr:uid="{CA65EC67-49F1-49DA-B029-B18E964301A0}">
      <text>
        <r>
          <rPr>
            <sz val="11"/>
            <color rgb="FF000000"/>
            <rFont val="Arial"/>
            <family val="2"/>
          </rPr>
          <t xml:space="preserve">Descrever o nome da função gratificada de supervisão e apoio como consta no DOE. Exemplos da SCGE: Chefia da Unidade de Apoio e Projetos, Chefia da Unidade de Obras e Serviços de Engenharia, Chefia da Unidade de Licitações e Contratos, etc. </t>
        </r>
      </text>
    </comment>
    <comment ref="B124" authorId="0" shapeId="0" xr:uid="{E566A2E9-225C-4108-A02A-11833E23EB4A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      </r>
      </text>
    </comment>
    <comment ref="C124" authorId="0" shapeId="0" xr:uid="{8172C71B-7F4E-47E4-A6AD-082A23BD1DD8}">
      <text>
        <r>
          <rPr>
            <sz val="11"/>
            <color rgb="FF000000"/>
            <rFont val="Arial"/>
            <family val="2"/>
          </rPr>
          <t>Descrever a sigla da lotação referente à função gratificada de supervisão e apoio. Exemplos de siglas da SCGE: DAUD/UAPP, DAUD/COP/UAOP, DAUD/CLC/UALC, etc.</t>
        </r>
      </text>
    </comment>
    <comment ref="D124" authorId="0" shapeId="0" xr:uid="{82B36ADB-0407-4448-84FB-67CDB727DA08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124" authorId="0" shapeId="0" xr:uid="{27305432-EB6B-4E02-83C0-EE0F8F3EBC5C}">
      <text>
        <r>
          <rPr>
            <sz val="11"/>
            <color rgb="FF000000"/>
            <rFont val="Arial"/>
            <family val="2"/>
          </rPr>
          <t>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      </r>
      </text>
    </comment>
    <comment ref="F124" authorId="0" shapeId="0" xr:uid="{6DE133C8-1D58-414F-8252-2EB77C9DD561}">
      <text>
        <r>
          <rPr>
            <sz val="11"/>
            <color rgb="FF000000"/>
            <rFont val="Arial"/>
            <family val="2"/>
          </rPr>
          <t>Nome completo do servidor ocupante da função gratificada de supervisão e apoio. Caso a função gratificada de supervisão e apoio esteja vago, a palavra "VAGO" deverá ser inserida na célula correspondente.</t>
        </r>
      </text>
    </comment>
    <comment ref="G124" authorId="0" shapeId="0" xr:uid="{EA4E4CF7-B0C5-4141-A2A9-E5D1C69CAD7B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124" authorId="0" shapeId="0" xr:uid="{54CA67C6-CCB6-4BD3-A7F0-C5F3786E99A3}">
      <text>
        <r>
          <rPr>
            <sz val="11"/>
            <color rgb="FF000000"/>
            <rFont val="Arial"/>
            <family val="2"/>
          </rPr>
          <t>Valor da representação paga em razão da função gratificada de supervisão e apoio, em Reais (R$).</t>
        </r>
      </text>
    </comment>
    <comment ref="I124" authorId="0" shapeId="0" xr:uid="{FDD6952B-9F7B-4760-B801-01FF542965DE}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35" authorId="0" shapeId="0" xr:uid="{3E537879-9F04-4E58-898F-AF5813247D22}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supervisão e apoio, conforme Lei Estadual nº 16.520/2018.</t>
        </r>
      </text>
    </comment>
    <comment ref="B135" authorId="0" shapeId="0" xr:uid="{E0E70F91-75C6-413E-96FA-D7735D0A3517}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supervisão e apoio, conforme Lei Estadual nº 16.520/2018.</t>
        </r>
      </text>
    </comment>
    <comment ref="C135" authorId="0" shapeId="0" xr:uid="{E582114A-370B-48FB-B47E-709E7382D525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preenchidos.</t>
        </r>
      </text>
    </comment>
    <comment ref="D135" authorId="0" shapeId="0" xr:uid="{E4E9AE37-AD43-4BAA-98B2-56C94688DEC2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vagos.</t>
        </r>
      </text>
    </comment>
    <comment ref="E135" authorId="0" shapeId="0" xr:uid="{B24EF0A8-D57E-4697-99CB-F4C41E323928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existentes (preenchidos + vagos).</t>
        </r>
      </text>
    </comment>
    <comment ref="G135" authorId="0" shapeId="0" xr:uid="{70ED55B8-6BB6-4AE0-8C25-1261780D2507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35" authorId="0" shapeId="0" xr:uid="{FCB63A98-FC71-49C2-8C0B-54612759C4A2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supervisão e apoio, em Reais (R$).</t>
        </r>
      </text>
    </comment>
    <comment ref="I135" authorId="0" shapeId="0" xr:uid="{B1736414-7998-482A-B55F-D259CCCE427D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C144" authorId="0" shapeId="0" xr:uid="{DD97C258-4192-45D7-8F17-28A168A89C9B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preenchidos.</t>
        </r>
      </text>
    </comment>
    <comment ref="D144" authorId="0" shapeId="0" xr:uid="{BBC2EC17-5585-4960-81F7-385E77C87AFD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vagos.</t>
        </r>
      </text>
    </comment>
    <comment ref="E144" authorId="0" shapeId="0" xr:uid="{E410D8A6-1FA7-4A34-8778-1A8EF87938CF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existentes (preenchidos + vagos).</t>
        </r>
      </text>
    </comment>
    <comment ref="G144" authorId="0" shapeId="0" xr:uid="{BD441FE6-37F2-418C-ACFA-93F330496BDB}">
      <text>
        <r>
          <rPr>
            <sz val="11"/>
            <color rgb="FF000000"/>
            <rFont val="Arial"/>
            <family val="2"/>
          </rPr>
          <t>(Células de preenchimento automático). Valor total dos vencimentos dos cargos comissionados + funções gratificadas, em Reais (R$).</t>
        </r>
      </text>
    </comment>
    <comment ref="H144" authorId="0" shapeId="0" xr:uid="{2B78F6ED-9CC2-46D2-BCE3-8C4C5CEA9EA5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dos cargos comissionados + funções gratificadas, em Reais (R$).</t>
        </r>
      </text>
    </comment>
    <comment ref="I144" authorId="0" shapeId="0" xr:uid="{BAB12BE9-1522-45A6-8CE8-EFF683E2784B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 pagas em razão dos cargos comissionados + funções gratificadas, em Reais (R$).</t>
        </r>
      </text>
    </comment>
    <comment ref="A145" authorId="0" shapeId="0" xr:uid="{35144B2D-8EE1-4A5D-A2B5-A6C9950CB4DC}">
      <text>
        <r>
          <rPr>
            <sz val="11"/>
            <color rgb="FF000000"/>
            <rFont val="Arial"/>
            <family val="2"/>
          </rPr>
          <t>Verificar se não seria mais adequado substituir representações por remuneração, uma vez que, no caso de Cargo em Comissão, inclui tb. o vencimento para os não efetivos
	-Bianca Rosa
Item ajustado!
	-ricardo Alves Paiva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6" authorId="0" shapeId="0" xr:uid="{EFF18673-C2D3-4F8B-8F85-F2F72F12AF39}">
      <text>
        <r>
          <rPr>
            <sz val="11"/>
            <color rgb="FF000000"/>
            <rFont val="Arial"/>
            <family val="2"/>
          </rPr>
          <t>Descrever o nome do cargo comissionado como consta no Decreto de Alocação do Cargo e/ou Regulamento do órgão ou entidade. Exemplos da SCGE: Secretário Executivo da Controladoria-Geral do Estado, Chefe de Gabinete, Assessor de Comunicação, etc.</t>
        </r>
      </text>
    </comment>
    <comment ref="B6" authorId="0" shapeId="0" xr:uid="{78EF3272-58C9-48CB-B357-49B9C9B85E7B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do cargo comissionado, conforme Lei Estadual No 16.520/2018. Opções: DAS, DAS-1, DAS-2, DAS-3, DAS-4, DAS-5, CAA-1, CAA-2, CAA-3, CAA-4 e CAA-5.</t>
        </r>
      </text>
    </comment>
    <comment ref="C6" authorId="0" shapeId="0" xr:uid="{53904B65-F9B8-4A5F-A637-C3AB42BE9CD9}">
      <text>
        <r>
          <rPr>
            <sz val="11"/>
            <color rgb="FF000000"/>
            <rFont val="Arial"/>
            <family val="2"/>
          </rPr>
          <t>Descrever a sigla da lotação referente ao cargo comissionado. Exemplos de siglas da SCGE: GAB/SECGE, GAB/CGAB, CGAB/ASC, etc.</t>
        </r>
      </text>
    </comment>
    <comment ref="D6" authorId="0" shapeId="0" xr:uid="{288D1B8A-5326-4A5A-9A07-5CAD537FE73E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6" authorId="0" shapeId="0" xr:uid="{38EA127F-4D1D-4FFB-9D40-065BEF32A00D}">
      <text>
        <r>
          <rPr>
            <sz val="11"/>
            <color rgb="FF000000"/>
            <rFont val="Arial"/>
            <family val="2"/>
          </rPr>
          <t>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      </r>
      </text>
    </comment>
    <comment ref="F6" authorId="0" shapeId="0" xr:uid="{3D76311D-9A3A-4DC4-9CB4-A34FB8BB733C}">
      <text>
        <r>
          <rPr>
            <sz val="11"/>
            <color rgb="FF000000"/>
            <rFont val="Arial"/>
            <family val="2"/>
          </rPr>
          <t>Nome completo do servidor ocupante do cargo comissionado. Caso o cargo esteja vago, a palavra "VAGO" deverá ser inserida na célula correspondente.</t>
        </r>
      </text>
    </comment>
    <comment ref="G6" authorId="0" shapeId="0" xr:uid="{21AE30DC-9C66-49A4-B078-3B5743DFF136}">
      <text>
        <r>
          <rPr>
            <sz val="11"/>
            <color rgb="FF000000"/>
            <rFont val="Arial"/>
            <family val="2"/>
          </rPr>
          <t>Valor do subsídio do agente político, em Reais (R$).</t>
        </r>
      </text>
    </comment>
    <comment ref="H6" authorId="0" shapeId="0" xr:uid="{8E1661CF-291A-4218-8152-95D3078E18AB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I6" authorId="0" shapeId="0" xr:uid="{0F38ECC4-6216-4CF2-8978-867362993E4A}">
      <text>
        <r>
          <rPr>
            <sz val="11"/>
            <color rgb="FF000000"/>
            <rFont val="Arial"/>
            <family val="2"/>
          </rPr>
          <t>Valor da representação paga em razão do cargo em comissão, em Reais (R$).</t>
        </r>
      </text>
    </comment>
    <comment ref="J6" authorId="0" shapeId="0" xr:uid="{267E9F58-A95C-46EC-8544-9E3A9C880AE7}">
      <text>
        <r>
          <rPr>
            <sz val="11"/>
            <color rgb="FF000000"/>
            <rFont val="Arial"/>
            <family val="2"/>
          </rPr>
          <t>(Células de preenchimento automático). Montante resultante da soma entre o subsídio do agente político + vencimento + representação, em Reais (R$).</t>
        </r>
      </text>
    </comment>
    <comment ref="A87" authorId="0" shapeId="0" xr:uid="{3ADE7FF9-6AE4-4A3D-8DE7-0B480522ADC9}">
      <text>
        <r>
          <rPr>
            <sz val="11"/>
            <color rgb="FF000000"/>
            <rFont val="Arial"/>
            <family val="2"/>
          </rPr>
          <t>(Não editar as células em cinza). Relação de todos os cargos comissionados, conforme Lei Estadual nº 16.520/2018.</t>
        </r>
      </text>
    </comment>
    <comment ref="B87" authorId="0" shapeId="0" xr:uid="{9B9C5F47-798D-4393-8709-86AEC5A55C84}">
      <text>
        <r>
          <rPr>
            <sz val="11"/>
            <color rgb="FF000000"/>
            <rFont val="Arial"/>
            <family val="2"/>
          </rPr>
          <t>(Não editar as células em cinza). Relação de todos os símbolos dos cargos comissionados, conforme Lei Estadual nº 16.520/2018.</t>
        </r>
      </text>
    </comment>
    <comment ref="C87" authorId="0" shapeId="0" xr:uid="{F1529C17-2B76-4AD5-BB0E-B484AFEE3592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preenchidos.</t>
        </r>
      </text>
    </comment>
    <comment ref="D87" authorId="0" shapeId="0" xr:uid="{2EED274F-2E3D-43FF-9064-A803E3FCC855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vagos.</t>
        </r>
      </text>
    </comment>
    <comment ref="E87" authorId="0" shapeId="0" xr:uid="{72A8C953-F055-4A3E-B8D6-E1F40B13EECD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existentes (preenchidos + vagos).</t>
        </r>
      </text>
    </comment>
    <comment ref="G87" authorId="0" shapeId="0" xr:uid="{4D364377-97AA-4CCE-9CFB-47A528D170AB}">
      <text>
        <r>
          <rPr>
            <sz val="11"/>
            <color rgb="FF000000"/>
            <rFont val="Arial"/>
            <family val="2"/>
          </rPr>
          <t>(Células de preenchimento automático). Valor total dos subsídios dos agentes políticos, em Reais (R$).</t>
        </r>
      </text>
    </comment>
    <comment ref="H87" authorId="0" shapeId="0" xr:uid="{6F323903-DD0C-4767-8048-DD4FC85FBBBE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I87" authorId="0" shapeId="0" xr:uid="{81060E95-4048-499F-8162-091BF050D4F6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 cargo em comissão, em Reais (R$).</t>
        </r>
      </text>
    </comment>
    <comment ref="J87" authorId="0" shapeId="0" xr:uid="{BB3C9857-9BC9-4D79-91B0-7F004C3B35BA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subsídios dos agentes políticos + vencimentos + representações, em Reais (R$).</t>
        </r>
      </text>
    </comment>
    <comment ref="A102" authorId="0" shapeId="0" xr:uid="{FD1CF267-DBAA-4D2C-941D-FC47FF2B96B7}">
      <text>
        <r>
          <rPr>
            <sz val="11"/>
            <color rgb="FF000000"/>
            <rFont val="Arial"/>
            <family val="2"/>
          </rPr>
          <t>Descrever o nome da função gratificada de direção e assessoramento, conforme DOE. Exemplos da SCGE: Diretora da Ouvidoria-Geral do Estado, Gestora da Setorial Contábil, Coordenador de Auditoria de Obras Públicas, etc.</t>
        </r>
      </text>
    </comment>
    <comment ref="B102" authorId="0" shapeId="0" xr:uid="{FCCE841B-A060-4F2E-953B-C1F538CF7421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      </r>
      </text>
    </comment>
    <comment ref="C102" authorId="0" shapeId="0" xr:uid="{23F8D0E4-92CC-4A01-8BE8-C43CDFDC049F}">
      <text>
        <r>
          <rPr>
            <sz val="11"/>
            <color rgb="FF000000"/>
            <rFont val="Arial"/>
            <family val="2"/>
          </rPr>
          <t>Descrever a sigla da lotação referente à função gratificada de direção e assessoramento. Exemplos de siglas da SCGE: GAB/DOGE, DPGE/GAF/GSC, DAUD/COP, etc.</t>
        </r>
      </text>
    </comment>
    <comment ref="D102" authorId="0" shapeId="0" xr:uid="{2F9623CA-33C8-4900-919D-C01D182B8F14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102" authorId="0" shapeId="0" xr:uid="{9347E1E9-B426-4D8C-A669-1F98E62694C0}">
      <text>
        <r>
          <rPr>
            <sz val="11"/>
            <color rgb="FF000000"/>
            <rFont val="Arial"/>
            <family val="2"/>
          </rPr>
          <t>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      </r>
      </text>
    </comment>
    <comment ref="F102" authorId="0" shapeId="0" xr:uid="{B133BAA1-90CC-4E48-ADF3-1FEACCA15FC9}">
      <text>
        <r>
          <rPr>
            <sz val="11"/>
            <color rgb="FF000000"/>
            <rFont val="Arial"/>
            <family val="2"/>
          </rPr>
          <t>Nome completo do servidor ocupante da função gratificada de direção e assessoramento. Caso a função gratificada de direção e assessoramento esteja vago, a palavra "VAGO" deverá ser inserida na célula correspondente.</t>
        </r>
      </text>
    </comment>
    <comment ref="G102" authorId="0" shapeId="0" xr:uid="{A525AE63-CAEF-45FD-817D-E11D795FDB31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102" authorId="0" shapeId="0" xr:uid="{6774E3A5-1AD5-4F73-B37C-478B1ED5B533}">
      <text>
        <r>
          <rPr>
            <sz val="11"/>
            <color rgb="FF000000"/>
            <rFont val="Arial"/>
            <family val="2"/>
          </rPr>
          <t>Valor da representação paga em razão da função gratificada de direção e assessoramento, em Reais (R$).</t>
        </r>
      </text>
    </comment>
    <comment ref="I102" authorId="0" shapeId="0" xr:uid="{82A3CD5C-8E9E-40CD-B9FD-71C03E5891EE}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13" authorId="0" shapeId="0" xr:uid="{359811C2-1C4E-4329-A181-A34AE8AEFD74}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direção e assessoramento, conforme Lei Estadual nº 16.520/2018.</t>
        </r>
      </text>
    </comment>
    <comment ref="B113" authorId="0" shapeId="0" xr:uid="{B4DFED04-6702-4C34-A2C2-95AAABE6304F}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direção e assessoramento, conforme Lei Estadual nº 16.520/2018.</t>
        </r>
      </text>
    </comment>
    <comment ref="C113" authorId="0" shapeId="0" xr:uid="{1861B467-F032-49C5-B682-B6F90AD95878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preenchidos.</t>
        </r>
      </text>
    </comment>
    <comment ref="D113" authorId="0" shapeId="0" xr:uid="{ECCCB924-C342-4DA0-96CE-558D31D0CD08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vagas.</t>
        </r>
      </text>
    </comment>
    <comment ref="E113" authorId="0" shapeId="0" xr:uid="{8E214F51-E700-49A4-AC59-62568D71EAA7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existentes (preenchidos + vagos).</t>
        </r>
      </text>
    </comment>
    <comment ref="G113" authorId="0" shapeId="0" xr:uid="{75C958F1-9E7C-47D2-BE60-27B4F7A97BD4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13" authorId="0" shapeId="0" xr:uid="{0FC4D69E-B462-41F3-93EB-27237995D667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direção e assessoramento, em Reais (R$).</t>
        </r>
      </text>
    </comment>
    <comment ref="I113" authorId="0" shapeId="0" xr:uid="{6BCF179C-83FB-40E9-AFD2-376D53D03443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A122" authorId="0" shapeId="0" xr:uid="{01A33AAD-9889-4BFF-BDCD-E1DCD17210C9}">
      <text>
        <r>
          <rPr>
            <sz val="11"/>
            <color rgb="FF000000"/>
            <rFont val="Arial"/>
            <family val="2"/>
          </rPr>
          <t xml:space="preserve">Descrever o nome da função gratificada de supervisão e apoio como consta no DOE. Exemplos da SCGE: Chefia da Unidade de Apoio e Projetos, Chefia da Unidade de Obras e Serviços de Engenharia, Chefia da Unidade de Licitações e Contratos, etc. </t>
        </r>
      </text>
    </comment>
    <comment ref="B122" authorId="0" shapeId="0" xr:uid="{45701ADB-620F-480D-AE3E-E50CF56F98A4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      </r>
      </text>
    </comment>
    <comment ref="C122" authorId="0" shapeId="0" xr:uid="{9629CB8E-2810-4712-B136-68B205A5EA65}">
      <text>
        <r>
          <rPr>
            <sz val="11"/>
            <color rgb="FF000000"/>
            <rFont val="Arial"/>
            <family val="2"/>
          </rPr>
          <t>Descrever a sigla da lotação referente à função gratificada de supervisão e apoio. Exemplos de siglas da SCGE: DAUD/UAPP, DAUD/COP/UAOP, DAUD/CLC/UALC, etc.</t>
        </r>
      </text>
    </comment>
    <comment ref="D122" authorId="0" shapeId="0" xr:uid="{D0CB7AFF-6921-45D7-A890-D794BF4F9043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122" authorId="0" shapeId="0" xr:uid="{E47831AB-F27E-43D3-B13E-B66CA0EF32E2}">
      <text>
        <r>
          <rPr>
            <sz val="11"/>
            <color rgb="FF000000"/>
            <rFont val="Arial"/>
            <family val="2"/>
          </rPr>
          <t>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      </r>
      </text>
    </comment>
    <comment ref="F122" authorId="0" shapeId="0" xr:uid="{62A66434-16EE-4F2B-8D38-1EF8F82C80DB}">
      <text>
        <r>
          <rPr>
            <sz val="11"/>
            <color rgb="FF000000"/>
            <rFont val="Arial"/>
            <family val="2"/>
          </rPr>
          <t>Nome completo do servidor ocupante da função gratificada de supervisão e apoio. Caso a função gratificada de supervisão e apoio esteja vago, a palavra "VAGO" deverá ser inserida na célula correspondente.</t>
        </r>
      </text>
    </comment>
    <comment ref="G122" authorId="0" shapeId="0" xr:uid="{515D6A7E-301B-45CB-BD3D-83D01A990D75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122" authorId="0" shapeId="0" xr:uid="{678D27F8-7BAA-4E6B-8007-9CAD900F21F0}">
      <text>
        <r>
          <rPr>
            <sz val="11"/>
            <color rgb="FF000000"/>
            <rFont val="Arial"/>
            <family val="2"/>
          </rPr>
          <t>Valor da representação paga em razão da função gratificada de supervisão e apoio, em Reais (R$).</t>
        </r>
      </text>
    </comment>
    <comment ref="I122" authorId="0" shapeId="0" xr:uid="{FD301D56-72F2-4A7E-AA58-6D3A234B9EE6}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33" authorId="0" shapeId="0" xr:uid="{C64654A2-3ED0-443C-AE22-815C5FF2E79B}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supervisão e apoio, conforme Lei Estadual nº 16.520/2018.</t>
        </r>
      </text>
    </comment>
    <comment ref="B133" authorId="0" shapeId="0" xr:uid="{520CC854-F14E-4611-913A-D8A1940DFEAC}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supervisão e apoio, conforme Lei Estadual nº 16.520/2018.</t>
        </r>
      </text>
    </comment>
    <comment ref="C133" authorId="0" shapeId="0" xr:uid="{1F0647EE-4030-4D05-9128-A8398732EAFC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preenchidos.</t>
        </r>
      </text>
    </comment>
    <comment ref="D133" authorId="0" shapeId="0" xr:uid="{5110DB34-BB28-4449-8573-4C419C90EFE5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vagos.</t>
        </r>
      </text>
    </comment>
    <comment ref="E133" authorId="0" shapeId="0" xr:uid="{E9B34488-7BFB-4377-BD92-24187827D8AC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existentes (preenchidos + vagos).</t>
        </r>
      </text>
    </comment>
    <comment ref="G133" authorId="0" shapeId="0" xr:uid="{1B5BA559-F5F0-4596-ABCC-E1FD8C4B9E3D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33" authorId="0" shapeId="0" xr:uid="{406F91C3-A4F1-4C77-AAC8-03493BE6F008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supervisão e apoio, em Reais (R$).</t>
        </r>
      </text>
    </comment>
    <comment ref="I133" authorId="0" shapeId="0" xr:uid="{D5D6AD6B-3966-44BA-BB55-BB060AC42A59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C142" authorId="0" shapeId="0" xr:uid="{687EA5D1-3517-4A40-837D-26DBC3D6788F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preenchidos.</t>
        </r>
      </text>
    </comment>
    <comment ref="D142" authorId="0" shapeId="0" xr:uid="{A273F809-23AC-4305-8CAA-FACBE6844C51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vagos.</t>
        </r>
      </text>
    </comment>
    <comment ref="E142" authorId="0" shapeId="0" xr:uid="{8EED7EC4-4B41-42A7-B681-C8E7771DB6BC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existentes (preenchidos + vagos).</t>
        </r>
      </text>
    </comment>
    <comment ref="G142" authorId="0" shapeId="0" xr:uid="{52A1486D-EA83-4135-8ADB-55033EDF4FB4}">
      <text>
        <r>
          <rPr>
            <sz val="11"/>
            <color rgb="FF000000"/>
            <rFont val="Arial"/>
            <family val="2"/>
          </rPr>
          <t>(Células de preenchimento automático). Valor total dos vencimentos dos cargos comissionados + funções gratificadas, em Reais (R$).</t>
        </r>
      </text>
    </comment>
    <comment ref="H142" authorId="0" shapeId="0" xr:uid="{6601A37E-F904-4F75-8FB7-CD3E2B8620A9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dos cargos comissionados + funções gratificadas, em Reais (R$).</t>
        </r>
      </text>
    </comment>
    <comment ref="I142" authorId="0" shapeId="0" xr:uid="{6AC4EB61-B5EF-4F5A-A73A-5DEB65D97CBA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 pagas em razão dos cargos comissionados + funções gratificadas, em Reais (R$).</t>
        </r>
      </text>
    </comment>
    <comment ref="A143" authorId="0" shapeId="0" xr:uid="{32078269-5C70-4C0B-B390-1A8559CE2FE0}">
      <text>
        <r>
          <rPr>
            <sz val="11"/>
            <color rgb="FF000000"/>
            <rFont val="Arial"/>
            <family val="2"/>
          </rPr>
          <t>Verificar se não seria mais adequado substituir representações por remuneração, uma vez que, no caso de Cargo em Comissão, inclui tb. o vencimento para os não efetivos
	-Bianca Rosa
Item ajustado!
	-ricardo Alves Paiva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6" authorId="0" shapeId="0" xr:uid="{89D0A063-F31F-4250-95E6-00555CC7BB7D}">
      <text>
        <r>
          <rPr>
            <sz val="11"/>
            <color rgb="FF000000"/>
            <rFont val="Arial"/>
            <family val="2"/>
          </rPr>
          <t>Descrever o nome do cargo comissionado como consta no Decreto de Alocação do Cargo e/ou Regulamento do órgão ou entidade. Exemplos da SCGE: Secretário Executivo da Controladoria-Geral do Estado, Chefe de Gabinete, Assessor de Comunicação, etc.</t>
        </r>
      </text>
    </comment>
    <comment ref="B6" authorId="0" shapeId="0" xr:uid="{CE60CCC2-507E-4D2F-A4F8-73D9932DB656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do cargo comissionado, conforme Lei Estadual No 16.520/2018. Opções: DAS, DAS-1, DAS-2, DAS-3, DAS-4, DAS-5, CAA-1, CAA-2, CAA-3, CAA-4 e CAA-5.</t>
        </r>
      </text>
    </comment>
    <comment ref="C6" authorId="0" shapeId="0" xr:uid="{91F5F491-7DDC-4296-81C0-3C811FF1CD55}">
      <text>
        <r>
          <rPr>
            <sz val="11"/>
            <color rgb="FF000000"/>
            <rFont val="Arial"/>
            <family val="2"/>
          </rPr>
          <t>Descrever a sigla da lotação referente ao cargo comissionado. Exemplos de siglas da SCGE: GAB/SECGE, GAB/CGAB, CGAB/ASC, etc.</t>
        </r>
      </text>
    </comment>
    <comment ref="D6" authorId="0" shapeId="0" xr:uid="{C8F60A59-DC73-42F3-B695-7E5218C85B80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6" authorId="0" shapeId="0" xr:uid="{319E4C50-6A54-4955-962C-A05BAF1FFD99}">
      <text>
        <r>
          <rPr>
            <sz val="11"/>
            <color rgb="FF000000"/>
            <rFont val="Arial"/>
            <family val="2"/>
          </rPr>
          <t>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      </r>
      </text>
    </comment>
    <comment ref="F6" authorId="0" shapeId="0" xr:uid="{E4778EE7-85B6-44AE-9B11-E5C692233652}">
      <text>
        <r>
          <rPr>
            <sz val="11"/>
            <color rgb="FF000000"/>
            <rFont val="Arial"/>
            <family val="2"/>
          </rPr>
          <t>Nome completo do servidor ocupante do cargo comissionado. Caso o cargo esteja vago, a palavra "VAGO" deverá ser inserida na célula correspondente.</t>
        </r>
      </text>
    </comment>
    <comment ref="G6" authorId="0" shapeId="0" xr:uid="{D292DEF4-C63C-4DE1-9A36-802AC6153E88}">
      <text>
        <r>
          <rPr>
            <sz val="11"/>
            <color rgb="FF000000"/>
            <rFont val="Arial"/>
            <family val="2"/>
          </rPr>
          <t>Valor do subsídio do agente político, em Reais (R$).</t>
        </r>
      </text>
    </comment>
    <comment ref="H6" authorId="0" shapeId="0" xr:uid="{9971F7EC-FF99-465A-B754-E659F1562C03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I6" authorId="0" shapeId="0" xr:uid="{5841CA26-2D94-4EBE-A4FB-D2CAE0C91E38}">
      <text>
        <r>
          <rPr>
            <sz val="11"/>
            <color rgb="FF000000"/>
            <rFont val="Arial"/>
            <family val="2"/>
          </rPr>
          <t>Valor da representação paga em razão do cargo em comissão, em Reais (R$).</t>
        </r>
      </text>
    </comment>
    <comment ref="J6" authorId="0" shapeId="0" xr:uid="{900CC396-28E6-4DCE-8E91-078AC36B2657}">
      <text>
        <r>
          <rPr>
            <sz val="11"/>
            <color rgb="FF000000"/>
            <rFont val="Arial"/>
            <family val="2"/>
          </rPr>
          <t>(Células de preenchimento automático). Montante resultante da soma entre o subsídio do agente político + vencimento + representação, em Reais (R$).</t>
        </r>
      </text>
    </comment>
    <comment ref="A87" authorId="0" shapeId="0" xr:uid="{391CE89A-0B12-4BF0-8CE1-ED1062179BBD}">
      <text>
        <r>
          <rPr>
            <sz val="11"/>
            <color rgb="FF000000"/>
            <rFont val="Arial"/>
            <family val="2"/>
          </rPr>
          <t>(Não editar as células em cinza). Relação de todos os cargos comissionados, conforme Lei Estadual nº 16.520/2018.</t>
        </r>
      </text>
    </comment>
    <comment ref="B87" authorId="0" shapeId="0" xr:uid="{ED502621-5DAD-4F9D-A325-195A7A7DE2CF}">
      <text>
        <r>
          <rPr>
            <sz val="11"/>
            <color rgb="FF000000"/>
            <rFont val="Arial"/>
            <family val="2"/>
          </rPr>
          <t>(Não editar as células em cinza). Relação de todos os símbolos dos cargos comissionados, conforme Lei Estadual nº 16.520/2018.</t>
        </r>
      </text>
    </comment>
    <comment ref="C87" authorId="0" shapeId="0" xr:uid="{92FEB326-713E-43B1-95B0-0485A953D0ED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preenchidos.</t>
        </r>
      </text>
    </comment>
    <comment ref="D87" authorId="0" shapeId="0" xr:uid="{F06CF3CD-41F0-4ABE-B9C9-0249C32494BB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vagos.</t>
        </r>
      </text>
    </comment>
    <comment ref="E87" authorId="0" shapeId="0" xr:uid="{0FE3D61F-B89B-494D-B030-D87BD5CD163C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existentes (preenchidos + vagos).</t>
        </r>
      </text>
    </comment>
    <comment ref="G87" authorId="0" shapeId="0" xr:uid="{1D6C6BEF-1FB0-4858-AEF6-CB99D06B4317}">
      <text>
        <r>
          <rPr>
            <sz val="11"/>
            <color rgb="FF000000"/>
            <rFont val="Arial"/>
            <family val="2"/>
          </rPr>
          <t>(Células de preenchimento automático). Valor total dos subsídios dos agentes políticos, em Reais (R$).</t>
        </r>
      </text>
    </comment>
    <comment ref="H87" authorId="0" shapeId="0" xr:uid="{F2DB46BE-3F0E-4D7C-BA0F-01C83D155303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I87" authorId="0" shapeId="0" xr:uid="{44787C13-D43D-433A-B5E1-82996F7062CE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 cargo em comissão, em Reais (R$).</t>
        </r>
      </text>
    </comment>
    <comment ref="J87" authorId="0" shapeId="0" xr:uid="{EE1B687D-7E28-4A53-880B-A0C36E8F502F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subsídios dos agentes políticos + vencimentos + representações, em Reais (R$).</t>
        </r>
      </text>
    </comment>
    <comment ref="A102" authorId="0" shapeId="0" xr:uid="{4320B092-851B-4303-9092-BAEF8D0B1DBA}">
      <text>
        <r>
          <rPr>
            <sz val="11"/>
            <color rgb="FF000000"/>
            <rFont val="Arial"/>
            <family val="2"/>
          </rPr>
          <t>Descrever o nome da função gratificada de direção e assessoramento, conforme DOE. Exemplos da SCGE: Diretora da Ouvidoria-Geral do Estado, Gestora da Setorial Contábil, Coordenador de Auditoria de Obras Públicas, etc.</t>
        </r>
      </text>
    </comment>
    <comment ref="B102" authorId="0" shapeId="0" xr:uid="{011B1ACC-FEFB-47DE-B896-6E43B2BE9450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      </r>
      </text>
    </comment>
    <comment ref="C102" authorId="0" shapeId="0" xr:uid="{93188527-8EB1-45A9-8A7F-68860FE7956B}">
      <text>
        <r>
          <rPr>
            <sz val="11"/>
            <color rgb="FF000000"/>
            <rFont val="Arial"/>
            <family val="2"/>
          </rPr>
          <t>Descrever a sigla da lotação referente à função gratificada de direção e assessoramento. Exemplos de siglas da SCGE: GAB/DOGE, DPGE/GAF/GSC, DAUD/COP, etc.</t>
        </r>
      </text>
    </comment>
    <comment ref="D102" authorId="0" shapeId="0" xr:uid="{F5DE55E3-2E69-48E4-8D71-66A57BBB255E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102" authorId="0" shapeId="0" xr:uid="{5EAE7736-1BE8-4EA9-9483-02D2C15626BE}">
      <text>
        <r>
          <rPr>
            <sz val="11"/>
            <color rgb="FF000000"/>
            <rFont val="Arial"/>
            <family val="2"/>
          </rPr>
          <t>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      </r>
      </text>
    </comment>
    <comment ref="F102" authorId="0" shapeId="0" xr:uid="{C9077DA5-393F-4469-9A23-4D67C9D2BF91}">
      <text>
        <r>
          <rPr>
            <sz val="11"/>
            <color rgb="FF000000"/>
            <rFont val="Arial"/>
            <family val="2"/>
          </rPr>
          <t>Nome completo do servidor ocupante da função gratificada de direção e assessoramento. Caso a função gratificada de direção e assessoramento esteja vago, a palavra "VAGO" deverá ser inserida na célula correspondente.</t>
        </r>
      </text>
    </comment>
    <comment ref="G102" authorId="0" shapeId="0" xr:uid="{8F31607B-7AEC-4D33-BC62-9E3253E66690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102" authorId="0" shapeId="0" xr:uid="{D30CFFAB-DB3D-4303-BF45-31A24D2FC311}">
      <text>
        <r>
          <rPr>
            <sz val="11"/>
            <color rgb="FF000000"/>
            <rFont val="Arial"/>
            <family val="2"/>
          </rPr>
          <t>Valor da representação paga em razão da função gratificada de direção e assessoramento, em Reais (R$).</t>
        </r>
      </text>
    </comment>
    <comment ref="I102" authorId="0" shapeId="0" xr:uid="{E38FE8A4-D8EA-4B29-BF33-915D870F278C}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13" authorId="0" shapeId="0" xr:uid="{F10F3273-35CE-453B-88C3-6361FAAD6326}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direção e assessoramento, conforme Lei Estadual nº 16.520/2018.</t>
        </r>
      </text>
    </comment>
    <comment ref="B113" authorId="0" shapeId="0" xr:uid="{8CB9A367-03FF-42DE-8860-117A68511A1E}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direção e assessoramento, conforme Lei Estadual nº 16.520/2018.</t>
        </r>
      </text>
    </comment>
    <comment ref="C113" authorId="0" shapeId="0" xr:uid="{CBA8CE92-A690-4AFF-8BCA-07CBBBA87827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preenchidos.</t>
        </r>
      </text>
    </comment>
    <comment ref="D113" authorId="0" shapeId="0" xr:uid="{129855F4-0D7E-4082-8890-196FE9C789CC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vagas.</t>
        </r>
      </text>
    </comment>
    <comment ref="E113" authorId="0" shapeId="0" xr:uid="{A9606236-1B5D-443A-BC64-009CB23C6D17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existentes (preenchidos + vagos).</t>
        </r>
      </text>
    </comment>
    <comment ref="G113" authorId="0" shapeId="0" xr:uid="{0A71C9A3-0716-41A5-81A8-716A2198CD83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13" authorId="0" shapeId="0" xr:uid="{73FB8CEF-890E-464F-BA85-EDEF23C5703D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direção e assessoramento, em Reais (R$).</t>
        </r>
      </text>
    </comment>
    <comment ref="I113" authorId="0" shapeId="0" xr:uid="{4C1F54D7-14B2-4033-AAB3-81B653120086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A122" authorId="0" shapeId="0" xr:uid="{5E7B948A-8821-4CB9-BBC5-DEF20FB4E1DC}">
      <text>
        <r>
          <rPr>
            <sz val="11"/>
            <color rgb="FF000000"/>
            <rFont val="Arial"/>
            <family val="2"/>
          </rPr>
          <t xml:space="preserve">Descrever o nome da função gratificada de supervisão e apoio como consta no DOE. Exemplos da SCGE: Chefia da Unidade de Apoio e Projetos, Chefia da Unidade de Obras e Serviços de Engenharia, Chefia da Unidade de Licitações e Contratos, etc. </t>
        </r>
      </text>
    </comment>
    <comment ref="B122" authorId="0" shapeId="0" xr:uid="{085146AA-D70A-4FAD-AB8A-98C758FF9F7E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      </r>
      </text>
    </comment>
    <comment ref="C122" authorId="0" shapeId="0" xr:uid="{5658C069-FE3F-4117-A2AC-154C7CA5012A}">
      <text>
        <r>
          <rPr>
            <sz val="11"/>
            <color rgb="FF000000"/>
            <rFont val="Arial"/>
            <family val="2"/>
          </rPr>
          <t>Descrever a sigla da lotação referente à função gratificada de supervisão e apoio. Exemplos de siglas da SCGE: DAUD/UAPP, DAUD/COP/UAOP, DAUD/CLC/UALC, etc.</t>
        </r>
      </text>
    </comment>
    <comment ref="D122" authorId="0" shapeId="0" xr:uid="{E36B7EF8-B404-4991-B7D8-7962A61AA40C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122" authorId="0" shapeId="0" xr:uid="{6E827145-CF43-48AB-A5BF-D6F2CEE2F8B5}">
      <text>
        <r>
          <rPr>
            <sz val="11"/>
            <color rgb="FF000000"/>
            <rFont val="Arial"/>
            <family val="2"/>
          </rPr>
          <t>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      </r>
      </text>
    </comment>
    <comment ref="F122" authorId="0" shapeId="0" xr:uid="{47DE6EF6-B9A9-4DA8-BA6B-313BE4AF7F89}">
      <text>
        <r>
          <rPr>
            <sz val="11"/>
            <color rgb="FF000000"/>
            <rFont val="Arial"/>
            <family val="2"/>
          </rPr>
          <t>Nome completo do servidor ocupante da função gratificada de supervisão e apoio. Caso a função gratificada de supervisão e apoio esteja vago, a palavra "VAGO" deverá ser inserida na célula correspondente.</t>
        </r>
      </text>
    </comment>
    <comment ref="G122" authorId="0" shapeId="0" xr:uid="{6E2CC6D5-428E-4368-A4E6-7888EC2754A8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122" authorId="0" shapeId="0" xr:uid="{59A47CA5-DA27-4162-BDA9-AEC835D9734B}">
      <text>
        <r>
          <rPr>
            <sz val="11"/>
            <color rgb="FF000000"/>
            <rFont val="Arial"/>
            <family val="2"/>
          </rPr>
          <t>Valor da representação paga em razão da função gratificada de supervisão e apoio, em Reais (R$).</t>
        </r>
      </text>
    </comment>
    <comment ref="I122" authorId="0" shapeId="0" xr:uid="{7CC1125C-5FDB-4B55-A8CF-4D16F6EA7C42}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33" authorId="0" shapeId="0" xr:uid="{23BD7BCC-BDBD-442D-B9DA-8B3658C8E5A2}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supervisão e apoio, conforme Lei Estadual nº 16.520/2018.</t>
        </r>
      </text>
    </comment>
    <comment ref="B133" authorId="0" shapeId="0" xr:uid="{91DB6C9A-C4C3-494B-B23E-53D6C46BE809}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supervisão e apoio, conforme Lei Estadual nº 16.520/2018.</t>
        </r>
      </text>
    </comment>
    <comment ref="C133" authorId="0" shapeId="0" xr:uid="{5F2C7B40-BF9D-4E3D-B054-7226A6842DE7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preenchidos.</t>
        </r>
      </text>
    </comment>
    <comment ref="D133" authorId="0" shapeId="0" xr:uid="{C086AE2A-F8B1-4D3E-ACC7-1B3D2C889D8D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vagos.</t>
        </r>
      </text>
    </comment>
    <comment ref="E133" authorId="0" shapeId="0" xr:uid="{79E333E1-238F-48CB-891C-DF3128ED547D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existentes (preenchidos + vagos).</t>
        </r>
      </text>
    </comment>
    <comment ref="G133" authorId="0" shapeId="0" xr:uid="{80ACE3ED-70C3-4367-8055-EE8F3949E78C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33" authorId="0" shapeId="0" xr:uid="{955E8AF2-3D7A-4817-AB84-384E9C3D0184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supervisão e apoio, em Reais (R$).</t>
        </r>
      </text>
    </comment>
    <comment ref="I133" authorId="0" shapeId="0" xr:uid="{8A0BE51E-5CF3-4383-A072-0FFCAA451A46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C142" authorId="0" shapeId="0" xr:uid="{27C82AC9-2A93-4FF9-A32B-868933EAB12A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preenchidos.</t>
        </r>
      </text>
    </comment>
    <comment ref="D142" authorId="0" shapeId="0" xr:uid="{2F3BFD24-0B91-4430-9C3A-E7B95399C24A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vagos.</t>
        </r>
      </text>
    </comment>
    <comment ref="E142" authorId="0" shapeId="0" xr:uid="{BB28B147-0C72-4707-A93D-14D42F17D684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existentes (preenchidos + vagos).</t>
        </r>
      </text>
    </comment>
    <comment ref="G142" authorId="0" shapeId="0" xr:uid="{8B60851D-CDBA-4F70-8083-4DD00D92EA41}">
      <text>
        <r>
          <rPr>
            <sz val="11"/>
            <color rgb="FF000000"/>
            <rFont val="Arial"/>
            <family val="2"/>
          </rPr>
          <t>(Células de preenchimento automático). Valor total dos vencimentos dos cargos comissionados + funções gratificadas, em Reais (R$).</t>
        </r>
      </text>
    </comment>
    <comment ref="H142" authorId="0" shapeId="0" xr:uid="{F899D220-E342-4F57-9FE4-8924D5ECF758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dos cargos comissionados + funções gratificadas, em Reais (R$).</t>
        </r>
      </text>
    </comment>
    <comment ref="I142" authorId="0" shapeId="0" xr:uid="{EE70ED0C-AF3A-499B-8540-F725297A3C27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 pagas em razão dos cargos comissionados + funções gratificadas, em Reais (R$).</t>
        </r>
      </text>
    </comment>
    <comment ref="A143" authorId="0" shapeId="0" xr:uid="{9E9A1248-A8BA-4194-BD85-38E4A6AA9F07}">
      <text>
        <r>
          <rPr>
            <sz val="11"/>
            <color rgb="FF000000"/>
            <rFont val="Arial"/>
            <family val="2"/>
          </rPr>
          <t>Verificar se não seria mais adequado substituir representações por remuneração, uma vez que, no caso de Cargo em Comissão, inclui tb. o vencimento para os não efetivos
	-Bianca Rosa
Item ajustado!
	-ricardo Alves Paiva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6" authorId="0" shapeId="0" xr:uid="{2F545BB5-701A-45E9-B5E0-FB8D9903B531}">
      <text>
        <r>
          <rPr>
            <sz val="11"/>
            <color rgb="FF000000"/>
            <rFont val="Arial"/>
            <family val="2"/>
          </rPr>
          <t>Descrever o nome do cargo comissionado como consta no Decreto de Alocação do Cargo e/ou Regulamento do órgão ou entidade. Exemplos da SCGE: Secretário Executivo da Controladoria-Geral do Estado, Chefe de Gabinete, Assessor de Comunicação, etc.</t>
        </r>
      </text>
    </comment>
    <comment ref="B6" authorId="0" shapeId="0" xr:uid="{E9248F83-D4AE-45E9-BBD9-92C055847B23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do cargo comissionado, conforme Lei Estadual No 16.520/2018. Opções: DAS, DAS-1, DAS-2, DAS-3, DAS-4, DAS-5, CAA-1, CAA-2, CAA-3, CAA-4 e CAA-5.</t>
        </r>
      </text>
    </comment>
    <comment ref="C6" authorId="0" shapeId="0" xr:uid="{F1797A0F-4C9A-4481-AA4B-DC694A6E8D1F}">
      <text>
        <r>
          <rPr>
            <sz val="11"/>
            <color rgb="FF000000"/>
            <rFont val="Arial"/>
            <family val="2"/>
          </rPr>
          <t>Descrever a sigla da lotação referente ao cargo comissionado. Exemplos de siglas da SCGE: GAB/SECGE, GAB/CGAB, CGAB/ASC, etc.</t>
        </r>
      </text>
    </comment>
    <comment ref="D6" authorId="0" shapeId="0" xr:uid="{E37761EF-38C0-413F-A9FC-6CD41BE66DB3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6" authorId="0" shapeId="0" xr:uid="{5FD7277F-E023-4247-B447-1C7A6AD0DE46}">
      <text>
        <r>
          <rPr>
            <sz val="11"/>
            <color rgb="FF000000"/>
            <rFont val="Arial"/>
            <family val="2"/>
          </rPr>
          <t>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      </r>
      </text>
    </comment>
    <comment ref="F6" authorId="0" shapeId="0" xr:uid="{633D2074-311B-437C-9A54-CBDD769904EE}">
      <text>
        <r>
          <rPr>
            <sz val="11"/>
            <color rgb="FF000000"/>
            <rFont val="Arial"/>
            <family val="2"/>
          </rPr>
          <t>Nome completo do servidor ocupante do cargo comissionado. Caso o cargo esteja vago, a palavra "VAGO" deverá ser inserida na célula correspondente.</t>
        </r>
      </text>
    </comment>
    <comment ref="G6" authorId="0" shapeId="0" xr:uid="{0B3A59D4-EF84-49BD-AEB5-2CDEDFF8C68A}">
      <text>
        <r>
          <rPr>
            <sz val="11"/>
            <color rgb="FF000000"/>
            <rFont val="Arial"/>
            <family val="2"/>
          </rPr>
          <t>Valor do subsídio do agente político, em Reais (R$).</t>
        </r>
      </text>
    </comment>
    <comment ref="H6" authorId="0" shapeId="0" xr:uid="{633F6971-3995-4997-B3AB-8B77FB4A6122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I6" authorId="0" shapeId="0" xr:uid="{0D318E7E-DA1A-4A08-8BBB-95B126BCC317}">
      <text>
        <r>
          <rPr>
            <sz val="11"/>
            <color rgb="FF000000"/>
            <rFont val="Arial"/>
            <family val="2"/>
          </rPr>
          <t>Valor da representação paga em razão do cargo em comissão, em Reais (R$).</t>
        </r>
      </text>
    </comment>
    <comment ref="J6" authorId="0" shapeId="0" xr:uid="{DD9A1C10-2844-48D2-9D77-E29D75A614B2}">
      <text>
        <r>
          <rPr>
            <sz val="11"/>
            <color rgb="FF000000"/>
            <rFont val="Arial"/>
            <family val="2"/>
          </rPr>
          <t>(Células de preenchimento automático). Montante resultante da soma entre o subsídio do agente político + vencimento + representação, em Reais (R$).</t>
        </r>
      </text>
    </comment>
    <comment ref="A87" authorId="0" shapeId="0" xr:uid="{1F4DCE93-7AB1-49CA-A82A-2F35AD208354}">
      <text>
        <r>
          <rPr>
            <sz val="11"/>
            <color rgb="FF000000"/>
            <rFont val="Arial"/>
            <family val="2"/>
          </rPr>
          <t>(Não editar as células em cinza). Relação de todos os cargos comissionados, conforme Lei Estadual nº 16.520/2018.</t>
        </r>
      </text>
    </comment>
    <comment ref="B87" authorId="0" shapeId="0" xr:uid="{C51699D5-9AB8-4BB7-8889-0B048F5C8313}">
      <text>
        <r>
          <rPr>
            <sz val="11"/>
            <color rgb="FF000000"/>
            <rFont val="Arial"/>
            <family val="2"/>
          </rPr>
          <t>(Não editar as células em cinza). Relação de todos os símbolos dos cargos comissionados, conforme Lei Estadual nº 16.520/2018.</t>
        </r>
      </text>
    </comment>
    <comment ref="C87" authorId="0" shapeId="0" xr:uid="{A59B057B-DF4A-4804-BE64-7759ABB9C636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preenchidos.</t>
        </r>
      </text>
    </comment>
    <comment ref="D87" authorId="0" shapeId="0" xr:uid="{1B350112-8088-4AA0-95FE-FC8E206A6A58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vagos.</t>
        </r>
      </text>
    </comment>
    <comment ref="E87" authorId="0" shapeId="0" xr:uid="{FECFA2AF-A409-4A25-94DA-9FD3FC8213CF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existentes (preenchidos + vagos).</t>
        </r>
      </text>
    </comment>
    <comment ref="G87" authorId="0" shapeId="0" xr:uid="{FC07059A-9B64-42C1-9A35-01C3E6A794AF}">
      <text>
        <r>
          <rPr>
            <sz val="11"/>
            <color rgb="FF000000"/>
            <rFont val="Arial"/>
            <family val="2"/>
          </rPr>
          <t>(Células de preenchimento automático). Valor total dos subsídios dos agentes políticos, em Reais (R$).</t>
        </r>
      </text>
    </comment>
    <comment ref="H87" authorId="0" shapeId="0" xr:uid="{B9C4EA4C-EEE4-427E-BE16-6E79F6819271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I87" authorId="0" shapeId="0" xr:uid="{B05AD8B9-AEA9-4D79-A67A-BE4377483B8F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 cargo em comissão, em Reais (R$).</t>
        </r>
      </text>
    </comment>
    <comment ref="J87" authorId="0" shapeId="0" xr:uid="{75F2F64C-E4A0-46EE-8B1F-37CE0B9035A4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subsídios dos agentes políticos + vencimentos + representações, em Reais (R$).</t>
        </r>
      </text>
    </comment>
    <comment ref="A102" authorId="0" shapeId="0" xr:uid="{9FAA9D82-E98F-447E-A42D-2855E78A81F4}">
      <text>
        <r>
          <rPr>
            <sz val="11"/>
            <color rgb="FF000000"/>
            <rFont val="Arial"/>
            <family val="2"/>
          </rPr>
          <t>Descrever o nome da função gratificada de direção e assessoramento, conforme DOE. Exemplos da SCGE: Diretora da Ouvidoria-Geral do Estado, Gestora da Setorial Contábil, Coordenador de Auditoria de Obras Públicas, etc.</t>
        </r>
      </text>
    </comment>
    <comment ref="B102" authorId="0" shapeId="0" xr:uid="{7FE7FA72-3488-4F98-A6A6-94085F8F19BB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      </r>
      </text>
    </comment>
    <comment ref="C102" authorId="0" shapeId="0" xr:uid="{00DD6C56-D5D3-4C88-B888-94331A1F82A9}">
      <text>
        <r>
          <rPr>
            <sz val="11"/>
            <color rgb="FF000000"/>
            <rFont val="Arial"/>
            <family val="2"/>
          </rPr>
          <t>Descrever a sigla da lotação referente à função gratificada de direção e assessoramento. Exemplos de siglas da SCGE: GAB/DOGE, DPGE/GAF/GSC, DAUD/COP, etc.</t>
        </r>
      </text>
    </comment>
    <comment ref="D102" authorId="0" shapeId="0" xr:uid="{3FDDFC0D-3610-4744-ADBA-6A00E02C4C31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102" authorId="0" shapeId="0" xr:uid="{BBA2B708-3467-456C-A1E7-70EA192C87C4}">
      <text>
        <r>
          <rPr>
            <sz val="11"/>
            <color rgb="FF000000"/>
            <rFont val="Arial"/>
            <family val="2"/>
          </rPr>
          <t>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      </r>
      </text>
    </comment>
    <comment ref="F102" authorId="0" shapeId="0" xr:uid="{38D4B679-9AB8-4DAD-A11D-9792A0978280}">
      <text>
        <r>
          <rPr>
            <sz val="11"/>
            <color rgb="FF000000"/>
            <rFont val="Arial"/>
            <family val="2"/>
          </rPr>
          <t>Nome completo do servidor ocupante da função gratificada de direção e assessoramento. Caso a função gratificada de direção e assessoramento esteja vago, a palavra "VAGO" deverá ser inserida na célula correspondente.</t>
        </r>
      </text>
    </comment>
    <comment ref="G102" authorId="0" shapeId="0" xr:uid="{69A00493-8C77-4B99-A951-6FD63E1F7446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102" authorId="0" shapeId="0" xr:uid="{67EE10B9-0A99-402B-B299-72EE2EF0F801}">
      <text>
        <r>
          <rPr>
            <sz val="11"/>
            <color rgb="FF000000"/>
            <rFont val="Arial"/>
            <family val="2"/>
          </rPr>
          <t>Valor da representação paga em razão da função gratificada de direção e assessoramento, em Reais (R$).</t>
        </r>
      </text>
    </comment>
    <comment ref="I102" authorId="0" shapeId="0" xr:uid="{4D366992-3009-44B7-8A65-DC11DB3C15FD}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13" authorId="0" shapeId="0" xr:uid="{78DF5D84-19AB-4895-8789-E989639F51E2}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direção e assessoramento, conforme Lei Estadual nº 16.520/2018.</t>
        </r>
      </text>
    </comment>
    <comment ref="B113" authorId="0" shapeId="0" xr:uid="{B4509414-C229-412F-8E1B-FBF38386604C}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direção e assessoramento, conforme Lei Estadual nº 16.520/2018.</t>
        </r>
      </text>
    </comment>
    <comment ref="C113" authorId="0" shapeId="0" xr:uid="{AD92DC49-7D86-4C6E-9635-B11856CB8DE0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preenchidos.</t>
        </r>
      </text>
    </comment>
    <comment ref="D113" authorId="0" shapeId="0" xr:uid="{839EE28C-842F-4342-B95D-96E432DB4973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vagas.</t>
        </r>
      </text>
    </comment>
    <comment ref="E113" authorId="0" shapeId="0" xr:uid="{4B665D90-501D-4333-9372-C87C92F28187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existentes (preenchidos + vagos).</t>
        </r>
      </text>
    </comment>
    <comment ref="G113" authorId="0" shapeId="0" xr:uid="{CFBB60A1-2DBD-42A8-87DC-428D379AAA54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13" authorId="0" shapeId="0" xr:uid="{561ABC38-BDE9-424E-B81A-895B8F47A316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direção e assessoramento, em Reais (R$).</t>
        </r>
      </text>
    </comment>
    <comment ref="I113" authorId="0" shapeId="0" xr:uid="{5EBD150B-364B-45BF-83B5-FFBE8DCE9308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A122" authorId="0" shapeId="0" xr:uid="{B5D0D7E7-B3FF-4E32-BEBC-97030E559D3D}">
      <text>
        <r>
          <rPr>
            <sz val="11"/>
            <color rgb="FF000000"/>
            <rFont val="Arial"/>
            <family val="2"/>
          </rPr>
          <t xml:space="preserve">Descrever o nome da função gratificada de supervisão e apoio como consta no DOE. Exemplos da SCGE: Chefia da Unidade de Apoio e Projetos, Chefia da Unidade de Obras e Serviços de Engenharia, Chefia da Unidade de Licitações e Contratos, etc. </t>
        </r>
      </text>
    </comment>
    <comment ref="B122" authorId="0" shapeId="0" xr:uid="{E00F809A-E6A3-439B-AC1F-317663079777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      </r>
      </text>
    </comment>
    <comment ref="C122" authorId="0" shapeId="0" xr:uid="{10013675-C71B-4C47-B96C-AFC4667BD934}">
      <text>
        <r>
          <rPr>
            <sz val="11"/>
            <color rgb="FF000000"/>
            <rFont val="Arial"/>
            <family val="2"/>
          </rPr>
          <t>Descrever a sigla da lotação referente à função gratificada de supervisão e apoio. Exemplos de siglas da SCGE: DAUD/UAPP, DAUD/COP/UAOP, DAUD/CLC/UALC, etc.</t>
        </r>
      </text>
    </comment>
    <comment ref="D122" authorId="0" shapeId="0" xr:uid="{6AC68B11-2FD8-4C0C-8051-9F00444728B3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122" authorId="0" shapeId="0" xr:uid="{D76627CB-3555-41A7-82EE-B5EE0B17BFF2}">
      <text>
        <r>
          <rPr>
            <sz val="11"/>
            <color rgb="FF000000"/>
            <rFont val="Arial"/>
            <family val="2"/>
          </rPr>
          <t>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      </r>
      </text>
    </comment>
    <comment ref="F122" authorId="0" shapeId="0" xr:uid="{45684AF2-FE87-4508-84ED-F45CD0DA6BB3}">
      <text>
        <r>
          <rPr>
            <sz val="11"/>
            <color rgb="FF000000"/>
            <rFont val="Arial"/>
            <family val="2"/>
          </rPr>
          <t>Nome completo do servidor ocupante da função gratificada de supervisão e apoio. Caso a função gratificada de supervisão e apoio esteja vago, a palavra "VAGO" deverá ser inserida na célula correspondente.</t>
        </r>
      </text>
    </comment>
    <comment ref="G122" authorId="0" shapeId="0" xr:uid="{F604BD40-37BF-4CD5-AD16-B1E89FD21ADC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122" authorId="0" shapeId="0" xr:uid="{C6D8B319-91A0-4F83-AA31-AFDECD7A8959}">
      <text>
        <r>
          <rPr>
            <sz val="11"/>
            <color rgb="FF000000"/>
            <rFont val="Arial"/>
            <family val="2"/>
          </rPr>
          <t>Valor da representação paga em razão da função gratificada de supervisão e apoio, em Reais (R$).</t>
        </r>
      </text>
    </comment>
    <comment ref="I122" authorId="0" shapeId="0" xr:uid="{1236C72A-DC34-4ED4-97A2-78231B33EFC5}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33" authorId="0" shapeId="0" xr:uid="{62113CCE-D753-4EC0-B952-1B9EDA8CC60D}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supervisão e apoio, conforme Lei Estadual nº 16.520/2018.</t>
        </r>
      </text>
    </comment>
    <comment ref="B133" authorId="0" shapeId="0" xr:uid="{F2B8B06B-B201-4CF8-900D-E52DA9AD0335}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supervisão e apoio, conforme Lei Estadual nº 16.520/2018.</t>
        </r>
      </text>
    </comment>
    <comment ref="C133" authorId="0" shapeId="0" xr:uid="{D1EFCA81-6FBA-4F9C-AB18-DAA7DCA04A54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preenchidos.</t>
        </r>
      </text>
    </comment>
    <comment ref="D133" authorId="0" shapeId="0" xr:uid="{A9104554-87BA-434F-B8C9-ACE3B93A3C6D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vagos.</t>
        </r>
      </text>
    </comment>
    <comment ref="E133" authorId="0" shapeId="0" xr:uid="{39D50AE3-2CF5-4158-9C5D-B64E7F18860A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existentes (preenchidos + vagos).</t>
        </r>
      </text>
    </comment>
    <comment ref="G133" authorId="0" shapeId="0" xr:uid="{C076037B-B0CE-45D9-A617-9BD4407520BB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33" authorId="0" shapeId="0" xr:uid="{C95382E3-1B20-46F9-AD7C-B62EBD24C171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supervisão e apoio, em Reais (R$).</t>
        </r>
      </text>
    </comment>
    <comment ref="I133" authorId="0" shapeId="0" xr:uid="{57D65819-69A8-438B-A1FF-CA91A6DF2576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C142" authorId="0" shapeId="0" xr:uid="{736B1AA7-7094-445E-BAF6-B8F7AB308DB8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preenchidos.</t>
        </r>
      </text>
    </comment>
    <comment ref="D142" authorId="0" shapeId="0" xr:uid="{2B51B89E-4D1E-4099-BC44-3C3A89D1AC20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vagos.</t>
        </r>
      </text>
    </comment>
    <comment ref="E142" authorId="0" shapeId="0" xr:uid="{A8950EDB-8192-45D1-8B66-3250DAEF67FA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existentes (preenchidos + vagos).</t>
        </r>
      </text>
    </comment>
    <comment ref="G142" authorId="0" shapeId="0" xr:uid="{8C0B060E-8F8D-48A2-BE34-DF5B3A4B0ED3}">
      <text>
        <r>
          <rPr>
            <sz val="11"/>
            <color rgb="FF000000"/>
            <rFont val="Arial"/>
            <family val="2"/>
          </rPr>
          <t>(Células de preenchimento automático). Valor total dos vencimentos dos cargos comissionados + funções gratificadas, em Reais (R$).</t>
        </r>
      </text>
    </comment>
    <comment ref="H142" authorId="0" shapeId="0" xr:uid="{0E1BBFE5-D810-431E-9D19-4FCA89491E2A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dos cargos comissionados + funções gratificadas, em Reais (R$).</t>
        </r>
      </text>
    </comment>
    <comment ref="I142" authorId="0" shapeId="0" xr:uid="{69506E0B-474B-411C-B087-19C1EB0DAA27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 pagas em razão dos cargos comissionados + funções gratificadas, em Reais (R$).</t>
        </r>
      </text>
    </comment>
    <comment ref="A143" authorId="0" shapeId="0" xr:uid="{DC8AECF3-5D15-43AB-B281-0240F7329294}">
      <text>
        <r>
          <rPr>
            <sz val="11"/>
            <color rgb="FF000000"/>
            <rFont val="Arial"/>
            <family val="2"/>
          </rPr>
          <t>Verificar se não seria mais adequado substituir representações por remuneração, uma vez que, no caso de Cargo em Comissão, inclui tb. o vencimento para os não efetivos
	-Bianca Rosa
Item ajustado!
	-ricardo Alves Paiva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6" authorId="0" shapeId="0" xr:uid="{FB7C74CD-6E1E-4C74-B094-C8FF671A8B7B}">
      <text>
        <r>
          <rPr>
            <sz val="11"/>
            <color rgb="FF000000"/>
            <rFont val="Arial"/>
            <family val="2"/>
          </rPr>
          <t>Descrever o nome do cargo comissionado como consta no Decreto de Alocação do Cargo e/ou Regulamento do órgão ou entidade. Exemplos da SCGE: Secretário Executivo da Controladoria-Geral do Estado, Chefe de Gabinete, Assessor de Comunicação, etc.</t>
        </r>
      </text>
    </comment>
    <comment ref="B6" authorId="0" shapeId="0" xr:uid="{4F5B391D-F9CB-4BA6-9EAB-B3914C3BFE11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do cargo comissionado, conforme Lei Estadual No 16.520/2018. Opções: DAS, DAS-1, DAS-2, DAS-3, DAS-4, DAS-5, CAA-1, CAA-2, CAA-3, CAA-4 e CAA-5.</t>
        </r>
      </text>
    </comment>
    <comment ref="C6" authorId="0" shapeId="0" xr:uid="{2C97B6F4-702D-43C6-AB1A-B8CFE040B13C}">
      <text>
        <r>
          <rPr>
            <sz val="11"/>
            <color rgb="FF000000"/>
            <rFont val="Arial"/>
            <family val="2"/>
          </rPr>
          <t>Descrever a sigla da lotação referente ao cargo comissionado. Exemplos de siglas da SCGE: GAB/SECGE, GAB/CGAB, CGAB/ASC, etc.</t>
        </r>
      </text>
    </comment>
    <comment ref="D6" authorId="0" shapeId="0" xr:uid="{C92E8F13-10C1-4E37-9547-4DCAC82802AC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6" authorId="0" shapeId="0" xr:uid="{C60565B0-F34E-4986-A05F-D3C3F1C2C058}">
      <text>
        <r>
          <rPr>
            <sz val="11"/>
            <color rgb="FF000000"/>
            <rFont val="Arial"/>
            <family val="2"/>
          </rPr>
          <t>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      </r>
      </text>
    </comment>
    <comment ref="F6" authorId="0" shapeId="0" xr:uid="{04B59085-A31A-4324-AB27-FD1DA0512562}">
      <text>
        <r>
          <rPr>
            <sz val="11"/>
            <color rgb="FF000000"/>
            <rFont val="Arial"/>
            <family val="2"/>
          </rPr>
          <t>Nome completo do servidor ocupante do cargo comissionado. Caso o cargo esteja vago, a palavra "VAGO" deverá ser inserida na célula correspondente.</t>
        </r>
      </text>
    </comment>
    <comment ref="G6" authorId="0" shapeId="0" xr:uid="{66E52A23-52BB-467A-BE16-F96E9264A251}">
      <text>
        <r>
          <rPr>
            <sz val="11"/>
            <color rgb="FF000000"/>
            <rFont val="Arial"/>
            <family val="2"/>
          </rPr>
          <t>Valor do subsídio do agente político, em Reais (R$).</t>
        </r>
      </text>
    </comment>
    <comment ref="H6" authorId="0" shapeId="0" xr:uid="{83025C3C-AB82-40EA-940A-909BEEC7A1C2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I6" authorId="0" shapeId="0" xr:uid="{363D43A0-A10E-4475-AC97-54579222589A}">
      <text>
        <r>
          <rPr>
            <sz val="11"/>
            <color rgb="FF000000"/>
            <rFont val="Arial"/>
            <family val="2"/>
          </rPr>
          <t>Valor da representação paga em razão do cargo em comissão, em Reais (R$).</t>
        </r>
      </text>
    </comment>
    <comment ref="J6" authorId="0" shapeId="0" xr:uid="{93FA1576-ADD0-4218-B268-42AFBCB95A2F}">
      <text>
        <r>
          <rPr>
            <sz val="11"/>
            <color rgb="FF000000"/>
            <rFont val="Arial"/>
            <family val="2"/>
          </rPr>
          <t>(Células de preenchimento automático). Montante resultante da soma entre o subsídio do agente político + vencimento + representação, em Reais (R$).</t>
        </r>
      </text>
    </comment>
    <comment ref="A87" authorId="0" shapeId="0" xr:uid="{FC8FC460-A1E1-4585-BAC4-1BBC23D18A11}">
      <text>
        <r>
          <rPr>
            <sz val="11"/>
            <color rgb="FF000000"/>
            <rFont val="Arial"/>
            <family val="2"/>
          </rPr>
          <t>(Não editar as células em cinza). Relação de todos os cargos comissionados, conforme Lei Estadual nº 16.520/2018.</t>
        </r>
      </text>
    </comment>
    <comment ref="B87" authorId="0" shapeId="0" xr:uid="{FB5F0433-B03E-4D1C-84F2-0913B8805842}">
      <text>
        <r>
          <rPr>
            <sz val="11"/>
            <color rgb="FF000000"/>
            <rFont val="Arial"/>
            <family val="2"/>
          </rPr>
          <t>(Não editar as células em cinza). Relação de todos os símbolos dos cargos comissionados, conforme Lei Estadual nº 16.520/2018.</t>
        </r>
      </text>
    </comment>
    <comment ref="C87" authorId="0" shapeId="0" xr:uid="{8FF7DE72-A378-47E0-B7D7-797C431D0ADF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preenchidos.</t>
        </r>
      </text>
    </comment>
    <comment ref="D87" authorId="0" shapeId="0" xr:uid="{CCFD3C7E-6C08-4929-976B-DCD9D8D2415B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vagos.</t>
        </r>
      </text>
    </comment>
    <comment ref="E87" authorId="0" shapeId="0" xr:uid="{CA059FF8-0CAA-41EF-849E-AB6D99BEA177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existentes (preenchidos + vagos).</t>
        </r>
      </text>
    </comment>
    <comment ref="G87" authorId="0" shapeId="0" xr:uid="{F1FE2290-05E4-40C1-A13F-541F8F878C6F}">
      <text>
        <r>
          <rPr>
            <sz val="11"/>
            <color rgb="FF000000"/>
            <rFont val="Arial"/>
            <family val="2"/>
          </rPr>
          <t>(Células de preenchimento automático). Valor total dos subsídios dos agentes políticos, em Reais (R$).</t>
        </r>
      </text>
    </comment>
    <comment ref="H87" authorId="0" shapeId="0" xr:uid="{5FA53658-55D5-47A1-970B-7934450D6F7E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I87" authorId="0" shapeId="0" xr:uid="{3E201722-6E8A-4A40-90BA-726CE62EC28F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 cargo em comissão, em Reais (R$).</t>
        </r>
      </text>
    </comment>
    <comment ref="J87" authorId="0" shapeId="0" xr:uid="{1D51EA48-1064-4402-BB29-05E6E59EA5DC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subsídios dos agentes políticos + vencimentos + representações, em Reais (R$).</t>
        </r>
      </text>
    </comment>
    <comment ref="A102" authorId="0" shapeId="0" xr:uid="{DE8AF424-96A8-41C1-BE13-062D82C68023}">
      <text>
        <r>
          <rPr>
            <sz val="11"/>
            <color rgb="FF000000"/>
            <rFont val="Arial"/>
            <family val="2"/>
          </rPr>
          <t>Descrever o nome da função gratificada de direção e assessoramento, conforme DOE. Exemplos da SCGE: Diretora da Ouvidoria-Geral do Estado, Gestora da Setorial Contábil, Coordenador de Auditoria de Obras Públicas, etc.</t>
        </r>
      </text>
    </comment>
    <comment ref="B102" authorId="0" shapeId="0" xr:uid="{680458BF-A9B6-4E4F-A87C-5C63CEA5FF0B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      </r>
      </text>
    </comment>
    <comment ref="C102" authorId="0" shapeId="0" xr:uid="{C13954D6-65A6-42F6-9AD9-C0BD598C5824}">
      <text>
        <r>
          <rPr>
            <sz val="11"/>
            <color rgb="FF000000"/>
            <rFont val="Arial"/>
            <family val="2"/>
          </rPr>
          <t>Descrever a sigla da lotação referente à função gratificada de direção e assessoramento. Exemplos de siglas da SCGE: GAB/DOGE, DPGE/GAF/GSC, DAUD/COP, etc.</t>
        </r>
      </text>
    </comment>
    <comment ref="D102" authorId="0" shapeId="0" xr:uid="{C15E06D8-0049-4F86-833D-26A20EBFB7E3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102" authorId="0" shapeId="0" xr:uid="{0C705875-BF81-44F2-AB74-249DFFCB4AAA}">
      <text>
        <r>
          <rPr>
            <sz val="11"/>
            <color rgb="FF000000"/>
            <rFont val="Arial"/>
            <family val="2"/>
          </rPr>
          <t>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      </r>
      </text>
    </comment>
    <comment ref="F102" authorId="0" shapeId="0" xr:uid="{2468C613-C398-4CF9-B118-D346D2632FA8}">
      <text>
        <r>
          <rPr>
            <sz val="11"/>
            <color rgb="FF000000"/>
            <rFont val="Arial"/>
            <family val="2"/>
          </rPr>
          <t>Nome completo do servidor ocupante da função gratificada de direção e assessoramento. Caso a função gratificada de direção e assessoramento esteja vago, a palavra "VAGO" deverá ser inserida na célula correspondente.</t>
        </r>
      </text>
    </comment>
    <comment ref="G102" authorId="0" shapeId="0" xr:uid="{1AA631AC-2BC4-4AFB-9F78-F813E616DAA6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102" authorId="0" shapeId="0" xr:uid="{821A6B6C-1E68-47F5-83CC-70193A3DB06E}">
      <text>
        <r>
          <rPr>
            <sz val="11"/>
            <color rgb="FF000000"/>
            <rFont val="Arial"/>
            <family val="2"/>
          </rPr>
          <t>Valor da representação paga em razão da função gratificada de direção e assessoramento, em Reais (R$).</t>
        </r>
      </text>
    </comment>
    <comment ref="I102" authorId="0" shapeId="0" xr:uid="{3E3B3666-AEE5-4B44-8830-AEB1B3869C74}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13" authorId="0" shapeId="0" xr:uid="{726C63F7-A847-4D0E-8B0B-BEEA67D424E5}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direção e assessoramento, conforme Lei Estadual nº 16.520/2018.</t>
        </r>
      </text>
    </comment>
    <comment ref="B113" authorId="0" shapeId="0" xr:uid="{B63C2965-6A8A-44EA-8580-7E18026131DA}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direção e assessoramento, conforme Lei Estadual nº 16.520/2018.</t>
        </r>
      </text>
    </comment>
    <comment ref="C113" authorId="0" shapeId="0" xr:uid="{DF1C2F8B-20A6-4204-9447-C573B17201D9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preenchidos.</t>
        </r>
      </text>
    </comment>
    <comment ref="D113" authorId="0" shapeId="0" xr:uid="{38D45FFB-E295-42C3-B978-1BDFB3D1EF16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vagas.</t>
        </r>
      </text>
    </comment>
    <comment ref="E113" authorId="0" shapeId="0" xr:uid="{EF12FCF3-A891-4BF5-AFE0-FFB35729EBC9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existentes (preenchidos + vagos).</t>
        </r>
      </text>
    </comment>
    <comment ref="G113" authorId="0" shapeId="0" xr:uid="{4B2DF210-A05B-4AB2-B8D9-F6BB688682C0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13" authorId="0" shapeId="0" xr:uid="{7FE92004-0FFE-4286-B3E0-70A9BE146D70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direção e assessoramento, em Reais (R$).</t>
        </r>
      </text>
    </comment>
    <comment ref="I113" authorId="0" shapeId="0" xr:uid="{90063DB2-25C2-4F71-83E6-531BB5D1EFEE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A122" authorId="0" shapeId="0" xr:uid="{1BF9DED0-2565-4B66-AE1C-F12C3FE38E27}">
      <text>
        <r>
          <rPr>
            <sz val="11"/>
            <color rgb="FF000000"/>
            <rFont val="Arial"/>
            <family val="2"/>
          </rPr>
          <t xml:space="preserve">Descrever o nome da função gratificada de supervisão e apoio como consta no DOE. Exemplos da SCGE: Chefia da Unidade de Apoio e Projetos, Chefia da Unidade de Obras e Serviços de Engenharia, Chefia da Unidade de Licitações e Contratos, etc. </t>
        </r>
      </text>
    </comment>
    <comment ref="B122" authorId="0" shapeId="0" xr:uid="{DAF74F1A-6270-4949-B0D1-E981CE9735B4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      </r>
      </text>
    </comment>
    <comment ref="C122" authorId="0" shapeId="0" xr:uid="{C913EB18-E541-4B3D-AB9A-750096DF5413}">
      <text>
        <r>
          <rPr>
            <sz val="11"/>
            <color rgb="FF000000"/>
            <rFont val="Arial"/>
            <family val="2"/>
          </rPr>
          <t>Descrever a sigla da lotação referente à função gratificada de supervisão e apoio. Exemplos de siglas da SCGE: DAUD/UAPP, DAUD/COP/UAOP, DAUD/CLC/UALC, etc.</t>
        </r>
      </text>
    </comment>
    <comment ref="D122" authorId="0" shapeId="0" xr:uid="{76A2A045-B718-4F09-930E-58F13F0FE171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122" authorId="0" shapeId="0" xr:uid="{B6A5BF43-CCD9-460C-A47E-1108B6A8CB01}">
      <text>
        <r>
          <rPr>
            <sz val="11"/>
            <color rgb="FF000000"/>
            <rFont val="Arial"/>
            <family val="2"/>
          </rPr>
          <t>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      </r>
      </text>
    </comment>
    <comment ref="F122" authorId="0" shapeId="0" xr:uid="{EC54AE45-BDCA-4FF4-9573-F6A41860FDBD}">
      <text>
        <r>
          <rPr>
            <sz val="11"/>
            <color rgb="FF000000"/>
            <rFont val="Arial"/>
            <family val="2"/>
          </rPr>
          <t>Nome completo do servidor ocupante da função gratificada de supervisão e apoio. Caso a função gratificada de supervisão e apoio esteja vago, a palavra "VAGO" deverá ser inserida na célula correspondente.</t>
        </r>
      </text>
    </comment>
    <comment ref="G122" authorId="0" shapeId="0" xr:uid="{682C798A-E693-4778-A4AD-0B54FBC7B8CC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122" authorId="0" shapeId="0" xr:uid="{53F6D464-1898-400B-B59C-A412B617607B}">
      <text>
        <r>
          <rPr>
            <sz val="11"/>
            <color rgb="FF000000"/>
            <rFont val="Arial"/>
            <family val="2"/>
          </rPr>
          <t>Valor da representação paga em razão da função gratificada de supervisão e apoio, em Reais (R$).</t>
        </r>
      </text>
    </comment>
    <comment ref="I122" authorId="0" shapeId="0" xr:uid="{FF115B2D-97D7-4E87-AEB3-F02130DE3E0E}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33" authorId="0" shapeId="0" xr:uid="{46820913-74A1-4965-8AD7-BF73A4C3564F}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supervisão e apoio, conforme Lei Estadual nº 16.520/2018.</t>
        </r>
      </text>
    </comment>
    <comment ref="B133" authorId="0" shapeId="0" xr:uid="{2A36592B-28C4-4D05-A7A0-671622B7086A}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supervisão e apoio, conforme Lei Estadual nº 16.520/2018.</t>
        </r>
      </text>
    </comment>
    <comment ref="C133" authorId="0" shapeId="0" xr:uid="{403B140C-1894-4CA0-AA3F-4207048CE360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preenchidos.</t>
        </r>
      </text>
    </comment>
    <comment ref="D133" authorId="0" shapeId="0" xr:uid="{D0ADB81C-1C2B-4D38-92EC-3601FC3EFBD3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vagos.</t>
        </r>
      </text>
    </comment>
    <comment ref="E133" authorId="0" shapeId="0" xr:uid="{B06A9261-E337-495B-A4E8-6227BEB29EF1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existentes (preenchidos + vagos).</t>
        </r>
      </text>
    </comment>
    <comment ref="G133" authorId="0" shapeId="0" xr:uid="{DBCF4F8F-86B3-4AC7-B478-2D87F7A80A4A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33" authorId="0" shapeId="0" xr:uid="{D7FAADEE-1543-4429-8383-E943E9F6D31E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supervisão e apoio, em Reais (R$).</t>
        </r>
      </text>
    </comment>
    <comment ref="I133" authorId="0" shapeId="0" xr:uid="{F81A114E-D039-424F-A614-89532898D493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C142" authorId="0" shapeId="0" xr:uid="{D70D5426-B2D8-40E7-8F19-DFCF3B49D9C1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preenchidos.</t>
        </r>
      </text>
    </comment>
    <comment ref="D142" authorId="0" shapeId="0" xr:uid="{03CB9D57-4567-44A2-99D9-748361C0B544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vagos.</t>
        </r>
      </text>
    </comment>
    <comment ref="E142" authorId="0" shapeId="0" xr:uid="{6C38E28B-3E75-4529-8CDC-8E1F80B95DC2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existentes (preenchidos + vagos).</t>
        </r>
      </text>
    </comment>
    <comment ref="G142" authorId="0" shapeId="0" xr:uid="{13E149E4-F407-4117-9682-EA8BECE48DB7}">
      <text>
        <r>
          <rPr>
            <sz val="11"/>
            <color rgb="FF000000"/>
            <rFont val="Arial"/>
            <family val="2"/>
          </rPr>
          <t>(Células de preenchimento automático). Valor total dos vencimentos dos cargos comissionados + funções gratificadas, em Reais (R$).</t>
        </r>
      </text>
    </comment>
    <comment ref="H142" authorId="0" shapeId="0" xr:uid="{C94034B6-98F1-4DC9-91F6-15AEF222D95A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dos cargos comissionados + funções gratificadas, em Reais (R$).</t>
        </r>
      </text>
    </comment>
    <comment ref="I142" authorId="0" shapeId="0" xr:uid="{2D93C0B6-76C7-4922-BFD7-917CE089A06C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 pagas em razão dos cargos comissionados + funções gratificadas, em Reais (R$).</t>
        </r>
      </text>
    </comment>
    <comment ref="A143" authorId="0" shapeId="0" xr:uid="{3B991419-4584-43FA-9F94-12BA6C9B6E86}">
      <text>
        <r>
          <rPr>
            <sz val="11"/>
            <color rgb="FF000000"/>
            <rFont val="Arial"/>
            <family val="2"/>
          </rPr>
          <t>Verificar se não seria mais adequado substituir representações por remuneração, uma vez que, no caso de Cargo em Comissão, inclui tb. o vencimento para os não efetivos
	-Bianca Rosa
Item ajustado!
	-ricardo Alves Paiva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6" authorId="0" shapeId="0" xr:uid="{49155C06-E946-4603-81EF-3AD2DB35B11A}">
      <text>
        <r>
          <rPr>
            <sz val="11"/>
            <color rgb="FF000000"/>
            <rFont val="Arial"/>
            <family val="2"/>
          </rPr>
          <t>Descrever o nome do cargo comissionado como consta no Decreto de Alocação do Cargo e/ou Regulamento do órgão ou entidade. Exemplos da SCGE: Secretário Executivo da Controladoria-Geral do Estado, Chefe de Gabinete, Assessor de Comunicação, etc.</t>
        </r>
      </text>
    </comment>
    <comment ref="B6" authorId="0" shapeId="0" xr:uid="{892912B1-44F2-4578-B7FE-06226EF4B3D2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do cargo comissionado, conforme Lei Estadual No 16.520/2018. Opções: DAS, DAS-1, DAS-2, DAS-3, DAS-4, DAS-5, CAA-1, CAA-2, CAA-3, CAA-4 e CAA-5.</t>
        </r>
      </text>
    </comment>
    <comment ref="C6" authorId="0" shapeId="0" xr:uid="{E0E622F9-F9D9-4E34-9DA0-0FC4EADC28E6}">
      <text>
        <r>
          <rPr>
            <sz val="11"/>
            <color rgb="FF000000"/>
            <rFont val="Arial"/>
            <family val="2"/>
          </rPr>
          <t>Descrever a sigla da lotação referente ao cargo comissionado. Exemplos de siglas da SCGE: GAB/SECGE, GAB/CGAB, CGAB/ASC, etc.</t>
        </r>
      </text>
    </comment>
    <comment ref="D6" authorId="0" shapeId="0" xr:uid="{B4D2ABF3-EDB7-4ECF-A47C-09D38BD14543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6" authorId="0" shapeId="0" xr:uid="{35DF0429-2161-4D8F-88DB-7574ABF5DC8B}">
      <text>
        <r>
          <rPr>
            <sz val="11"/>
            <color rgb="FF000000"/>
            <rFont val="Arial"/>
            <family val="2"/>
          </rPr>
          <t>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      </r>
      </text>
    </comment>
    <comment ref="F6" authorId="0" shapeId="0" xr:uid="{8E805D90-1A18-4515-8DC9-3F7C2EEDE86D}">
      <text>
        <r>
          <rPr>
            <sz val="11"/>
            <color rgb="FF000000"/>
            <rFont val="Arial"/>
            <family val="2"/>
          </rPr>
          <t>Nome completo do servidor ocupante do cargo comissionado. Caso o cargo esteja vago, a palavra "VAGO" deverá ser inserida na célula correspondente.</t>
        </r>
      </text>
    </comment>
    <comment ref="G6" authorId="0" shapeId="0" xr:uid="{A8F3BA6E-B9C3-4411-86C3-60C01DEA468B}">
      <text>
        <r>
          <rPr>
            <sz val="11"/>
            <color rgb="FF000000"/>
            <rFont val="Arial"/>
            <family val="2"/>
          </rPr>
          <t>Valor do subsídio do agente político, em Reais (R$).</t>
        </r>
      </text>
    </comment>
    <comment ref="H6" authorId="0" shapeId="0" xr:uid="{6C700847-9C34-46E4-9085-83A02091C20B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I6" authorId="0" shapeId="0" xr:uid="{6FBB9D02-ACB5-4445-BF24-C636583C4F49}">
      <text>
        <r>
          <rPr>
            <sz val="11"/>
            <color rgb="FF000000"/>
            <rFont val="Arial"/>
            <family val="2"/>
          </rPr>
          <t>Valor da representação paga em razão do cargo em comissão, em Reais (R$).</t>
        </r>
      </text>
    </comment>
    <comment ref="J6" authorId="0" shapeId="0" xr:uid="{D3BFC8B0-080E-42FB-B300-977AAB9E713D}">
      <text>
        <r>
          <rPr>
            <sz val="11"/>
            <color rgb="FF000000"/>
            <rFont val="Arial"/>
            <family val="2"/>
          </rPr>
          <t>(Células de preenchimento automático). Montante resultante da soma entre o subsídio do agente político + vencimento + representação, em Reais (R$).</t>
        </r>
      </text>
    </comment>
    <comment ref="A87" authorId="0" shapeId="0" xr:uid="{D5752E56-6383-4FB4-B9BE-0B9B434BA953}">
      <text>
        <r>
          <rPr>
            <sz val="11"/>
            <color rgb="FF000000"/>
            <rFont val="Arial"/>
            <family val="2"/>
          </rPr>
          <t>(Não editar as células em cinza). Relação de todos os cargos comissionados, conforme Lei Estadual nº 16.520/2018.</t>
        </r>
      </text>
    </comment>
    <comment ref="B87" authorId="0" shapeId="0" xr:uid="{22B0CA1D-61B2-4F9E-88C8-171ED30F560E}">
      <text>
        <r>
          <rPr>
            <sz val="11"/>
            <color rgb="FF000000"/>
            <rFont val="Arial"/>
            <family val="2"/>
          </rPr>
          <t>(Não editar as células em cinza). Relação de todos os símbolos dos cargos comissionados, conforme Lei Estadual nº 16.520/2018.</t>
        </r>
      </text>
    </comment>
    <comment ref="C87" authorId="0" shapeId="0" xr:uid="{0B077369-1E31-4D94-8652-69A2EA03509B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preenchidos.</t>
        </r>
      </text>
    </comment>
    <comment ref="D87" authorId="0" shapeId="0" xr:uid="{EF5B20DF-98DA-48C0-BBF5-DCEDECA08D70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vagos.</t>
        </r>
      </text>
    </comment>
    <comment ref="E87" authorId="0" shapeId="0" xr:uid="{23618BE0-E2B6-402A-835C-63F1EF287421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existentes (preenchidos + vagos).</t>
        </r>
      </text>
    </comment>
    <comment ref="G87" authorId="0" shapeId="0" xr:uid="{C23D30B3-1FCD-4D6F-8549-5D18B999EDF9}">
      <text>
        <r>
          <rPr>
            <sz val="11"/>
            <color rgb="FF000000"/>
            <rFont val="Arial"/>
            <family val="2"/>
          </rPr>
          <t>(Células de preenchimento automático). Valor total dos subsídios dos agentes políticos, em Reais (R$).</t>
        </r>
      </text>
    </comment>
    <comment ref="H87" authorId="0" shapeId="0" xr:uid="{FACF9467-A06E-4FD6-A74E-8462C9DCA512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I87" authorId="0" shapeId="0" xr:uid="{AF6F7D43-9C36-403F-8E9A-3F4B9B39425C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 cargo em comissão, em Reais (R$).</t>
        </r>
      </text>
    </comment>
    <comment ref="J87" authorId="0" shapeId="0" xr:uid="{E29C47FE-B027-4CB1-AE12-B71EBC268A4A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subsídios dos agentes políticos + vencimentos + representações, em Reais (R$).</t>
        </r>
      </text>
    </comment>
    <comment ref="A102" authorId="0" shapeId="0" xr:uid="{95A24D70-731A-4C67-B842-777D38B193D0}">
      <text>
        <r>
          <rPr>
            <sz val="11"/>
            <color rgb="FF000000"/>
            <rFont val="Arial"/>
            <family val="2"/>
          </rPr>
          <t>Descrever o nome da função gratificada de direção e assessoramento, conforme DOE. Exemplos da SCGE: Diretora da Ouvidoria-Geral do Estado, Gestora da Setorial Contábil, Coordenador de Auditoria de Obras Públicas, etc.</t>
        </r>
      </text>
    </comment>
    <comment ref="B102" authorId="0" shapeId="0" xr:uid="{16E941E6-3FE4-4007-A5B5-B1EB9C6879D1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      </r>
      </text>
    </comment>
    <comment ref="C102" authorId="0" shapeId="0" xr:uid="{94940998-EFB1-40E0-AC1E-7941EF9F170A}">
      <text>
        <r>
          <rPr>
            <sz val="11"/>
            <color rgb="FF000000"/>
            <rFont val="Arial"/>
            <family val="2"/>
          </rPr>
          <t>Descrever a sigla da lotação referente à função gratificada de direção e assessoramento. Exemplos de siglas da SCGE: GAB/DOGE, DPGE/GAF/GSC, DAUD/COP, etc.</t>
        </r>
      </text>
    </comment>
    <comment ref="D102" authorId="0" shapeId="0" xr:uid="{34798CC7-D7C7-4880-ACD4-BC1DFF19FAE9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102" authorId="0" shapeId="0" xr:uid="{DBCB997B-8CB8-492B-91B1-B76745F5AF49}">
      <text>
        <r>
          <rPr>
            <sz val="11"/>
            <color rgb="FF000000"/>
            <rFont val="Arial"/>
            <family val="2"/>
          </rPr>
          <t>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      </r>
      </text>
    </comment>
    <comment ref="F102" authorId="0" shapeId="0" xr:uid="{A10E37A7-6513-441C-8B41-AF1268F2973B}">
      <text>
        <r>
          <rPr>
            <sz val="11"/>
            <color rgb="FF000000"/>
            <rFont val="Arial"/>
            <family val="2"/>
          </rPr>
          <t>Nome completo do servidor ocupante da função gratificada de direção e assessoramento. Caso a função gratificada de direção e assessoramento esteja vago, a palavra "VAGO" deverá ser inserida na célula correspondente.</t>
        </r>
      </text>
    </comment>
    <comment ref="G102" authorId="0" shapeId="0" xr:uid="{A8FB6A9B-EB9C-48A8-B94C-06B1332E0D6C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102" authorId="0" shapeId="0" xr:uid="{278BF163-FAFD-4F98-B7E2-392E37738B06}">
      <text>
        <r>
          <rPr>
            <sz val="11"/>
            <color rgb="FF000000"/>
            <rFont val="Arial"/>
            <family val="2"/>
          </rPr>
          <t>Valor da representação paga em razão da função gratificada de direção e assessoramento, em Reais (R$).</t>
        </r>
      </text>
    </comment>
    <comment ref="I102" authorId="0" shapeId="0" xr:uid="{B4041A9B-7B1A-45C1-BAE8-3DD69E905238}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13" authorId="0" shapeId="0" xr:uid="{FDB03AF6-4BD0-4DDE-9920-44844B3E884E}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direção e assessoramento, conforme Lei Estadual nº 16.520/2018.</t>
        </r>
      </text>
    </comment>
    <comment ref="B113" authorId="0" shapeId="0" xr:uid="{30353FD1-62E9-4729-AF81-73F74CA949AB}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direção e assessoramento, conforme Lei Estadual nº 16.520/2018.</t>
        </r>
      </text>
    </comment>
    <comment ref="C113" authorId="0" shapeId="0" xr:uid="{1ED94C5C-CFC5-4D6E-86DA-75284C62A1CD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preenchidos.</t>
        </r>
      </text>
    </comment>
    <comment ref="D113" authorId="0" shapeId="0" xr:uid="{7A983799-EBD2-487D-99B0-1801EA9B09DE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vagas.</t>
        </r>
      </text>
    </comment>
    <comment ref="E113" authorId="0" shapeId="0" xr:uid="{B1572FED-9513-4029-973A-3E69669F2845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existentes (preenchidos + vagos).</t>
        </r>
      </text>
    </comment>
    <comment ref="G113" authorId="0" shapeId="0" xr:uid="{4769E9D4-D4DC-4AEE-AE4F-685FF4263B6D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13" authorId="0" shapeId="0" xr:uid="{5A248949-6C33-46EA-8151-A7910387DAA7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direção e assessoramento, em Reais (R$).</t>
        </r>
      </text>
    </comment>
    <comment ref="I113" authorId="0" shapeId="0" xr:uid="{A96F09F5-25CB-407B-AD36-3194A9D36BCE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A122" authorId="0" shapeId="0" xr:uid="{3DBF292B-640D-4816-936D-8165A328A19B}">
      <text>
        <r>
          <rPr>
            <sz val="11"/>
            <color rgb="FF000000"/>
            <rFont val="Arial"/>
            <family val="2"/>
          </rPr>
          <t xml:space="preserve">Descrever o nome da função gratificada de supervisão e apoio como consta no DOE. Exemplos da SCGE: Chefia da Unidade de Apoio e Projetos, Chefia da Unidade de Obras e Serviços de Engenharia, Chefia da Unidade de Licitações e Contratos, etc. </t>
        </r>
      </text>
    </comment>
    <comment ref="B122" authorId="0" shapeId="0" xr:uid="{669927F2-BDF9-4842-98EA-4E714336D90E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      </r>
      </text>
    </comment>
    <comment ref="C122" authorId="0" shapeId="0" xr:uid="{DEA48FBB-B951-4B0E-9B34-67D5ECF6D77F}">
      <text>
        <r>
          <rPr>
            <sz val="11"/>
            <color rgb="FF000000"/>
            <rFont val="Arial"/>
            <family val="2"/>
          </rPr>
          <t>Descrever a sigla da lotação referente à função gratificada de supervisão e apoio. Exemplos de siglas da SCGE: DAUD/UAPP, DAUD/COP/UAOP, DAUD/CLC/UALC, etc.</t>
        </r>
      </text>
    </comment>
    <comment ref="D122" authorId="0" shapeId="0" xr:uid="{32F771C2-3BB5-467C-A153-93DCA7EAC4E7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122" authorId="0" shapeId="0" xr:uid="{DA12FE9C-14A7-4852-B8CC-23781ADBD079}">
      <text>
        <r>
          <rPr>
            <sz val="11"/>
            <color rgb="FF000000"/>
            <rFont val="Arial"/>
            <family val="2"/>
          </rPr>
          <t>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      </r>
      </text>
    </comment>
    <comment ref="F122" authorId="0" shapeId="0" xr:uid="{9C0CEB93-EE46-46BA-A976-DE3CD1071F21}">
      <text>
        <r>
          <rPr>
            <sz val="11"/>
            <color rgb="FF000000"/>
            <rFont val="Arial"/>
            <family val="2"/>
          </rPr>
          <t>Nome completo do servidor ocupante da função gratificada de supervisão e apoio. Caso a função gratificada de supervisão e apoio esteja vago, a palavra "VAGO" deverá ser inserida na célula correspondente.</t>
        </r>
      </text>
    </comment>
    <comment ref="G122" authorId="0" shapeId="0" xr:uid="{6CF9863C-4C3F-481C-AB05-C8A3BC88B87A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122" authorId="0" shapeId="0" xr:uid="{89BC9AC8-B47A-493B-9D38-71CCF1390CAD}">
      <text>
        <r>
          <rPr>
            <sz val="11"/>
            <color rgb="FF000000"/>
            <rFont val="Arial"/>
            <family val="2"/>
          </rPr>
          <t>Valor da representação paga em razão da função gratificada de supervisão e apoio, em Reais (R$).</t>
        </r>
      </text>
    </comment>
    <comment ref="I122" authorId="0" shapeId="0" xr:uid="{4095585B-BF37-4471-871C-21E6DCE7666E}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33" authorId="0" shapeId="0" xr:uid="{34F77A76-970B-4D96-8FA2-6ADDFB95E0AC}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supervisão e apoio, conforme Lei Estadual nº 16.520/2018.</t>
        </r>
      </text>
    </comment>
    <comment ref="B133" authorId="0" shapeId="0" xr:uid="{5F8AD6B1-416E-4726-96BA-3629B504594C}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supervisão e apoio, conforme Lei Estadual nº 16.520/2018.</t>
        </r>
      </text>
    </comment>
    <comment ref="C133" authorId="0" shapeId="0" xr:uid="{AD0911C8-A9FF-435C-9E67-AC970808E075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preenchidos.</t>
        </r>
      </text>
    </comment>
    <comment ref="D133" authorId="0" shapeId="0" xr:uid="{4538FFFF-DF9E-485D-A296-EFA84C4E4EEC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vagos.</t>
        </r>
      </text>
    </comment>
    <comment ref="E133" authorId="0" shapeId="0" xr:uid="{EF5CB498-8884-4DDD-B494-4A9F014C3C73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existentes (preenchidos + vagos).</t>
        </r>
      </text>
    </comment>
    <comment ref="G133" authorId="0" shapeId="0" xr:uid="{DFCE7582-04ED-44CB-B1BA-863384A8A773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33" authorId="0" shapeId="0" xr:uid="{DDE8B26A-F4B9-48AE-A08D-20108FEA5550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supervisão e apoio, em Reais (R$).</t>
        </r>
      </text>
    </comment>
    <comment ref="I133" authorId="0" shapeId="0" xr:uid="{B52B306F-D1A8-4E54-8131-4746AD1BA6C4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C142" authorId="0" shapeId="0" xr:uid="{5972750C-AAEE-4F8E-99CC-9D490B182032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preenchidos.</t>
        </r>
      </text>
    </comment>
    <comment ref="D142" authorId="0" shapeId="0" xr:uid="{9D1711CB-1839-4057-9FD9-72902FCC71FE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vagos.</t>
        </r>
      </text>
    </comment>
    <comment ref="E142" authorId="0" shapeId="0" xr:uid="{5C7D2FF6-8829-4D5C-8E03-8CCD13D6BC53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existentes (preenchidos + vagos).</t>
        </r>
      </text>
    </comment>
    <comment ref="G142" authorId="0" shapeId="0" xr:uid="{E5077B0A-D2A7-4592-A6BD-A9088A28F937}">
      <text>
        <r>
          <rPr>
            <sz val="11"/>
            <color rgb="FF000000"/>
            <rFont val="Arial"/>
            <family val="2"/>
          </rPr>
          <t>(Células de preenchimento automático). Valor total dos vencimentos dos cargos comissionados + funções gratificadas, em Reais (R$).</t>
        </r>
      </text>
    </comment>
    <comment ref="H142" authorId="0" shapeId="0" xr:uid="{D1D0DE70-8350-4017-9E19-10758F6AB2A8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dos cargos comissionados + funções gratificadas, em Reais (R$).</t>
        </r>
      </text>
    </comment>
    <comment ref="I142" authorId="0" shapeId="0" xr:uid="{C6CEB5B3-33F7-4D1A-83FE-34E5F134E732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 pagas em razão dos cargos comissionados + funções gratificadas, em Reais (R$).</t>
        </r>
      </text>
    </comment>
    <comment ref="A143" authorId="0" shapeId="0" xr:uid="{7DF2D5B8-42DD-4DF4-A972-BD6F0826339E}">
      <text>
        <r>
          <rPr>
            <sz val="11"/>
            <color rgb="FF000000"/>
            <rFont val="Arial"/>
            <family val="2"/>
          </rPr>
          <t>Verificar se não seria mais adequado substituir representações por remuneração, uma vez que, no caso de Cargo em Comissão, inclui tb. o vencimento para os não efetivos
	-Bianca Rosa
Item ajustado!
	-ricardo Alves Paiva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6" authorId="0" shapeId="0" xr:uid="{AA0869FC-F750-4523-8F0D-FB4CA3F3DB63}">
      <text>
        <r>
          <rPr>
            <sz val="11"/>
            <color rgb="FF000000"/>
            <rFont val="Arial"/>
            <family val="2"/>
          </rPr>
          <t>Descrever o nome do cargo comissionado como consta no Decreto de Alocação do Cargo e/ou Regulamento do órgão ou entidade. Exemplos da SCGE: Secretário Executivo da Controladoria-Geral do Estado, Chefe de Gabinete, Assessor de Comunicação, etc.</t>
        </r>
      </text>
    </comment>
    <comment ref="B6" authorId="0" shapeId="0" xr:uid="{0F09E826-4068-4AC1-A8B3-3095FC2523E6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do cargo comissionado, conforme Lei Estadual No 16.520/2018. Opções: DAS, DAS-1, DAS-2, DAS-3, DAS-4, DAS-5, CAA-1, CAA-2, CAA-3, CAA-4 e CAA-5.</t>
        </r>
      </text>
    </comment>
    <comment ref="C6" authorId="0" shapeId="0" xr:uid="{BC55F8D4-A42C-421A-A33D-FC1C7C1FF4D1}">
      <text>
        <r>
          <rPr>
            <sz val="11"/>
            <color rgb="FF000000"/>
            <rFont val="Arial"/>
            <family val="2"/>
          </rPr>
          <t>Descrever a sigla da lotação referente ao cargo comissionado. Exemplos de siglas da SCGE: GAB/SECGE, GAB/CGAB, CGAB/ASC, etc.</t>
        </r>
      </text>
    </comment>
    <comment ref="D6" authorId="0" shapeId="0" xr:uid="{1A8D1FA2-415E-4604-98B5-C4D8B8A2DFA0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6" authorId="0" shapeId="0" xr:uid="{742C72EF-2FB0-4DBF-9155-4BAEE28E1661}">
      <text>
        <r>
          <rPr>
            <sz val="11"/>
            <color rgb="FF000000"/>
            <rFont val="Arial"/>
            <family val="2"/>
          </rPr>
          <t>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      </r>
      </text>
    </comment>
    <comment ref="F6" authorId="0" shapeId="0" xr:uid="{8626908A-1D90-445C-989D-626AC04FE34C}">
      <text>
        <r>
          <rPr>
            <sz val="11"/>
            <color rgb="FF000000"/>
            <rFont val="Arial"/>
            <family val="2"/>
          </rPr>
          <t>Nome completo do servidor ocupante do cargo comissionado. Caso o cargo esteja vago, a palavra "VAGO" deverá ser inserida na célula correspondente.</t>
        </r>
      </text>
    </comment>
    <comment ref="G6" authorId="0" shapeId="0" xr:uid="{39AB5937-A39F-470B-937B-45EBDB9B7754}">
      <text>
        <r>
          <rPr>
            <sz val="11"/>
            <color rgb="FF000000"/>
            <rFont val="Arial"/>
            <family val="2"/>
          </rPr>
          <t>Valor do subsídio do agente político, em Reais (R$).</t>
        </r>
      </text>
    </comment>
    <comment ref="H6" authorId="0" shapeId="0" xr:uid="{8AEC54BF-E734-4C9E-B6BA-A15C74141EBC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I6" authorId="0" shapeId="0" xr:uid="{09898B8E-5B26-463A-933C-C33F9BA85A69}">
      <text>
        <r>
          <rPr>
            <sz val="11"/>
            <color rgb="FF000000"/>
            <rFont val="Arial"/>
            <family val="2"/>
          </rPr>
          <t>Valor da representação paga em razão do cargo em comissão, em Reais (R$).</t>
        </r>
      </text>
    </comment>
    <comment ref="J6" authorId="0" shapeId="0" xr:uid="{37CDF821-D5FE-49F8-B0E5-FE68E411F2AA}">
      <text>
        <r>
          <rPr>
            <sz val="11"/>
            <color rgb="FF000000"/>
            <rFont val="Arial"/>
            <family val="2"/>
          </rPr>
          <t>(Células de preenchimento automático). Montante resultante da soma entre o subsídio do agente político + vencimento + representação, em Reais (R$).</t>
        </r>
      </text>
    </comment>
    <comment ref="A87" authorId="0" shapeId="0" xr:uid="{CA7ABC59-5F95-425B-B2DD-2E7420F8864C}">
      <text>
        <r>
          <rPr>
            <sz val="11"/>
            <color rgb="FF000000"/>
            <rFont val="Arial"/>
            <family val="2"/>
          </rPr>
          <t>(Não editar as células em cinza). Relação de todos os cargos comissionados, conforme Lei Estadual nº 16.520/2018.</t>
        </r>
      </text>
    </comment>
    <comment ref="B87" authorId="0" shapeId="0" xr:uid="{DFFEA629-DF43-4CB6-B1AA-6341B42F9826}">
      <text>
        <r>
          <rPr>
            <sz val="11"/>
            <color rgb="FF000000"/>
            <rFont val="Arial"/>
            <family val="2"/>
          </rPr>
          <t>(Não editar as células em cinza). Relação de todos os símbolos dos cargos comissionados, conforme Lei Estadual nº 16.520/2018.</t>
        </r>
      </text>
    </comment>
    <comment ref="C87" authorId="0" shapeId="0" xr:uid="{27123416-8D56-4EA3-9812-927EF571ED14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preenchidos.</t>
        </r>
      </text>
    </comment>
    <comment ref="D87" authorId="0" shapeId="0" xr:uid="{2FC37E33-C356-49D7-9E39-BB3CB54B533F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vagos.</t>
        </r>
      </text>
    </comment>
    <comment ref="E87" authorId="0" shapeId="0" xr:uid="{34AE3C7F-F82F-4A25-82B6-ADA60293C53C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existentes (preenchidos + vagos).</t>
        </r>
      </text>
    </comment>
    <comment ref="G87" authorId="0" shapeId="0" xr:uid="{95C58BE7-6AB9-4B40-B352-99B77FF3A9E0}">
      <text>
        <r>
          <rPr>
            <sz val="11"/>
            <color rgb="FF000000"/>
            <rFont val="Arial"/>
            <family val="2"/>
          </rPr>
          <t>(Células de preenchimento automático). Valor total dos subsídios dos agentes políticos, em Reais (R$).</t>
        </r>
      </text>
    </comment>
    <comment ref="H87" authorId="0" shapeId="0" xr:uid="{F4E95B35-2002-4EC0-8DD0-418EA918E241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I87" authorId="0" shapeId="0" xr:uid="{CCA2F673-F0C4-48C3-B378-5F3F82DFEF06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 cargo em comissão, em Reais (R$).</t>
        </r>
      </text>
    </comment>
    <comment ref="J87" authorId="0" shapeId="0" xr:uid="{E6F43C51-ACB3-4657-A86B-6813C92DE48A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subsídios dos agentes políticos + vencimentos + representações, em Reais (R$).</t>
        </r>
      </text>
    </comment>
    <comment ref="A102" authorId="0" shapeId="0" xr:uid="{34651D30-A5B5-4AE2-A6A3-FA63E715E5C1}">
      <text>
        <r>
          <rPr>
            <sz val="11"/>
            <color rgb="FF000000"/>
            <rFont val="Arial"/>
            <family val="2"/>
          </rPr>
          <t>Descrever o nome da função gratificada de direção e assessoramento, conforme DOE. Exemplos da SCGE: Diretora da Ouvidoria-Geral do Estado, Gestora da Setorial Contábil, Coordenador de Auditoria de Obras Públicas, etc.</t>
        </r>
      </text>
    </comment>
    <comment ref="B102" authorId="0" shapeId="0" xr:uid="{3D4E2E56-990B-4F58-9CF0-855F749F48AA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      </r>
      </text>
    </comment>
    <comment ref="C102" authorId="0" shapeId="0" xr:uid="{B77B9859-8503-447C-82D3-71C32B3C203D}">
      <text>
        <r>
          <rPr>
            <sz val="11"/>
            <color rgb="FF000000"/>
            <rFont val="Arial"/>
            <family val="2"/>
          </rPr>
          <t>Descrever a sigla da lotação referente à função gratificada de direção e assessoramento. Exemplos de siglas da SCGE: GAB/DOGE, DPGE/GAF/GSC, DAUD/COP, etc.</t>
        </r>
      </text>
    </comment>
    <comment ref="D102" authorId="0" shapeId="0" xr:uid="{824C696E-C044-4B7F-8631-5BE4D9036702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102" authorId="0" shapeId="0" xr:uid="{7F6DC72F-6D08-491C-B4C2-1063BA5F9AA7}">
      <text>
        <r>
          <rPr>
            <sz val="11"/>
            <color rgb="FF000000"/>
            <rFont val="Arial"/>
            <family val="2"/>
          </rPr>
          <t>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      </r>
      </text>
    </comment>
    <comment ref="F102" authorId="0" shapeId="0" xr:uid="{E18934D3-CE65-4563-B198-7DFAA8248DD4}">
      <text>
        <r>
          <rPr>
            <sz val="11"/>
            <color rgb="FF000000"/>
            <rFont val="Arial"/>
            <family val="2"/>
          </rPr>
          <t>Nome completo do servidor ocupante da função gratificada de direção e assessoramento. Caso a função gratificada de direção e assessoramento esteja vago, a palavra "VAGO" deverá ser inserida na célula correspondente.</t>
        </r>
      </text>
    </comment>
    <comment ref="G102" authorId="0" shapeId="0" xr:uid="{587AA9A0-464A-48CE-929F-703A7602A51A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102" authorId="0" shapeId="0" xr:uid="{AFACE33D-E16A-454C-B08D-744155543FDE}">
      <text>
        <r>
          <rPr>
            <sz val="11"/>
            <color rgb="FF000000"/>
            <rFont val="Arial"/>
            <family val="2"/>
          </rPr>
          <t>Valor da representação paga em razão da função gratificada de direção e assessoramento, em Reais (R$).</t>
        </r>
      </text>
    </comment>
    <comment ref="I102" authorId="0" shapeId="0" xr:uid="{B6EBF31E-1B69-4369-932A-0633BF6CE3D8}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13" authorId="0" shapeId="0" xr:uid="{AEA2D7E7-0598-41CC-99C6-F0B746387A1F}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direção e assessoramento, conforme Lei Estadual nº 16.520/2018.</t>
        </r>
      </text>
    </comment>
    <comment ref="B113" authorId="0" shapeId="0" xr:uid="{B1647F7F-EC50-484D-9DB6-C6445FA9F594}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direção e assessoramento, conforme Lei Estadual nº 16.520/2018.</t>
        </r>
      </text>
    </comment>
    <comment ref="C113" authorId="0" shapeId="0" xr:uid="{B352BE4C-124A-4F70-97D1-F703285958A7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preenchidos.</t>
        </r>
      </text>
    </comment>
    <comment ref="D113" authorId="0" shapeId="0" xr:uid="{E3626EC7-9A7A-4B4C-ABB5-BB8BC01342CE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vagas.</t>
        </r>
      </text>
    </comment>
    <comment ref="E113" authorId="0" shapeId="0" xr:uid="{B06AF8CD-490B-44AE-BB16-65AB0F9DF075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existentes (preenchidos + vagos).</t>
        </r>
      </text>
    </comment>
    <comment ref="G113" authorId="0" shapeId="0" xr:uid="{665BD9CB-30DA-4627-84A8-7FF5AAC28689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13" authorId="0" shapeId="0" xr:uid="{95124FD4-C02F-4A12-92E1-843C23D824D8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direção e assessoramento, em Reais (R$).</t>
        </r>
      </text>
    </comment>
    <comment ref="I113" authorId="0" shapeId="0" xr:uid="{5740A180-1327-4007-B5B9-F0A0E6BADB86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A122" authorId="0" shapeId="0" xr:uid="{26E633F9-4DD3-460A-B979-D17388DB7595}">
      <text>
        <r>
          <rPr>
            <sz val="11"/>
            <color rgb="FF000000"/>
            <rFont val="Arial"/>
            <family val="2"/>
          </rPr>
          <t xml:space="preserve">Descrever o nome da função gratificada de supervisão e apoio como consta no DOE. Exemplos da SCGE: Chefia da Unidade de Apoio e Projetos, Chefia da Unidade de Obras e Serviços de Engenharia, Chefia da Unidade de Licitações e Contratos, etc. </t>
        </r>
      </text>
    </comment>
    <comment ref="B122" authorId="0" shapeId="0" xr:uid="{A5AE0284-38FA-4280-A348-65A421A8A005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      </r>
      </text>
    </comment>
    <comment ref="C122" authorId="0" shapeId="0" xr:uid="{91CFA3C7-E9E5-49BE-9BDB-C20184B63D67}">
      <text>
        <r>
          <rPr>
            <sz val="11"/>
            <color rgb="FF000000"/>
            <rFont val="Arial"/>
            <family val="2"/>
          </rPr>
          <t>Descrever a sigla da lotação referente à função gratificada de supervisão e apoio. Exemplos de siglas da SCGE: DAUD/UAPP, DAUD/COP/UAOP, DAUD/CLC/UALC, etc.</t>
        </r>
      </text>
    </comment>
    <comment ref="D122" authorId="0" shapeId="0" xr:uid="{FAD0F38C-9BCD-4C54-ADBE-785EF3E6A9EA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122" authorId="0" shapeId="0" xr:uid="{341C6863-3BD4-4A96-B613-27A8424E5F1F}">
      <text>
        <r>
          <rPr>
            <sz val="11"/>
            <color rgb="FF000000"/>
            <rFont val="Arial"/>
            <family val="2"/>
          </rPr>
          <t>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      </r>
      </text>
    </comment>
    <comment ref="F122" authorId="0" shapeId="0" xr:uid="{5BE351FB-D772-4BAD-B14E-79F90789FA06}">
      <text>
        <r>
          <rPr>
            <sz val="11"/>
            <color rgb="FF000000"/>
            <rFont val="Arial"/>
            <family val="2"/>
          </rPr>
          <t>Nome completo do servidor ocupante da função gratificada de supervisão e apoio. Caso a função gratificada de supervisão e apoio esteja vago, a palavra "VAGO" deverá ser inserida na célula correspondente.</t>
        </r>
      </text>
    </comment>
    <comment ref="G122" authorId="0" shapeId="0" xr:uid="{077F4620-880C-4974-9F89-903F8716DDE0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122" authorId="0" shapeId="0" xr:uid="{7672A495-7890-4098-BA1C-8477C815BA74}">
      <text>
        <r>
          <rPr>
            <sz val="11"/>
            <color rgb="FF000000"/>
            <rFont val="Arial"/>
            <family val="2"/>
          </rPr>
          <t>Valor da representação paga em razão da função gratificada de supervisão e apoio, em Reais (R$).</t>
        </r>
      </text>
    </comment>
    <comment ref="I122" authorId="0" shapeId="0" xr:uid="{640A5015-428E-405F-83D3-039CEB35E24E}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33" authorId="0" shapeId="0" xr:uid="{46C43766-5C49-4B93-9F88-F0D21637A8F0}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supervisão e apoio, conforme Lei Estadual nº 16.520/2018.</t>
        </r>
      </text>
    </comment>
    <comment ref="B133" authorId="0" shapeId="0" xr:uid="{20A5DA72-7626-4405-A845-D51ECB457FBE}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supervisão e apoio, conforme Lei Estadual nº 16.520/2018.</t>
        </r>
      </text>
    </comment>
    <comment ref="C133" authorId="0" shapeId="0" xr:uid="{DD02FC0D-2B41-4787-8454-C0A815E824D4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preenchidos.</t>
        </r>
      </text>
    </comment>
    <comment ref="D133" authorId="0" shapeId="0" xr:uid="{869185BF-CD71-4548-8E52-123D51EAD361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vagos.</t>
        </r>
      </text>
    </comment>
    <comment ref="E133" authorId="0" shapeId="0" xr:uid="{9C16367A-5A64-4483-AF99-0AF53C4B18FA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existentes (preenchidos + vagos).</t>
        </r>
      </text>
    </comment>
    <comment ref="G133" authorId="0" shapeId="0" xr:uid="{ACA46F1A-FF13-4BC0-8DAE-F8A4E1D7D407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33" authorId="0" shapeId="0" xr:uid="{9055586A-FDE2-4B70-A30F-D6FFF46BAB7F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supervisão e apoio, em Reais (R$).</t>
        </r>
      </text>
    </comment>
    <comment ref="I133" authorId="0" shapeId="0" xr:uid="{8493783E-5EFB-48CE-AE37-027DBEBC5D04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C142" authorId="0" shapeId="0" xr:uid="{6524BB9C-20C9-4B16-8A5D-4312EC9926C3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preenchidos.</t>
        </r>
      </text>
    </comment>
    <comment ref="D142" authorId="0" shapeId="0" xr:uid="{C2757F50-44A4-4722-8E1D-CC8B3B629BC5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vagos.</t>
        </r>
      </text>
    </comment>
    <comment ref="E142" authorId="0" shapeId="0" xr:uid="{BC5548BC-E255-4D38-9233-7A07AE018F45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existentes (preenchidos + vagos).</t>
        </r>
      </text>
    </comment>
    <comment ref="G142" authorId="0" shapeId="0" xr:uid="{48B09B34-B08A-4200-A508-AA6210850AAE}">
      <text>
        <r>
          <rPr>
            <sz val="11"/>
            <color rgb="FF000000"/>
            <rFont val="Arial"/>
            <family val="2"/>
          </rPr>
          <t>(Células de preenchimento automático). Valor total dos vencimentos dos cargos comissionados + funções gratificadas, em Reais (R$).</t>
        </r>
      </text>
    </comment>
    <comment ref="H142" authorId="0" shapeId="0" xr:uid="{78CBAA55-428D-4ACF-B7AE-7F729559186B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dos cargos comissionados + funções gratificadas, em Reais (R$).</t>
        </r>
      </text>
    </comment>
    <comment ref="I142" authorId="0" shapeId="0" xr:uid="{C24638F7-4661-4E4D-916A-2D0EBD9EF02C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 pagas em razão dos cargos comissionados + funções gratificadas, em Reais (R$).</t>
        </r>
      </text>
    </comment>
    <comment ref="A143" authorId="0" shapeId="0" xr:uid="{3A84068B-1AB2-4F04-BCBD-8A78BA25A2DB}">
      <text>
        <r>
          <rPr>
            <sz val="11"/>
            <color rgb="FF000000"/>
            <rFont val="Arial"/>
            <family val="2"/>
          </rPr>
          <t>Verificar se não seria mais adequado substituir representações por remuneração, uma vez que, no caso de Cargo em Comissão, inclui tb. o vencimento para os não efetivos
	-Bianca Rosa
Item ajustado!
	-ricardo Alves Paiva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6" authorId="0" shapeId="0" xr:uid="{BD1DA575-5FBF-41EE-9851-D55AB41D775A}">
      <text>
        <r>
          <rPr>
            <sz val="11"/>
            <color rgb="FF000000"/>
            <rFont val="Arial"/>
            <family val="2"/>
          </rPr>
          <t>Descrever o nome do cargo comissionado como consta no Decreto de Alocação do Cargo e/ou Regulamento do órgão ou entidade. Exemplos da SCGE: Secretário Executivo da Controladoria-Geral do Estado, Chefe de Gabinete, Assessor de Comunicação, etc.</t>
        </r>
      </text>
    </comment>
    <comment ref="B6" authorId="0" shapeId="0" xr:uid="{04051055-5095-4A28-897A-38A68929EAC4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do cargo comissionado, conforme Lei Estadual No 16.520/2018. Opções: DAS, DAS-1, DAS-2, DAS-3, DAS-4, DAS-5, CAA-1, CAA-2, CAA-3, CAA-4 e CAA-5.</t>
        </r>
      </text>
    </comment>
    <comment ref="C6" authorId="0" shapeId="0" xr:uid="{48D2081C-DCB8-4513-81A7-95B375D4FE8C}">
      <text>
        <r>
          <rPr>
            <sz val="11"/>
            <color rgb="FF000000"/>
            <rFont val="Arial"/>
            <family val="2"/>
          </rPr>
          <t>Descrever a sigla da lotação referente ao cargo comissionado. Exemplos de siglas da SCGE: GAB/SECGE, GAB/CGAB, CGAB/ASC, etc.</t>
        </r>
      </text>
    </comment>
    <comment ref="D6" authorId="0" shapeId="0" xr:uid="{ED72704D-3433-4B3E-98F1-3AAED2665256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6" authorId="0" shapeId="0" xr:uid="{0532A2AA-4EBE-4483-BB0C-B2D166BA4F73}">
      <text>
        <r>
          <rPr>
            <sz val="11"/>
            <color rgb="FF000000"/>
            <rFont val="Arial"/>
            <family val="2"/>
          </rPr>
          <t>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      </r>
      </text>
    </comment>
    <comment ref="F6" authorId="0" shapeId="0" xr:uid="{EC029065-2D52-477D-B4BC-D268E6E886BC}">
      <text>
        <r>
          <rPr>
            <sz val="11"/>
            <color rgb="FF000000"/>
            <rFont val="Arial"/>
            <family val="2"/>
          </rPr>
          <t>Nome completo do servidor ocupante do cargo comissionado. Caso o cargo esteja vago, a palavra "VAGO" deverá ser inserida na célula correspondente.</t>
        </r>
      </text>
    </comment>
    <comment ref="G6" authorId="0" shapeId="0" xr:uid="{10E53108-756C-42F2-9BD0-7DC026BEB127}">
      <text>
        <r>
          <rPr>
            <sz val="11"/>
            <color rgb="FF000000"/>
            <rFont val="Arial"/>
            <family val="2"/>
          </rPr>
          <t>Valor do subsídio do agente político, em Reais (R$).</t>
        </r>
      </text>
    </comment>
    <comment ref="H6" authorId="0" shapeId="0" xr:uid="{C156BE06-B367-4A6E-A247-6841965B18CA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I6" authorId="0" shapeId="0" xr:uid="{522DDF01-0C2E-4E7F-84B6-A27EAB1DC6CD}">
      <text>
        <r>
          <rPr>
            <sz val="11"/>
            <color rgb="FF000000"/>
            <rFont val="Arial"/>
            <family val="2"/>
          </rPr>
          <t>Valor da representação paga em razão do cargo em comissão, em Reais (R$).</t>
        </r>
      </text>
    </comment>
    <comment ref="J6" authorId="0" shapeId="0" xr:uid="{7D95CDC5-C4F2-41C6-8219-115E93120625}">
      <text>
        <r>
          <rPr>
            <sz val="11"/>
            <color rgb="FF000000"/>
            <rFont val="Arial"/>
            <family val="2"/>
          </rPr>
          <t>(Células de preenchimento automático). Montante resultante da soma entre o subsídio do agente político + vencimento + representação, em Reais (R$).</t>
        </r>
      </text>
    </comment>
    <comment ref="A87" authorId="0" shapeId="0" xr:uid="{FCDAFDB6-5EEB-4D73-98A5-0ADD579576BB}">
      <text>
        <r>
          <rPr>
            <sz val="11"/>
            <color rgb="FF000000"/>
            <rFont val="Arial"/>
            <family val="2"/>
          </rPr>
          <t>(Não editar as células em cinza). Relação de todos os cargos comissionados, conforme Lei Estadual nº 16.520/2018.</t>
        </r>
      </text>
    </comment>
    <comment ref="B87" authorId="0" shapeId="0" xr:uid="{B055120D-4F37-46B0-BF43-0D08A3D8BA3F}">
      <text>
        <r>
          <rPr>
            <sz val="11"/>
            <color rgb="FF000000"/>
            <rFont val="Arial"/>
            <family val="2"/>
          </rPr>
          <t>(Não editar as células em cinza). Relação de todos os símbolos dos cargos comissionados, conforme Lei Estadual nº 16.520/2018.</t>
        </r>
      </text>
    </comment>
    <comment ref="C87" authorId="0" shapeId="0" xr:uid="{C9B3218C-91C5-417A-B137-CFD38E77E42A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preenchidos.</t>
        </r>
      </text>
    </comment>
    <comment ref="D87" authorId="0" shapeId="0" xr:uid="{E40B54F0-9B24-4F73-B89A-F80F8CDB730E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vagos.</t>
        </r>
      </text>
    </comment>
    <comment ref="E87" authorId="0" shapeId="0" xr:uid="{92D156BE-5B0C-446D-B570-A45F6D12DE91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existentes (preenchidos + vagos).</t>
        </r>
      </text>
    </comment>
    <comment ref="G87" authorId="0" shapeId="0" xr:uid="{33114FC9-737F-4514-AE80-61F05CB4A337}">
      <text>
        <r>
          <rPr>
            <sz val="11"/>
            <color rgb="FF000000"/>
            <rFont val="Arial"/>
            <family val="2"/>
          </rPr>
          <t>(Células de preenchimento automático). Valor total dos subsídios dos agentes políticos, em Reais (R$).</t>
        </r>
      </text>
    </comment>
    <comment ref="H87" authorId="0" shapeId="0" xr:uid="{3A90531F-080C-4726-93C3-26536DB56235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I87" authorId="0" shapeId="0" xr:uid="{CF8A0E29-CD4A-4F1E-B179-318F560CF6B2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 cargo em comissão, em Reais (R$).</t>
        </r>
      </text>
    </comment>
    <comment ref="J87" authorId="0" shapeId="0" xr:uid="{CDF81328-52FA-44CF-8704-0DDA0065F005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subsídios dos agentes políticos + vencimentos + representações, em Reais (R$).</t>
        </r>
      </text>
    </comment>
    <comment ref="A102" authorId="0" shapeId="0" xr:uid="{A831CC04-673A-40EE-A25A-254950FE47ED}">
      <text>
        <r>
          <rPr>
            <sz val="11"/>
            <color rgb="FF000000"/>
            <rFont val="Arial"/>
            <family val="2"/>
          </rPr>
          <t>Descrever o nome da função gratificada de direção e assessoramento, conforme DOE. Exemplos da SCGE: Diretora da Ouvidoria-Geral do Estado, Gestora da Setorial Contábil, Coordenador de Auditoria de Obras Públicas, etc.</t>
        </r>
      </text>
    </comment>
    <comment ref="B102" authorId="0" shapeId="0" xr:uid="{528B0E4A-FC68-40E2-AEE9-4EE7EFD256AE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      </r>
      </text>
    </comment>
    <comment ref="C102" authorId="0" shapeId="0" xr:uid="{8DAF2C57-1337-45F8-BCCA-3BBDC9FF9673}">
      <text>
        <r>
          <rPr>
            <sz val="11"/>
            <color rgb="FF000000"/>
            <rFont val="Arial"/>
            <family val="2"/>
          </rPr>
          <t>Descrever a sigla da lotação referente à função gratificada de direção e assessoramento. Exemplos de siglas da SCGE: GAB/DOGE, DPGE/GAF/GSC, DAUD/COP, etc.</t>
        </r>
      </text>
    </comment>
    <comment ref="D102" authorId="0" shapeId="0" xr:uid="{D02DA275-A41C-472A-A614-A521B133A3FD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102" authorId="0" shapeId="0" xr:uid="{352C6CC0-06F2-4CB7-B1F9-4C05DA1B6A77}">
      <text>
        <r>
          <rPr>
            <sz val="11"/>
            <color rgb="FF000000"/>
            <rFont val="Arial"/>
            <family val="2"/>
          </rPr>
          <t>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      </r>
      </text>
    </comment>
    <comment ref="F102" authorId="0" shapeId="0" xr:uid="{284A289D-6B4C-41E6-B47B-604ECC0A77F6}">
      <text>
        <r>
          <rPr>
            <sz val="11"/>
            <color rgb="FF000000"/>
            <rFont val="Arial"/>
            <family val="2"/>
          </rPr>
          <t>Nome completo do servidor ocupante da função gratificada de direção e assessoramento. Caso a função gratificada de direção e assessoramento esteja vago, a palavra "VAGO" deverá ser inserida na célula correspondente.</t>
        </r>
      </text>
    </comment>
    <comment ref="G102" authorId="0" shapeId="0" xr:uid="{9518C6F1-02B6-4848-8C17-D6B52008A3B3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102" authorId="0" shapeId="0" xr:uid="{E8BED87A-327E-413D-BD76-14AAF8B07028}">
      <text>
        <r>
          <rPr>
            <sz val="11"/>
            <color rgb="FF000000"/>
            <rFont val="Arial"/>
            <family val="2"/>
          </rPr>
          <t>Valor da representação paga em razão da função gratificada de direção e assessoramento, em Reais (R$).</t>
        </r>
      </text>
    </comment>
    <comment ref="I102" authorId="0" shapeId="0" xr:uid="{D7597523-33A7-4FEE-A503-FF7E8B9440B8}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13" authorId="0" shapeId="0" xr:uid="{5A1149C4-D57C-466A-BE59-287412A84E22}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direção e assessoramento, conforme Lei Estadual nº 16.520/2018.</t>
        </r>
      </text>
    </comment>
    <comment ref="B113" authorId="0" shapeId="0" xr:uid="{AE033E1E-4CA7-4C62-A1DD-5EC17DDA5712}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direção e assessoramento, conforme Lei Estadual nº 16.520/2018.</t>
        </r>
      </text>
    </comment>
    <comment ref="C113" authorId="0" shapeId="0" xr:uid="{FCDDC06A-D209-485C-ACBF-900FBA4C5BE0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preenchidos.</t>
        </r>
      </text>
    </comment>
    <comment ref="D113" authorId="0" shapeId="0" xr:uid="{B164123D-9C68-4CB9-A568-6E15AFA8F9B4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vagas.</t>
        </r>
      </text>
    </comment>
    <comment ref="E113" authorId="0" shapeId="0" xr:uid="{048F4DF3-F51B-463B-9D93-6F032E87C915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existentes (preenchidos + vagos).</t>
        </r>
      </text>
    </comment>
    <comment ref="G113" authorId="0" shapeId="0" xr:uid="{5040A63E-646F-471E-BB20-DEA26D2AEEAC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13" authorId="0" shapeId="0" xr:uid="{CCE6BB0F-C508-431F-BA31-9B302C61E5CE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direção e assessoramento, em Reais (R$).</t>
        </r>
      </text>
    </comment>
    <comment ref="I113" authorId="0" shapeId="0" xr:uid="{D8DA9159-158E-4C70-9A9E-F630491FAF0D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A122" authorId="0" shapeId="0" xr:uid="{68D8C976-1E05-4348-B1A9-21323E3782C7}">
      <text>
        <r>
          <rPr>
            <sz val="11"/>
            <color rgb="FF000000"/>
            <rFont val="Arial"/>
            <family val="2"/>
          </rPr>
          <t xml:space="preserve">Descrever o nome da função gratificada de supervisão e apoio como consta no DOE. Exemplos da SCGE: Chefia da Unidade de Apoio e Projetos, Chefia da Unidade de Obras e Serviços de Engenharia, Chefia da Unidade de Licitações e Contratos, etc. </t>
        </r>
      </text>
    </comment>
    <comment ref="B122" authorId="0" shapeId="0" xr:uid="{F969F134-2409-4112-8D46-7D71DECA7479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      </r>
      </text>
    </comment>
    <comment ref="C122" authorId="0" shapeId="0" xr:uid="{7EC9741E-400C-4206-A9B3-0D9815E9BD39}">
      <text>
        <r>
          <rPr>
            <sz val="11"/>
            <color rgb="FF000000"/>
            <rFont val="Arial"/>
            <family val="2"/>
          </rPr>
          <t>Descrever a sigla da lotação referente à função gratificada de supervisão e apoio. Exemplos de siglas da SCGE: DAUD/UAPP, DAUD/COP/UAOP, DAUD/CLC/UALC, etc.</t>
        </r>
      </text>
    </comment>
    <comment ref="D122" authorId="0" shapeId="0" xr:uid="{555B35F9-5767-4288-8A0C-4FA47C389674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122" authorId="0" shapeId="0" xr:uid="{11C46257-8718-4145-BA32-08F4CBE9D669}">
      <text>
        <r>
          <rPr>
            <sz val="11"/>
            <color rgb="FF000000"/>
            <rFont val="Arial"/>
            <family val="2"/>
          </rPr>
          <t>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      </r>
      </text>
    </comment>
    <comment ref="F122" authorId="0" shapeId="0" xr:uid="{B64E1AA4-AC73-41C4-8D20-1DE2DBABD413}">
      <text>
        <r>
          <rPr>
            <sz val="11"/>
            <color rgb="FF000000"/>
            <rFont val="Arial"/>
            <family val="2"/>
          </rPr>
          <t>Nome completo do servidor ocupante da função gratificada de supervisão e apoio. Caso a função gratificada de supervisão e apoio esteja vago, a palavra "VAGO" deverá ser inserida na célula correspondente.</t>
        </r>
      </text>
    </comment>
    <comment ref="G122" authorId="0" shapeId="0" xr:uid="{F1A3BA81-8ED5-4B95-BAA1-B8BEE78F76B2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122" authorId="0" shapeId="0" xr:uid="{61C21E41-451D-4931-89D7-7577033EB288}">
      <text>
        <r>
          <rPr>
            <sz val="11"/>
            <color rgb="FF000000"/>
            <rFont val="Arial"/>
            <family val="2"/>
          </rPr>
          <t>Valor da representação paga em razão da função gratificada de supervisão e apoio, em Reais (R$).</t>
        </r>
      </text>
    </comment>
    <comment ref="I122" authorId="0" shapeId="0" xr:uid="{719CAAD3-2A7F-44E7-AB0D-8ECEE20139C3}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33" authorId="0" shapeId="0" xr:uid="{289F5D97-FA42-485C-BA84-7A602EAA893E}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supervisão e apoio, conforme Lei Estadual nº 16.520/2018.</t>
        </r>
      </text>
    </comment>
    <comment ref="B133" authorId="0" shapeId="0" xr:uid="{22BC8A0A-E878-43D0-9664-F0A232796F2D}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supervisão e apoio, conforme Lei Estadual nº 16.520/2018.</t>
        </r>
      </text>
    </comment>
    <comment ref="C133" authorId="0" shapeId="0" xr:uid="{2FD3BE1C-ACDA-41BB-B098-C945DF8C0D0F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preenchidos.</t>
        </r>
      </text>
    </comment>
    <comment ref="D133" authorId="0" shapeId="0" xr:uid="{83F17646-C622-45AC-ACF1-B22EE13FB24C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vagos.</t>
        </r>
      </text>
    </comment>
    <comment ref="E133" authorId="0" shapeId="0" xr:uid="{845E9183-5AF6-4A50-9FDB-84A039D79930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existentes (preenchidos + vagos).</t>
        </r>
      </text>
    </comment>
    <comment ref="G133" authorId="0" shapeId="0" xr:uid="{B83A7C81-6DCD-4845-8C61-E22C8D6D0315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33" authorId="0" shapeId="0" xr:uid="{DA09AF30-35EB-468E-8188-93446F8A9B42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supervisão e apoio, em Reais (R$).</t>
        </r>
      </text>
    </comment>
    <comment ref="I133" authorId="0" shapeId="0" xr:uid="{342AB387-A914-4AAD-9097-E99BD6454A9A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C142" authorId="0" shapeId="0" xr:uid="{0507301D-7466-4BE8-B298-3D13D718AC59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preenchidos.</t>
        </r>
      </text>
    </comment>
    <comment ref="D142" authorId="0" shapeId="0" xr:uid="{2CE4CE87-EB8F-40F9-A190-239B77C1B8B3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vagos.</t>
        </r>
      </text>
    </comment>
    <comment ref="E142" authorId="0" shapeId="0" xr:uid="{FB132AF9-4AC3-44C1-B569-C6E6104B0CCD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existentes (preenchidos + vagos).</t>
        </r>
      </text>
    </comment>
    <comment ref="G142" authorId="0" shapeId="0" xr:uid="{DBE52EF2-D205-41D4-8FE3-FD1B54E1FD0E}">
      <text>
        <r>
          <rPr>
            <sz val="11"/>
            <color rgb="FF000000"/>
            <rFont val="Arial"/>
            <family val="2"/>
          </rPr>
          <t>(Células de preenchimento automático). Valor total dos vencimentos dos cargos comissionados + funções gratificadas, em Reais (R$).</t>
        </r>
      </text>
    </comment>
    <comment ref="H142" authorId="0" shapeId="0" xr:uid="{3EF56B84-0F04-4D7F-9132-B19A57F85702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dos cargos comissionados + funções gratificadas, em Reais (R$).</t>
        </r>
      </text>
    </comment>
    <comment ref="I142" authorId="0" shapeId="0" xr:uid="{C27EB7F7-E6C4-4031-9204-785C011D4427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 pagas em razão dos cargos comissionados + funções gratificadas, em Reais (R$).</t>
        </r>
      </text>
    </comment>
    <comment ref="A143" authorId="0" shapeId="0" xr:uid="{777C4474-DCE4-48DD-AFA7-A078ABCB490C}">
      <text>
        <r>
          <rPr>
            <sz val="11"/>
            <color rgb="FF000000"/>
            <rFont val="Arial"/>
            <family val="2"/>
          </rPr>
          <t>Verificar se não seria mais adequado substituir representações por remuneração, uma vez que, no caso de Cargo em Comissão, inclui tb. o vencimento para os não efetivos
	-Bianca Rosa
Item ajustado!
	-ricardo Alves Paiva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6" authorId="0" shapeId="0" xr:uid="{D1F171F3-BC0E-4FDA-AA3A-21B76AF05449}">
      <text>
        <r>
          <rPr>
            <sz val="11"/>
            <color rgb="FF000000"/>
            <rFont val="Arial"/>
            <family val="2"/>
          </rPr>
          <t>Descrever o nome do cargo comissionado como consta no Decreto de Alocação do Cargo e/ou Regulamento do órgão ou entidade. Exemplos da SCGE: Secretário Executivo da Controladoria-Geral do Estado, Chefe de Gabinete, Assessor de Comunicação, etc.</t>
        </r>
      </text>
    </comment>
    <comment ref="B6" authorId="0" shapeId="0" xr:uid="{CEAFB946-C845-4594-8FCE-816A16D47029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do cargo comissionado, conforme Lei Estadual No 16.520/2018. Opções: DAS, DAS-1, DAS-2, DAS-3, DAS-4, DAS-5, CAA-1, CAA-2, CAA-3, CAA-4 e CAA-5.</t>
        </r>
      </text>
    </comment>
    <comment ref="C6" authorId="0" shapeId="0" xr:uid="{C68051F8-612B-48DB-82FF-A5F9C65D40FC}">
      <text>
        <r>
          <rPr>
            <sz val="11"/>
            <color rgb="FF000000"/>
            <rFont val="Arial"/>
            <family val="2"/>
          </rPr>
          <t>Descrever a sigla da lotação referente ao cargo comissionado. Exemplos de siglas da SCGE: GAB/SECGE, GAB/CGAB, CGAB/ASC, etc.</t>
        </r>
      </text>
    </comment>
    <comment ref="D6" authorId="0" shapeId="0" xr:uid="{5374CF62-8946-42A3-8644-9D8F887CFF9F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6" authorId="0" shapeId="0" xr:uid="{0B7BC691-2889-47D3-8614-35EF27A9DADF}">
      <text>
        <r>
          <rPr>
            <sz val="11"/>
            <color rgb="FF000000"/>
            <rFont val="Arial"/>
            <family val="2"/>
          </rPr>
          <t>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      </r>
      </text>
    </comment>
    <comment ref="F6" authorId="0" shapeId="0" xr:uid="{4FD6058C-DD10-416A-B0E2-7845F939CBA5}">
      <text>
        <r>
          <rPr>
            <sz val="11"/>
            <color rgb="FF000000"/>
            <rFont val="Arial"/>
            <family val="2"/>
          </rPr>
          <t>Nome completo do servidor ocupante do cargo comissionado. Caso o cargo esteja vago, a palavra "VAGO" deverá ser inserida na célula correspondente.</t>
        </r>
      </text>
    </comment>
    <comment ref="G6" authorId="0" shapeId="0" xr:uid="{ABDEFEB8-4EC2-4CCE-9381-19E610812571}">
      <text>
        <r>
          <rPr>
            <sz val="11"/>
            <color rgb="FF000000"/>
            <rFont val="Arial"/>
            <family val="2"/>
          </rPr>
          <t>Valor do subsídio do agente político, em Reais (R$).</t>
        </r>
      </text>
    </comment>
    <comment ref="H6" authorId="0" shapeId="0" xr:uid="{63FE7E59-DAE0-48FB-980F-E2FE379A7522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I6" authorId="0" shapeId="0" xr:uid="{B08563C7-59DA-434C-9D03-C8341BCB3529}">
      <text>
        <r>
          <rPr>
            <sz val="11"/>
            <color rgb="FF000000"/>
            <rFont val="Arial"/>
            <family val="2"/>
          </rPr>
          <t>Valor da representação paga em razão do cargo em comissão, em Reais (R$).</t>
        </r>
      </text>
    </comment>
    <comment ref="J6" authorId="0" shapeId="0" xr:uid="{1B579AB9-B98A-40EE-904D-58025252975C}">
      <text>
        <r>
          <rPr>
            <sz val="11"/>
            <color rgb="FF000000"/>
            <rFont val="Arial"/>
            <family val="2"/>
          </rPr>
          <t>(Células de preenchimento automático). Montante resultante da soma entre o subsídio do agente político + vencimento + representação, em Reais (R$).</t>
        </r>
      </text>
    </comment>
    <comment ref="A89" authorId="0" shapeId="0" xr:uid="{D1DB6AE4-381D-46E7-BC53-60AFAF4B9D62}">
      <text>
        <r>
          <rPr>
            <sz val="11"/>
            <color rgb="FF000000"/>
            <rFont val="Arial"/>
            <family val="2"/>
          </rPr>
          <t>(Não editar as células em cinza). Relação de todos os cargos comissionados, conforme Lei Estadual nº 16.520/2018.</t>
        </r>
      </text>
    </comment>
    <comment ref="B89" authorId="0" shapeId="0" xr:uid="{924FEF03-DE2A-4CBC-BC96-0B94E18E3C2F}">
      <text>
        <r>
          <rPr>
            <sz val="11"/>
            <color rgb="FF000000"/>
            <rFont val="Arial"/>
            <family val="2"/>
          </rPr>
          <t>(Não editar as células em cinza). Relação de todos os símbolos dos cargos comissionados, conforme Lei Estadual nº 16.520/2018.</t>
        </r>
      </text>
    </comment>
    <comment ref="C89" authorId="0" shapeId="0" xr:uid="{E489F384-F68D-4BAB-A73B-5842E02FE761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preenchidos.</t>
        </r>
      </text>
    </comment>
    <comment ref="D89" authorId="0" shapeId="0" xr:uid="{71FB25A3-6F07-4E90-8927-8C9941A7FE8A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vagos.</t>
        </r>
      </text>
    </comment>
    <comment ref="E89" authorId="0" shapeId="0" xr:uid="{F6FBFCFA-676E-44A5-8FBA-F72F43E98D4A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existentes (preenchidos + vagos).</t>
        </r>
      </text>
    </comment>
    <comment ref="G89" authorId="0" shapeId="0" xr:uid="{02E64D0B-4964-4C42-8555-E640D945DE2A}">
      <text>
        <r>
          <rPr>
            <sz val="11"/>
            <color rgb="FF000000"/>
            <rFont val="Arial"/>
            <family val="2"/>
          </rPr>
          <t>(Células de preenchimento automático). Valor total dos subsídios dos agentes políticos, em Reais (R$).</t>
        </r>
      </text>
    </comment>
    <comment ref="H89" authorId="0" shapeId="0" xr:uid="{6E0AA7B0-B6B8-41FF-A4E4-D1DDF9106A16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I89" authorId="0" shapeId="0" xr:uid="{A731CF03-C8BE-426D-BC8E-0918199C3E1F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 cargo em comissão, em Reais (R$).</t>
        </r>
      </text>
    </comment>
    <comment ref="J89" authorId="0" shapeId="0" xr:uid="{8DEA7778-EE97-4891-AC54-BEA263F1B79E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subsídios dos agentes políticos + vencimentos + representações, em Reais (R$).</t>
        </r>
      </text>
    </comment>
    <comment ref="A104" authorId="0" shapeId="0" xr:uid="{701FE9DB-BB54-4EE1-A718-2F2718F84D3D}">
      <text>
        <r>
          <rPr>
            <sz val="11"/>
            <color rgb="FF000000"/>
            <rFont val="Arial"/>
            <family val="2"/>
          </rPr>
          <t>Descrever o nome da função gratificada de direção e assessoramento, conforme DOE. Exemplos da SCGE: Diretora da Ouvidoria-Geral do Estado, Gestora da Setorial Contábil, Coordenador de Auditoria de Obras Públicas, etc.</t>
        </r>
      </text>
    </comment>
    <comment ref="B104" authorId="0" shapeId="0" xr:uid="{476FBE06-F3D3-4466-B700-9880A8A8560C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      </r>
      </text>
    </comment>
    <comment ref="C104" authorId="0" shapeId="0" xr:uid="{56096486-938A-4685-B50B-F3F652E0E469}">
      <text>
        <r>
          <rPr>
            <sz val="11"/>
            <color rgb="FF000000"/>
            <rFont val="Arial"/>
            <family val="2"/>
          </rPr>
          <t>Descrever a sigla da lotação referente à função gratificada de direção e assessoramento. Exemplos de siglas da SCGE: GAB/DOGE, DPGE/GAF/GSC, DAUD/COP, etc.</t>
        </r>
      </text>
    </comment>
    <comment ref="D104" authorId="0" shapeId="0" xr:uid="{512DFA3B-8E14-4FB8-BAC9-3CF43D5CADAB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104" authorId="0" shapeId="0" xr:uid="{C6FD0469-39A5-45E5-AB9A-0A7996C703B3}">
      <text>
        <r>
          <rPr>
            <sz val="11"/>
            <color rgb="FF000000"/>
            <rFont val="Arial"/>
            <family val="2"/>
          </rPr>
          <t>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      </r>
      </text>
    </comment>
    <comment ref="F104" authorId="0" shapeId="0" xr:uid="{6024778E-A731-419F-9C21-E37D12928A16}">
      <text>
        <r>
          <rPr>
            <sz val="11"/>
            <color rgb="FF000000"/>
            <rFont val="Arial"/>
            <family val="2"/>
          </rPr>
          <t>Nome completo do servidor ocupante da função gratificada de direção e assessoramento. Caso a função gratificada de direção e assessoramento esteja vago, a palavra "VAGO" deverá ser inserida na célula correspondente.</t>
        </r>
      </text>
    </comment>
    <comment ref="G104" authorId="0" shapeId="0" xr:uid="{54D441E3-BE31-441C-8865-F4407CF4F1B0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104" authorId="0" shapeId="0" xr:uid="{36CFFC56-51F4-40AC-84FB-152FAE5739C9}">
      <text>
        <r>
          <rPr>
            <sz val="11"/>
            <color rgb="FF000000"/>
            <rFont val="Arial"/>
            <family val="2"/>
          </rPr>
          <t>Valor da representação paga em razão da função gratificada de direção e assessoramento, em Reais (R$).</t>
        </r>
      </text>
    </comment>
    <comment ref="I104" authorId="0" shapeId="0" xr:uid="{F34F3A7A-EA38-47E6-86C5-721325106C62}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15" authorId="0" shapeId="0" xr:uid="{E30F22D4-330F-46F9-850A-4ED6FDDB3A12}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direção e assessoramento, conforme Lei Estadual nº 16.520/2018.</t>
        </r>
      </text>
    </comment>
    <comment ref="B115" authorId="0" shapeId="0" xr:uid="{0FF572FC-8F26-45A6-A102-5F07D4479869}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direção e assessoramento, conforme Lei Estadual nº 16.520/2018.</t>
        </r>
      </text>
    </comment>
    <comment ref="C115" authorId="0" shapeId="0" xr:uid="{8FA45E7F-8B62-4EA9-9796-E8BD663FBCA3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preenchidos.</t>
        </r>
      </text>
    </comment>
    <comment ref="D115" authorId="0" shapeId="0" xr:uid="{7454854A-9DBF-479E-9BF8-E8EB95F3479E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vagas.</t>
        </r>
      </text>
    </comment>
    <comment ref="E115" authorId="0" shapeId="0" xr:uid="{B4DA6E7B-8A7B-4FB1-A0C2-B44EABB4B157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existentes (preenchidos + vagos).</t>
        </r>
      </text>
    </comment>
    <comment ref="G115" authorId="0" shapeId="0" xr:uid="{F7484954-8845-4697-8325-12642182C84C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15" authorId="0" shapeId="0" xr:uid="{475E1F92-1E9F-4DB3-95EB-15140F3910C2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direção e assessoramento, em Reais (R$).</t>
        </r>
      </text>
    </comment>
    <comment ref="I115" authorId="0" shapeId="0" xr:uid="{A9DB08A8-F2C3-4E04-8331-D634EB8EF929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A124" authorId="0" shapeId="0" xr:uid="{805697C6-E4EC-4226-B768-338D436F91D7}">
      <text>
        <r>
          <rPr>
            <sz val="11"/>
            <color rgb="FF000000"/>
            <rFont val="Arial"/>
            <family val="2"/>
          </rPr>
          <t xml:space="preserve">Descrever o nome da função gratificada de supervisão e apoio como consta no DOE. Exemplos da SCGE: Chefia da Unidade de Apoio e Projetos, Chefia da Unidade de Obras e Serviços de Engenharia, Chefia da Unidade de Licitações e Contratos, etc. </t>
        </r>
      </text>
    </comment>
    <comment ref="B124" authorId="0" shapeId="0" xr:uid="{38AA5663-967C-4C8B-B15E-132736B85466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      </r>
      </text>
    </comment>
    <comment ref="C124" authorId="0" shapeId="0" xr:uid="{6AE3A4C2-20F3-4B57-B23C-E3B6F4CE60EF}">
      <text>
        <r>
          <rPr>
            <sz val="11"/>
            <color rgb="FF000000"/>
            <rFont val="Arial"/>
            <family val="2"/>
          </rPr>
          <t>Descrever a sigla da lotação referente à função gratificada de supervisão e apoio. Exemplos de siglas da SCGE: DAUD/UAPP, DAUD/COP/UAOP, DAUD/CLC/UALC, etc.</t>
        </r>
      </text>
    </comment>
    <comment ref="D124" authorId="0" shapeId="0" xr:uid="{FBF8DFEF-5960-4B4F-A1DA-B7D1D4300D57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124" authorId="0" shapeId="0" xr:uid="{51C4D7D7-7F95-48CF-A432-A2318D58EC5C}">
      <text>
        <r>
          <rPr>
            <sz val="11"/>
            <color rgb="FF000000"/>
            <rFont val="Arial"/>
            <family val="2"/>
          </rPr>
          <t>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      </r>
      </text>
    </comment>
    <comment ref="F124" authorId="0" shapeId="0" xr:uid="{707E5E96-F91E-4DBB-9C8C-B2DFD22EB968}">
      <text>
        <r>
          <rPr>
            <sz val="11"/>
            <color rgb="FF000000"/>
            <rFont val="Arial"/>
            <family val="2"/>
          </rPr>
          <t>Nome completo do servidor ocupante da função gratificada de supervisão e apoio. Caso a função gratificada de supervisão e apoio esteja vago, a palavra "VAGO" deverá ser inserida na célula correspondente.</t>
        </r>
      </text>
    </comment>
    <comment ref="G124" authorId="0" shapeId="0" xr:uid="{C66BA67C-12AD-4A4F-81FE-F2D9B8270600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124" authorId="0" shapeId="0" xr:uid="{CBF45BCF-2C62-4951-B027-A67BFB097011}">
      <text>
        <r>
          <rPr>
            <sz val="11"/>
            <color rgb="FF000000"/>
            <rFont val="Arial"/>
            <family val="2"/>
          </rPr>
          <t>Valor da representação paga em razão da função gratificada de supervisão e apoio, em Reais (R$).</t>
        </r>
      </text>
    </comment>
    <comment ref="I124" authorId="0" shapeId="0" xr:uid="{61B5F177-2717-4167-972D-289C2C29528A}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35" authorId="0" shapeId="0" xr:uid="{03B4F7FD-920E-4AB9-868B-4196A776E8B3}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supervisão e apoio, conforme Lei Estadual nº 16.520/2018.</t>
        </r>
      </text>
    </comment>
    <comment ref="B135" authorId="0" shapeId="0" xr:uid="{B4D992A5-9C0E-4229-9BE4-D81363D70266}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supervisão e apoio, conforme Lei Estadual nº 16.520/2018.</t>
        </r>
      </text>
    </comment>
    <comment ref="C135" authorId="0" shapeId="0" xr:uid="{015D523D-A0B9-4975-A9F7-9591138EC7F2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preenchidos.</t>
        </r>
      </text>
    </comment>
    <comment ref="D135" authorId="0" shapeId="0" xr:uid="{1EB753AE-1357-45E1-A66E-CC538D8515D5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vagos.</t>
        </r>
      </text>
    </comment>
    <comment ref="E135" authorId="0" shapeId="0" xr:uid="{F501ADA8-D2E1-46DB-9DE4-ADB036F5465B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existentes (preenchidos + vagos).</t>
        </r>
      </text>
    </comment>
    <comment ref="G135" authorId="0" shapeId="0" xr:uid="{5585E031-8B1F-4211-B69F-D3E35E298AD0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35" authorId="0" shapeId="0" xr:uid="{F3F6FBE5-E4C5-42AB-B9BC-7CA1DD014CCB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supervisão e apoio, em Reais (R$).</t>
        </r>
      </text>
    </comment>
    <comment ref="I135" authorId="0" shapeId="0" xr:uid="{03925E2A-51E5-4576-A649-D99BB6D7FB14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C144" authorId="0" shapeId="0" xr:uid="{336EA1DC-86DB-44E4-9BA6-3C3A168392FB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preenchidos.</t>
        </r>
      </text>
    </comment>
    <comment ref="D144" authorId="0" shapeId="0" xr:uid="{5BEB84B5-0529-4DFC-B3F3-0BE1BC144694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vagos.</t>
        </r>
      </text>
    </comment>
    <comment ref="E144" authorId="0" shapeId="0" xr:uid="{433153BF-EDCB-4AE3-A912-3FA3FD21E218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existentes (preenchidos + vagos).</t>
        </r>
      </text>
    </comment>
    <comment ref="G144" authorId="0" shapeId="0" xr:uid="{2D27829C-31D0-4127-8FBD-A43300DC80F2}">
      <text>
        <r>
          <rPr>
            <sz val="11"/>
            <color rgb="FF000000"/>
            <rFont val="Arial"/>
            <family val="2"/>
          </rPr>
          <t>(Células de preenchimento automático). Valor total dos vencimentos dos cargos comissionados + funções gratificadas, em Reais (R$).</t>
        </r>
      </text>
    </comment>
    <comment ref="H144" authorId="0" shapeId="0" xr:uid="{977033DB-4F3C-4908-BD1A-D82145880D63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dos cargos comissionados + funções gratificadas, em Reais (R$).</t>
        </r>
      </text>
    </comment>
    <comment ref="I144" authorId="0" shapeId="0" xr:uid="{8B053414-26F9-4C30-919D-A5573D06E139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 pagas em razão dos cargos comissionados + funções gratificadas, em Reais (R$).</t>
        </r>
      </text>
    </comment>
    <comment ref="A145" authorId="0" shapeId="0" xr:uid="{49363B58-8687-4BCE-ACAF-4D28E530FDFE}">
      <text>
        <r>
          <rPr>
            <sz val="11"/>
            <color rgb="FF000000"/>
            <rFont val="Arial"/>
            <family val="2"/>
          </rPr>
          <t>Verificar se não seria mais adequado substituir representações por remuneração, uma vez que, no caso de Cargo em Comissão, inclui tb. o vencimento para os não efetivos
	-Bianca Rosa
Item ajustado!
	-ricardo Alves Paiva</t>
        </r>
      </text>
    </comment>
  </commentList>
</comments>
</file>

<file path=xl/sharedStrings.xml><?xml version="1.0" encoding="utf-8"?>
<sst xmlns="http://schemas.openxmlformats.org/spreadsheetml/2006/main" count="6791" uniqueCount="366">
  <si>
    <t>CARGOS COMISSIONADOS</t>
  </si>
  <si>
    <t>DESCRITIVO [3]</t>
  </si>
  <si>
    <t>SÍMBOLO [4]</t>
  </si>
  <si>
    <t>LOTAÇÃO [5]</t>
  </si>
  <si>
    <t>CATEGORIA [6]</t>
  </si>
  <si>
    <t>QTD. [7]</t>
  </si>
  <si>
    <t>SERVIDOR [8]</t>
  </si>
  <si>
    <t>AGP [9]</t>
  </si>
  <si>
    <t>VENCIMENTO [10]</t>
  </si>
  <si>
    <t>REPRESENTAÇÃO [11]</t>
  </si>
  <si>
    <t>MONTANTE [12]</t>
  </si>
  <si>
    <t>DESCRIÇÃO DOS CARGOS COMISSIONADOS [13]</t>
  </si>
  <si>
    <t>SIMBOLO [14]</t>
  </si>
  <si>
    <t>QTD. PREENCHIDOS [15]</t>
  </si>
  <si>
    <t>QTD. VAGO [16]</t>
  </si>
  <si>
    <t>TOTAL QTD. [17]</t>
  </si>
  <si>
    <t>TOTAL AGP [18]</t>
  </si>
  <si>
    <t>TOTAL VENCIMENTO [19]</t>
  </si>
  <si>
    <t>TOTAL REPRESENTAÇÃO [20]</t>
  </si>
  <si>
    <t>TOTAL MONTANTE [21]</t>
  </si>
  <si>
    <t>Cargo Comissionado de Direção e Assessoramento</t>
  </si>
  <si>
    <t>DAS</t>
  </si>
  <si>
    <t>Cargo Comissionado de Direção e Assessoramento - 1</t>
  </si>
  <si>
    <t>DAS-1</t>
  </si>
  <si>
    <t>Cargo Comissionado de Direção e Assessoramento - 2</t>
  </si>
  <si>
    <t>DAS-2</t>
  </si>
  <si>
    <t>Cargo Comissionado de Direção e Assessoramento - 3</t>
  </si>
  <si>
    <t>DAS-3</t>
  </si>
  <si>
    <t>Cargo Comissionado de Direção e Assessoramento - 4</t>
  </si>
  <si>
    <t>DAS-4</t>
  </si>
  <si>
    <t>Cargo Comissionado de Direção e Assessoramento - 5</t>
  </si>
  <si>
    <t>DAS-5</t>
  </si>
  <si>
    <t>Cargo de Assessoramento - 1</t>
  </si>
  <si>
    <t>CAA-1</t>
  </si>
  <si>
    <t>Cargo de Assessoramento - 2</t>
  </si>
  <si>
    <t>CAA-2</t>
  </si>
  <si>
    <t>Cargo de Assessoramento - 3</t>
  </si>
  <si>
    <t>CAA-3</t>
  </si>
  <si>
    <t>Cargo de Assessoramento - 4</t>
  </si>
  <si>
    <t>CAA-4</t>
  </si>
  <si>
    <t>Cargo de Assessoramento - 5</t>
  </si>
  <si>
    <t>CAA-5</t>
  </si>
  <si>
    <t>TOTAL DOS CARGOS COMISSIONADOS E DAS SUAS REMUNERAÇÕES</t>
  </si>
  <si>
    <t>FUNÇÃO GRATIFICADA DE DIREÇÃO E ASSESSORAMENTO</t>
  </si>
  <si>
    <t>DESCRITIVO [22]</t>
  </si>
  <si>
    <t>SÍMBOLO [23]</t>
  </si>
  <si>
    <t>LOTAÇÃO [24]</t>
  </si>
  <si>
    <t>CATEGORIA [25]</t>
  </si>
  <si>
    <t>QTD. [26]</t>
  </si>
  <si>
    <t>SERVIDOR [27]</t>
  </si>
  <si>
    <t>VENCIMENTO [28]</t>
  </si>
  <si>
    <t>REPRESENTAÇÃO [29]</t>
  </si>
  <si>
    <t>MONTANTE [30]</t>
  </si>
  <si>
    <t>RELAÇÃO DAS FUNÇÕES GRATIFICADAS DE DIREÇÃO E ASSESSORAMENTO [31]</t>
  </si>
  <si>
    <t>SIMBOLO [32]</t>
  </si>
  <si>
    <t>QTD. PREENCHIDOS [33]</t>
  </si>
  <si>
    <t>QTD. VAGO [34]</t>
  </si>
  <si>
    <t>TOTAL QTD. [35]</t>
  </si>
  <si>
    <t>TOTAL VENCIMENTO [36]</t>
  </si>
  <si>
    <t>TOTAL REPRESENTAÇÃO [37]</t>
  </si>
  <si>
    <t>TOTAL MONTANTE [38]</t>
  </si>
  <si>
    <t>Função Gratificada de Direção e Assessoramento</t>
  </si>
  <si>
    <t>FDA</t>
  </si>
  <si>
    <t>Função Gratificada de Direção e Assessoramento - 1</t>
  </si>
  <si>
    <t>FDA-1</t>
  </si>
  <si>
    <t>Função Gratificada de Direção e Assessoramento - 2</t>
  </si>
  <si>
    <t>FDA-2</t>
  </si>
  <si>
    <t>Função Gratificada de Direção e Assessoramento - 3</t>
  </si>
  <si>
    <t>FDA-3</t>
  </si>
  <si>
    <t>Função Gratificada de Direção e Assessoramento - 4</t>
  </si>
  <si>
    <t>FDA-4</t>
  </si>
  <si>
    <t>TOTAL DAS FUNÇÕES GRATIFICADAS DE DIREÇÃO E ASSESSORAMENTO E DAS SUAS REMUNERAÇÕES</t>
  </si>
  <si>
    <t>FUNÇÃO GRATIFICADA DE SUPERVISÃO E APOIO</t>
  </si>
  <si>
    <t>DESCRITIVO [39]</t>
  </si>
  <si>
    <t>SÍMBOLO [40]</t>
  </si>
  <si>
    <t>LOTAÇÃO [41]</t>
  </si>
  <si>
    <t>CATEGORIA [42]</t>
  </si>
  <si>
    <t>QTD. [43]</t>
  </si>
  <si>
    <t>SERVIDOR [44]</t>
  </si>
  <si>
    <t>VENCIMENTO [45]</t>
  </si>
  <si>
    <t>REPRESENTAÇÃO [46]</t>
  </si>
  <si>
    <t>MONTANTE [47]</t>
  </si>
  <si>
    <t>RELAÇÃO DAS FUNÇÕES GRATIFICADAS DE SUPERVISÃO E APOIO [48]</t>
  </si>
  <si>
    <t>SIMBOLO [49]</t>
  </si>
  <si>
    <t>QTD. PREENCHIDOS [50]</t>
  </si>
  <si>
    <t>QTD. VAGO [51]</t>
  </si>
  <si>
    <t>TOTAL QTD. [52]</t>
  </si>
  <si>
    <t>TOTAL VENCIMENTO [53]</t>
  </si>
  <si>
    <t>TOTAL REPRESENTAÇÃO [54]</t>
  </si>
  <si>
    <t>TOTAL MONTANTE [55]</t>
  </si>
  <si>
    <t>Função Gratificada de Supervisão -1</t>
  </si>
  <si>
    <t>FGS-1</t>
  </si>
  <si>
    <t>Função Gratificada de Supervisão -2</t>
  </si>
  <si>
    <t xml:space="preserve">FGS-2 </t>
  </si>
  <si>
    <t>Função Gratificada de Supervisão -3</t>
  </si>
  <si>
    <t>FGS-3</t>
  </si>
  <si>
    <t xml:space="preserve">Função Gratificada de Apoio -1 </t>
  </si>
  <si>
    <t xml:space="preserve">FGA-1 </t>
  </si>
  <si>
    <t>Função Gratificada de Apoio -2</t>
  </si>
  <si>
    <t>FGA-2</t>
  </si>
  <si>
    <t xml:space="preserve">Função Gratificada de Apoio -3 </t>
  </si>
  <si>
    <t>FGA-3</t>
  </si>
  <si>
    <t>TOTAL DAS FUNÇÕES GRATIFICADAS DE SUPERVISÃO E APOIO E DAS SUAS REMUNERAÇÕES</t>
  </si>
  <si>
    <t>TOTAL QTD. PREENCHIDOS [56]</t>
  </si>
  <si>
    <t>TOTAL QTD. VAGO [57]</t>
  </si>
  <si>
    <t>TOTAL QTD. [58]</t>
  </si>
  <si>
    <t>VALOR TOTAL VENCIMENTO [59]</t>
  </si>
  <si>
    <t>VALOR TOTAL REPRESENTAÇÃO [60]</t>
  </si>
  <si>
    <t>VALOR TOTAL MONTANTE [61]</t>
  </si>
  <si>
    <t>QUANTITATIVO TOTAL DOS CARGOS EM COMISSÃO + FUNÇÕES GRATIFICADAS E VALOR TOTAL DAS SUAS REMUNERAÇÕES</t>
  </si>
  <si>
    <t>EMBASAMENTO LEGAL:</t>
  </si>
  <si>
    <t>Lei nº 6.123, de 20 de julho de 1968 (institui o regime jurídico dos funcionários públicos civis do Estado de Pernambuco).</t>
  </si>
  <si>
    <t>Lei nº 16.520, de 27 de dezembro de 2018 (Lei que dispõe sobre a estrutura e o funcionamento do Poder Executivo vigente à epoca da divulgação)</t>
  </si>
  <si>
    <t>Enumerar Decreto(s) de Alocação de Cargos Comissionados e Funções Gratificadas do órgão ou entidade ou normativo equivalente vigentes à epoca da divulgação</t>
  </si>
  <si>
    <t>Decreto que aprova o Regulamento do órgão ou entidade ou normativo equivalente vigente à epoca da divulgação</t>
  </si>
  <si>
    <t>Decreto que aprova o Manual de Serviços do órgão ou entidade ou normativo equivalente vigente à epoca da divulgação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</si>
  <si>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</si>
  <si>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</si>
  <si>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subsequente.</t>
  </si>
  <si>
    <t>[3] Descrever o nome do cargo comissionado como consta no Decreto de Alocação do Cargo e/ou Regulamento do órgão ou entidade. Exemplos da SCGE: Secretário Executivo da Controladoria-Geral do Estado, Chefe de Gabinete, Assessor de Comunicação, etc.</t>
  </si>
  <si>
    <t>[4] (célula de preenchimento obrigatório, pois serve de base para a contabilização dos quantitativos totais de cargos, funções e gratificações preenchidos e vagos). Lista suspensa. Simbolo do cargo comissionado, conforme Lei Estadual nº 16.520/2018. Opções: DAS, DAS-1, DAS-2, DAS-3, DAS-4, DAS-5, CAA-1, CAA-2, CAA-3, CAA-4 e CAA-5.</t>
  </si>
  <si>
    <t>[5] Descrever a sigla da lotação referente ao cargo comissionado. Exemplos de siglas da SCGE: GAB/SECGE, GAB/CGAB, CGAB/ASC, etc.</t>
  </si>
  <si>
    <t>[6] 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</si>
  <si>
    <t>[7] 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</si>
  <si>
    <t>[8] Nome completo do servidor ocupante do cargo comissionado. Caso o cargo esteja vago, a palavra "VAGO" deverá ser inserida na célula correspondente.</t>
  </si>
  <si>
    <t>[9] Valor do subsídio do agente político, em Reais (R$).</t>
  </si>
  <si>
    <t>[10] Valor do vencimento do servidor, em Reais (R$).</t>
  </si>
  <si>
    <t>[11] Valor da representação paga em razão do cargo em comissão, em Reais (R$).</t>
  </si>
  <si>
    <t>[12] (Células de preenchimento automático). Montante resultante da soma entre o subsídio do agente político + vencimento + representação, em Reais (R$).</t>
  </si>
  <si>
    <t>[13] (Não editar as células em cinza). Relação de todos os cargos comissionados, conforme Lei Estadual nº 16.520/2018.</t>
  </si>
  <si>
    <t>[14] (Não editar as células em cinza). Relação de todos os símbolos dos cargos comissionados, conforme Lei Estadual nº 16.520/2018.</t>
  </si>
  <si>
    <t>[15] (Células de preenchimento automático). Quantitativo dos cargos comissionados preenchidos.</t>
  </si>
  <si>
    <t>[16] (Células de preenchimento automático). Quantitativo dos cargos comissionados vagos.</t>
  </si>
  <si>
    <t>[17] (Células de preenchimento automático). Quantitativo dos cargos comissionados existentes (preenchidos + vagos).</t>
  </si>
  <si>
    <t>[18] (Células de preenchimento automático). Valor total do subsídio do agente político, em Reais (R$).</t>
  </si>
  <si>
    <t>[19] (Células de preenchimento automático). Valor total dos vencimentos dos servidores em razão do cargo em comissão, em Reais (R$).</t>
  </si>
  <si>
    <t>[20] (Células de preenchimento automático). Valor total das representações pagas em razão do cargo em comissão, em Reais (R$).</t>
  </si>
  <si>
    <t>[21] (Células de preenchimento automático). Valor total dos montantes resultantes da soma entre os subsídios dos agentes políticos + vencimentos + representações, em Reais (R$).</t>
  </si>
  <si>
    <t>[22] Descrever o nome da função gratificada de direção e assessoramento, conforme Decreto de Alocação da Função Gratificada e/ou Regulamento do órgão ou entidade. Exemplos da SCGE: Diretora da Ouvidoria-Geral do Estado, Gestora da Setorial Contábil, Coordenador de Auditoria de Obras Públicas, etc.</t>
  </si>
  <si>
    <t>[23] 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</si>
  <si>
    <t>[24] Descrever a sigla da lotação referente à função gratificada de direção e assessoramento. Exemplos de siglas da SCGE: GAB/DOGE, DPGE/GAF/GSC, DAUD/COP, etc.</t>
  </si>
  <si>
    <t>[25] 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</si>
  <si>
    <t>[26] 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</si>
  <si>
    <t>[27] Nome completo do servidor ocupante da função gratificada de direção e assessoramento. Caso a função gratificada de direção e assessoramento esteja vaga, a palavra "VAGA" deverá ser inserida na célula correspondente.</t>
  </si>
  <si>
    <t>[28] Valor do vencimento do servidor, em Reais (R$).</t>
  </si>
  <si>
    <t>[29] Valor da representação paga em razão da função gratificada de direção e assessoramento, em Reais (R$).</t>
  </si>
  <si>
    <t>[30] (Células de preenchimento automático). Montante resultante da soma entre o vencimento + representação, em Reais (R$).</t>
  </si>
  <si>
    <t>[31] (Não editar as células em cinza). Relação de todas as funções gratificadas de direção e assessoramento, conforme Lei Estadual nº 16.520/2018.</t>
  </si>
  <si>
    <t>[32] (Não editar as células em cinza). Relação de todos os símbolos das funções gratificadas de direção e assessoramento, conforme Lei Estadual nº 16.520/2018.</t>
  </si>
  <si>
    <t>[33] (Células de preenchimento automático). Quantitativo das funções gratificadas de direção e assessoramento preenchidos.</t>
  </si>
  <si>
    <t>[34] (Células de preenchimento automático). Quantitativo das funções gratificadas de direção e assessoramento vagas.</t>
  </si>
  <si>
    <t>[35] (Células de preenchimento automático). Quantitativo das funções gratificadas de direção e assessoramento existentes (preenchidos + vagos).</t>
  </si>
  <si>
    <t>[36] (Células de preenchimento automático). Valor total dos vencimentos dos servidores, em Reais (R$).</t>
  </si>
  <si>
    <t>[37] (Células de preenchimento automático). Valor total das representações pagas em razão da função gratificada de direção e assessoramento, em Reais (R$).</t>
  </si>
  <si>
    <t>[38] (Células de preenchimento automático). Valor total dos montantes resultantes da soma entre os vencimentos + representações, em Reais (R$).</t>
  </si>
  <si>
    <t xml:space="preserve">[39] Descrever o nome da função gratificada de supervisão e apoio como consta no Decreto de Alocação da Função Gratificada e/ou Manual de Serviços do órgão ou entidade. Exemplos da SCGE: Chefia da Unidade de Apoio e Projetos, Chefia da Unidade de Obras e Serviços de Engenharia, Chefia da Unidade de Licitações e Contratos, Função Gratificada de Supervisão 3, Função Gratificada de Apoio 2 etc. </t>
  </si>
  <si>
    <t>[40] 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</si>
  <si>
    <t>[41] Descrever a sigla da lotação referente à função gratificada de supervisão e apoio. Exemplos de siglas da SCGE: DAUD/UAPP, DAUD/COP/UAOP, DAUD/CLC/UALC, etc.</t>
  </si>
  <si>
    <t>[42] 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</si>
  <si>
    <t>[43] 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</si>
  <si>
    <t>[44] Nome completo do servidor ocupante da função gratificada de supervisão e apoio. Caso a função gratificada de supervisão e apoio esteja vaga, a palavra "VAGA" deverá ser inserida na célula correspondente.</t>
  </si>
  <si>
    <t>[45] Valor do vencimento do servidor, em Reais (R$).</t>
  </si>
  <si>
    <t>[46] Valor da representação paga em razão da função gratificada de supervisão e apoio, em Reais (R$).</t>
  </si>
  <si>
    <t>[47] (Células de preenchimento automático). Montante resultante da soma entre o vencimento + representação, em Reais (R$).</t>
  </si>
  <si>
    <t>[48] (Não editar as células em cinza). Relação de todas as funções gratificadas de supervisão e apoio, conforme Lei Estadual nº 16.520/2018.</t>
  </si>
  <si>
    <t>[49] (Não editar as células em cinza). Relação de todos os símbolos das funções gratificadas de supervisão e apoio, conforme Lei Estadual nº 16.520/2018.</t>
  </si>
  <si>
    <t>[50] (Células de preenchimento automático). Quantitativo das funções gratificadas de supervisão e apoio preenchidos.</t>
  </si>
  <si>
    <t>[51] (Células de preenchimento automático). Quantitativo das funções gratificadas de supervisão e apoio vagos.</t>
  </si>
  <si>
    <t>[52] (Células de preenchimento automático). Quantitativo das funções gratificadas de supervisão e apoio existentes (preenchidos + vagos).</t>
  </si>
  <si>
    <t>[53] (Células de preenchimento automático). Valor total dos vencimentos dos servidores, em Reais (R$).</t>
  </si>
  <si>
    <t>[54] (Células de preenchimento automático). Valor total das representações pagas em razão da função gratificada de supervisão e apoio, em Reais (R$).</t>
  </si>
  <si>
    <t>[55] (Células de preenchimento automático). Valor total dos montantes resultantes da soma entre os vencimentos + representações, em Reais (R$).</t>
  </si>
  <si>
    <t>[56] (Células de preenchimento automático). Quantitativo dos cargos em comissão + funções gratificadas preenchidos.</t>
  </si>
  <si>
    <t>[57] (Células de preenchimento automático). Quantitativo dos cargos em comissão + funções gratificadas vagos.</t>
  </si>
  <si>
    <t>[58] (Células de preenchimento automático). Quantitativo dos cargos em comissão + funções gratificadas existentes (preenchidos + vagos).</t>
  </si>
  <si>
    <t>[59] (Células de preenchimento automático). Valor total dos vencimentos dos cargos comissionados + funções gratificadas, em Reais (R$).</t>
  </si>
  <si>
    <t>[60] (Células de preenchimento automático). Valor total das representações pagas em razão dos cargos comissionados + funções gratificadas, em Reais (R$).</t>
  </si>
  <si>
    <t>[61] (Células de preenchimento automático). Valor total dos montantes resultantes da soma entre os vencimentos + representações pagas em razão dos cargos comissionados + funções gratificadas, em Reais (R$).</t>
  </si>
  <si>
    <t xml:space="preserve">                               Agência de Empreemdedorismo de Pernambuco - AGE</t>
  </si>
  <si>
    <t xml:space="preserve">                               GOVERNO DO ESTADO DE PERNAMBUCO </t>
  </si>
  <si>
    <t xml:space="preserve">                               ANEXO II - CARGOS EM COMISSÃO E FUNÇÕES GRATIFICADAS [DESCRITIVO DOS OCUPANTES, QUANTITATIVOS E VAGAS NÃO PREENCHIDAS] (ITENS 4.3 E 4.4 DO ANEXO I, DA PORTARIA SCGE Nº 27/2022)</t>
  </si>
  <si>
    <t>Presidente</t>
  </si>
  <si>
    <t>Diretor Administrativo</t>
  </si>
  <si>
    <t>Diretor Financeiro e de Planejamento e Controle</t>
  </si>
  <si>
    <t>Superintendente de Pequenos Negócios</t>
  </si>
  <si>
    <t xml:space="preserve">Superintendente de Operações Especiais </t>
  </si>
  <si>
    <t>Superintendente Financeiro</t>
  </si>
  <si>
    <t>Superintendente Jurídica</t>
  </si>
  <si>
    <t>Superintendente de Análise de Crédito</t>
  </si>
  <si>
    <t>Gerente de Pequenos Negócios</t>
  </si>
  <si>
    <t>Gerente de Comunicação</t>
  </si>
  <si>
    <t>Gerente de Análise de Crédito</t>
  </si>
  <si>
    <t>Gerente de Compliance e Controles Internos</t>
  </si>
  <si>
    <t>Gerente de Contabilidade</t>
  </si>
  <si>
    <t>Gerente Administrativo</t>
  </si>
  <si>
    <t>Gerente</t>
  </si>
  <si>
    <t>Assessor de Negócios</t>
  </si>
  <si>
    <t>Analista de RH</t>
  </si>
  <si>
    <t>Analista de Comunicação</t>
  </si>
  <si>
    <t>Analista Financeiro</t>
  </si>
  <si>
    <t>Analista de Controle Interno e Conformidade</t>
  </si>
  <si>
    <t>Analista Contábil</t>
  </si>
  <si>
    <t>Analista de Negócios</t>
  </si>
  <si>
    <t>Analista de Planejamento</t>
  </si>
  <si>
    <t>Analista Juridico</t>
  </si>
  <si>
    <t>Analista de Crédito</t>
  </si>
  <si>
    <t xml:space="preserve">Analista de Crédito e Projeto  </t>
  </si>
  <si>
    <t>Analista de Crédito de Acompanhamento</t>
  </si>
  <si>
    <t>Analista de Cobrança</t>
  </si>
  <si>
    <t xml:space="preserve">Analista de TI </t>
  </si>
  <si>
    <t>Analista Administrativa</t>
  </si>
  <si>
    <t>Secretária Sênior</t>
  </si>
  <si>
    <t>Assistente de Negócios Sênior</t>
  </si>
  <si>
    <t>Assistente de TI Sênior</t>
  </si>
  <si>
    <t>Assistente de Controles Internos Sênior</t>
  </si>
  <si>
    <t>Assistente Financeiro Sênior</t>
  </si>
  <si>
    <t>Assistente de Crédito Sênior</t>
  </si>
  <si>
    <t>Assistente Jurídico Sênior</t>
  </si>
  <si>
    <t>Assistente Sênior</t>
  </si>
  <si>
    <t>Secretária Pleno</t>
  </si>
  <si>
    <t>Assistente de TI Pleno</t>
  </si>
  <si>
    <t>Assistente de Cadastro Pleno</t>
  </si>
  <si>
    <t>Assistente de Negócios Pleno</t>
  </si>
  <si>
    <t>Assistente Financeiro Pleno</t>
  </si>
  <si>
    <t>Assistente RH Pleno</t>
  </si>
  <si>
    <t>Assistente de Crédito Pleno</t>
  </si>
  <si>
    <t>Assistente Pleno</t>
  </si>
  <si>
    <t>Apoio de Negócios</t>
  </si>
  <si>
    <t>Apoio de Cobrança</t>
  </si>
  <si>
    <t>Apoio</t>
  </si>
  <si>
    <t>AGE</t>
  </si>
  <si>
    <t>Edilberto Xavier de Albuquerque Junior</t>
  </si>
  <si>
    <t>Renata Kosminsky</t>
  </si>
  <si>
    <t>Eduardo Luiz Almeida de Queiroz</t>
  </si>
  <si>
    <t>Antônio Jacome de Araújo Neto</t>
  </si>
  <si>
    <t>Gustavo Jose Barros Gurgel</t>
  </si>
  <si>
    <t>Carlos Alexandre Fernandes de Moura</t>
  </si>
  <si>
    <t>Angélica Cristiane Lira de Miranda</t>
  </si>
  <si>
    <t>Vinicius Amelotti</t>
  </si>
  <si>
    <t>Carlos Eduardo Oliveira Menezes</t>
  </si>
  <si>
    <t>Mário Italo Pereira de Matos Filho</t>
  </si>
  <si>
    <t>Micheline Dayse Gomes Batista</t>
  </si>
  <si>
    <t>Nelson Alves Cordeiro de Souza</t>
  </si>
  <si>
    <t>David Iran Lemos Leonel Silva</t>
  </si>
  <si>
    <t>Teótimo Soares de Almeida</t>
  </si>
  <si>
    <t>Enesita Maria Gonçalves Crespo</t>
  </si>
  <si>
    <t>Darla Patricia Macedo de queiroz</t>
  </si>
  <si>
    <t>Ana Carolina Farias Guimarães de Moura</t>
  </si>
  <si>
    <t>Tatiana Matos de Meira</t>
  </si>
  <si>
    <t>Rodrigo José Guimarães de Barros</t>
  </si>
  <si>
    <t>Patricia dos Santos Albuquerque</t>
  </si>
  <si>
    <t>Ilka Adriano da Silva</t>
  </si>
  <si>
    <t>Darly Keily Firmino da Silva</t>
  </si>
  <si>
    <t>Maria Carmen Anunciação de Chisto</t>
  </si>
  <si>
    <t>Andreza Souto Maior Ferraz</t>
  </si>
  <si>
    <t>Sandra Arantes da Silva</t>
  </si>
  <si>
    <t>Maria Conceição Pereira de Oliveira</t>
  </si>
  <si>
    <t>Ana Cristina Bessa de Andrade</t>
  </si>
  <si>
    <t>Albani Teixeira de Souza</t>
  </si>
  <si>
    <t>Armando Loureiro Amorim Filho</t>
  </si>
  <si>
    <t>Natalie Victoria Gomes de Brito Souza</t>
  </si>
  <si>
    <t>Ailton José da Silva Júnior</t>
  </si>
  <si>
    <t xml:space="preserve">Rosa Maria Serrano Barbosa de Souza </t>
  </si>
  <si>
    <t>Everton de Sena Carvalho</t>
  </si>
  <si>
    <t>Renan da Silva Nere</t>
  </si>
  <si>
    <t>Gabrielly Oliveira</t>
  </si>
  <si>
    <t>Douglas Vasconcelos de Araújo</t>
  </si>
  <si>
    <t>Fernanda de Arruda Barreto</t>
  </si>
  <si>
    <t>George Uamirim Rodrigues da Silva</t>
  </si>
  <si>
    <t>Ricardo Valerio de Oliveira Moura</t>
  </si>
  <si>
    <t>Alan Antônio da Silva</t>
  </si>
  <si>
    <t>Rayane Francielle Assis da Silva</t>
  </si>
  <si>
    <t>Filipe Jose Pereira Cardoso</t>
  </si>
  <si>
    <t>Jéssica Suênia Bezerra de Lima</t>
  </si>
  <si>
    <t>Ana Elizabeth Barros e Melo</t>
  </si>
  <si>
    <t>Rosana Farias Torres</t>
  </si>
  <si>
    <t>Maria da Conceição de Araújo Lessa</t>
  </si>
  <si>
    <t>Cyntia Feitosa Neres</t>
  </si>
  <si>
    <t>Jamilli Poroca Van Dyke de Castro</t>
  </si>
  <si>
    <t>Leonardo José Cavalcanti de Santana</t>
  </si>
  <si>
    <t>Jessyca Renata da Silva</t>
  </si>
  <si>
    <t>José Roberto Almeida de França</t>
  </si>
  <si>
    <t>Raysa Tavares de Melo</t>
  </si>
  <si>
    <t>Pedro Henrique de França Torres</t>
  </si>
  <si>
    <t>Elisama Pereira Diniz</t>
  </si>
  <si>
    <t>Lais Pio Lopes da Silva</t>
  </si>
  <si>
    <t>Maria José da Silva</t>
  </si>
  <si>
    <t>VAGO</t>
  </si>
  <si>
    <t>COM</t>
  </si>
  <si>
    <t>EXQ</t>
  </si>
  <si>
    <t xml:space="preserve"> </t>
  </si>
  <si>
    <t>João Gabriel de Albuquerque Baracho</t>
  </si>
  <si>
    <t>Beatriz de Farias Neves Borges</t>
  </si>
  <si>
    <t>Assessor Jurídico</t>
  </si>
  <si>
    <t>Patrícia Maria Barboza da Silva</t>
  </si>
  <si>
    <t>Assessor de Comunicação</t>
  </si>
  <si>
    <t>Danilo Gomes de Oliveira</t>
  </si>
  <si>
    <t>Assessor Administrativo</t>
  </si>
  <si>
    <t>Jamille de Amorim Arrais Pinto</t>
  </si>
  <si>
    <t>Analista Administrativo</t>
  </si>
  <si>
    <t>Gerentede Operações Especiais</t>
  </si>
  <si>
    <t>Gerente de Auditoria Interna</t>
  </si>
  <si>
    <t>Danielly Albuquerque da Silva</t>
  </si>
  <si>
    <t>ATUALIZADO EM 17/02/2023</t>
  </si>
  <si>
    <t>Caio César Santos de Oliveira Silva</t>
  </si>
  <si>
    <t>Bruno Maurício de Carvalho Queiroz</t>
  </si>
  <si>
    <t>Rayanna Vanessa Bezerra Neves Silva</t>
  </si>
  <si>
    <t>Daniel José do Amaral Filho</t>
  </si>
  <si>
    <t>Assessor de TI</t>
  </si>
  <si>
    <t>José Gustavo da Silva</t>
  </si>
  <si>
    <t>Marcio Rocha Fagundes</t>
  </si>
  <si>
    <t>ATUALIZADO EM 29/08/2023</t>
  </si>
  <si>
    <t>Angela Mochel de Souza Netto</t>
  </si>
  <si>
    <t>Alessandra Maria Chaves Santos</t>
  </si>
  <si>
    <t>Bartolomeu Ferreira Cavalcanti</t>
  </si>
  <si>
    <t>Assistente de Cobrança Pleno</t>
  </si>
  <si>
    <t>Jandira Lins Gomes Duarte</t>
  </si>
  <si>
    <t>Paulo Marcelo Serpa</t>
  </si>
  <si>
    <t>Gerente de Análise de Dados</t>
  </si>
  <si>
    <t>Raphael dos Santos D'Emery Gomes</t>
  </si>
  <si>
    <t>Silvia Talita Inácio Bezerra</t>
  </si>
  <si>
    <t>Alexsandro Cavalcante de Andrade</t>
  </si>
  <si>
    <t>Daniel de Andrade Penaforte</t>
  </si>
  <si>
    <t>Assistente de Jurídico Pleno</t>
  </si>
  <si>
    <t>Emanuele Freitas Vilanova</t>
  </si>
  <si>
    <t>Diretor de Operações</t>
  </si>
  <si>
    <t>Ivete Jurema Esteves Lacerda</t>
  </si>
  <si>
    <t>Luana Becker de Moraes Rego</t>
  </si>
  <si>
    <t>Assistente Administrativo Sênior</t>
  </si>
  <si>
    <t>Maria de Fátima de Melo Vaz de Oliveira</t>
  </si>
  <si>
    <t>Assistente  Controles Internos Pleno</t>
  </si>
  <si>
    <t>Ana Carolina Cordeiro Viegas</t>
  </si>
  <si>
    <t>Ariadne Raissa Costa da Nobrega</t>
  </si>
  <si>
    <t>Assistente Administrativo Pleno</t>
  </si>
  <si>
    <t>Maria do Socorro Cordeiro da Costa</t>
  </si>
  <si>
    <t xml:space="preserve">ATUALIZADO EM </t>
  </si>
  <si>
    <t>Superintendente Jurídico</t>
  </si>
  <si>
    <t>Bruno Mauricio de Carvalho Queiroz</t>
  </si>
  <si>
    <t>Douglas Vasconcelos de Araujo</t>
  </si>
  <si>
    <t>Edmilson Duarte da Silva</t>
  </si>
  <si>
    <t>Assessor de Operações Especiais</t>
  </si>
  <si>
    <t>Alessandro Cavalcante de Andrade</t>
  </si>
  <si>
    <t>José Robson da Costa Silva</t>
  </si>
  <si>
    <t>Josuel José Lemos de Barros</t>
  </si>
  <si>
    <t>Joyce Silva Lopes</t>
  </si>
  <si>
    <t>Mario Henrique Martins de Queiroz</t>
  </si>
  <si>
    <t>Patrini Dantas de Melo</t>
  </si>
  <si>
    <t>Rosa Maria Montarroyos de Mesquita</t>
  </si>
  <si>
    <t>Gerente de Operações Especiais</t>
  </si>
  <si>
    <t>Jairo dos Santos Pedrosa</t>
  </si>
  <si>
    <t>Alessandra Carvalho Silva de Oliveira</t>
  </si>
  <si>
    <t>Allan Rodrigo Nascimento Souza</t>
  </si>
  <si>
    <t>Christiane Cavalcanti Vicente da Silva</t>
  </si>
  <si>
    <t>Devison Ramos de Brito Marques</t>
  </si>
  <si>
    <t>Guilherme Paes de Andrade Arcoverde</t>
  </si>
  <si>
    <t>Harany Reis Freire e Rocha</t>
  </si>
  <si>
    <t>Janilson Ferreira da Silva</t>
  </si>
  <si>
    <t>Assistente de Negócio Sênior</t>
  </si>
  <si>
    <t>Jhonatan Rocha de Lima</t>
  </si>
  <si>
    <t>José Carlos Ramos Mutran</t>
  </si>
  <si>
    <t>José Nilo Martins Sampaio</t>
  </si>
  <si>
    <t>Juliana Martins de Albuquerque</t>
  </si>
  <si>
    <t>Natalie Victoria Gomes Brito Souza</t>
  </si>
  <si>
    <t>Verônica Vieira da Cunha</t>
  </si>
  <si>
    <t>Superintendente de Tecnologia da Comunicação e Informação</t>
  </si>
  <si>
    <t>ATUALIZADO EM 11/01/2024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</si>
</sst>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 -416]#,##0.00"/>
  </numFmts>
  <fonts count="16" x14ac:knownFonts="1">
    <font>
      <sz val="11"/>
      <color rgb="FF000000"/>
      <name val="Arial"/>
    </font>
    <font>
      <b/>
      <sz val="16"/>
      <color rgb="FFFFFFFF"/>
      <name val="Calibri"/>
      <family val="2"/>
    </font>
    <font>
      <sz val="11"/>
      <name val="Arial"/>
      <family val="2"/>
    </font>
    <font>
      <b/>
      <sz val="14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trike/>
      <sz val="11"/>
      <color theme="1"/>
      <name val="Arial"/>
      <family val="2"/>
    </font>
    <font>
      <sz val="8"/>
      <color rgb="FF000000"/>
      <name val="Arial"/>
      <family val="2"/>
    </font>
    <font>
      <sz val="11"/>
      <color rgb="FFFF0000"/>
      <name val="Arial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2" tint="-0.249977111117893"/>
        <bgColor rgb="FFB7B7B7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5" fillId="3" borderId="3" xfId="0" applyFont="1" applyFill="1" applyBorder="1" applyAlignment="1">
      <alignment vertical="center" wrapText="1"/>
    </xf>
    <xf numFmtId="4" fontId="0" fillId="0" borderId="0" xfId="0" applyNumberFormat="1"/>
    <xf numFmtId="4" fontId="8" fillId="4" borderId="0" xfId="0" applyNumberFormat="1" applyFont="1" applyFill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4" fontId="8" fillId="4" borderId="7" xfId="0" applyNumberFormat="1" applyFont="1" applyFill="1" applyBorder="1" applyAlignment="1">
      <alignment vertical="center" wrapText="1"/>
    </xf>
    <xf numFmtId="0" fontId="8" fillId="4" borderId="6" xfId="0" applyFont="1" applyFill="1" applyBorder="1" applyAlignment="1">
      <alignment vertical="center" wrapText="1"/>
    </xf>
    <xf numFmtId="0" fontId="0" fillId="4" borderId="8" xfId="0" applyFill="1" applyBorder="1"/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right" vertical="center" wrapText="1"/>
    </xf>
    <xf numFmtId="164" fontId="9" fillId="5" borderId="3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Alignment="1">
      <alignment vertical="center" wrapText="1"/>
    </xf>
    <xf numFmtId="4" fontId="0" fillId="4" borderId="8" xfId="0" applyNumberFormat="1" applyFill="1" applyBorder="1"/>
    <xf numFmtId="4" fontId="7" fillId="2" borderId="3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164" fontId="9" fillId="5" borderId="3" xfId="0" applyNumberFormat="1" applyFont="1" applyFill="1" applyBorder="1" applyAlignment="1">
      <alignment vertical="center" wrapText="1"/>
    </xf>
    <xf numFmtId="3" fontId="9" fillId="5" borderId="3" xfId="0" applyNumberFormat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vertical="center" wrapText="1"/>
    </xf>
    <xf numFmtId="164" fontId="10" fillId="5" borderId="3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164" fontId="8" fillId="5" borderId="3" xfId="0" applyNumberFormat="1" applyFont="1" applyFill="1" applyBorder="1" applyAlignment="1">
      <alignment vertical="center" wrapText="1"/>
    </xf>
    <xf numFmtId="4" fontId="9" fillId="5" borderId="3" xfId="0" applyNumberFormat="1" applyFont="1" applyFill="1" applyBorder="1" applyAlignment="1">
      <alignment vertical="center" wrapText="1"/>
    </xf>
    <xf numFmtId="4" fontId="8" fillId="5" borderId="3" xfId="0" applyNumberFormat="1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Alignment="1">
      <alignment vertical="center" wrapText="1"/>
    </xf>
    <xf numFmtId="0" fontId="8" fillId="4" borderId="0" xfId="0" applyFont="1" applyFill="1" applyAlignment="1">
      <alignment vertical="center" wrapText="1"/>
    </xf>
    <xf numFmtId="0" fontId="0" fillId="4" borderId="9" xfId="0" applyFill="1" applyBorder="1"/>
    <xf numFmtId="0" fontId="9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4" fontId="0" fillId="4" borderId="9" xfId="0" applyNumberFormat="1" applyFill="1" applyBorder="1"/>
    <xf numFmtId="164" fontId="9" fillId="5" borderId="3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right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4" fontId="9" fillId="0" borderId="3" xfId="0" applyNumberFormat="1" applyFont="1" applyBorder="1" applyAlignment="1">
      <alignment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4" fontId="9" fillId="5" borderId="3" xfId="0" applyNumberFormat="1" applyFont="1" applyFill="1" applyBorder="1" applyAlignment="1">
      <alignment horizontal="center" vertical="center" wrapText="1"/>
    </xf>
    <xf numFmtId="0" fontId="12" fillId="4" borderId="9" xfId="0" applyFont="1" applyFill="1" applyBorder="1"/>
    <xf numFmtId="0" fontId="12" fillId="4" borderId="8" xfId="0" applyFont="1" applyFill="1" applyBorder="1"/>
    <xf numFmtId="0" fontId="12" fillId="4" borderId="10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2" fillId="4" borderId="9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4" fontId="0" fillId="4" borderId="10" xfId="0" applyNumberFormat="1" applyFill="1" applyBorder="1"/>
    <xf numFmtId="0" fontId="7" fillId="2" borderId="12" xfId="0" applyFont="1" applyFill="1" applyBorder="1" applyAlignment="1">
      <alignment horizontal="center" vertical="center" wrapText="1"/>
    </xf>
    <xf numFmtId="4" fontId="7" fillId="2" borderId="13" xfId="0" applyNumberFormat="1" applyFont="1" applyFill="1" applyBorder="1" applyAlignment="1">
      <alignment horizontal="center" vertical="center" wrapText="1"/>
    </xf>
    <xf numFmtId="3" fontId="7" fillId="2" borderId="13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right" vertical="center" wrapText="1"/>
    </xf>
    <xf numFmtId="0" fontId="8" fillId="2" borderId="14" xfId="0" applyFont="1" applyFill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0" fontId="6" fillId="0" borderId="15" xfId="0" applyFont="1" applyBorder="1" applyAlignment="1">
      <alignment horizontal="left" vertical="center" wrapText="1"/>
    </xf>
    <xf numFmtId="4" fontId="14" fillId="0" borderId="0" xfId="0" applyNumberFormat="1" applyFont="1" applyAlignment="1">
      <alignment vertical="center" wrapText="1"/>
    </xf>
    <xf numFmtId="4" fontId="13" fillId="4" borderId="8" xfId="0" applyNumberFormat="1" applyFont="1" applyFill="1" applyBorder="1"/>
    <xf numFmtId="4" fontId="13" fillId="0" borderId="0" xfId="0" applyNumberFormat="1" applyFont="1"/>
    <xf numFmtId="0" fontId="13" fillId="0" borderId="0" xfId="0" applyFont="1"/>
    <xf numFmtId="4" fontId="13" fillId="4" borderId="10" xfId="0" applyNumberFormat="1" applyFont="1" applyFill="1" applyBorder="1"/>
    <xf numFmtId="4" fontId="14" fillId="6" borderId="0" xfId="0" applyNumberFormat="1" applyFont="1" applyFill="1" applyAlignment="1">
      <alignment vertical="center" wrapText="1"/>
    </xf>
    <xf numFmtId="4" fontId="13" fillId="7" borderId="10" xfId="0" applyNumberFormat="1" applyFont="1" applyFill="1" applyBorder="1"/>
    <xf numFmtId="4" fontId="13" fillId="6" borderId="0" xfId="0" applyNumberFormat="1" applyFont="1" applyFill="1"/>
    <xf numFmtId="0" fontId="13" fillId="6" borderId="0" xfId="0" applyFont="1" applyFill="1"/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164" fontId="2" fillId="5" borderId="3" xfId="0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 wrapText="1"/>
    </xf>
    <xf numFmtId="4" fontId="2" fillId="4" borderId="10" xfId="0" applyNumberFormat="1" applyFont="1" applyFill="1" applyBorder="1"/>
    <xf numFmtId="4" fontId="2" fillId="0" borderId="0" xfId="0" applyNumberFormat="1" applyFont="1"/>
    <xf numFmtId="0" fontId="2" fillId="0" borderId="0" xfId="0" applyFont="1"/>
    <xf numFmtId="0" fontId="2" fillId="6" borderId="11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164" fontId="2" fillId="6" borderId="4" xfId="0" applyNumberFormat="1" applyFont="1" applyFill="1" applyBorder="1" applyAlignment="1">
      <alignment horizontal="right" vertical="center" wrapText="1"/>
    </xf>
    <xf numFmtId="164" fontId="2" fillId="6" borderId="3" xfId="0" applyNumberFormat="1" applyFont="1" applyFill="1" applyBorder="1" applyAlignment="1">
      <alignment horizontal="right" vertical="center" wrapText="1"/>
    </xf>
    <xf numFmtId="164" fontId="2" fillId="8" borderId="3" xfId="0" applyNumberFormat="1" applyFont="1" applyFill="1" applyBorder="1" applyAlignment="1">
      <alignment horizontal="right" vertical="center" wrapText="1"/>
    </xf>
    <xf numFmtId="0" fontId="2" fillId="6" borderId="15" xfId="0" applyFont="1" applyFill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164" fontId="13" fillId="0" borderId="3" xfId="0" applyNumberFormat="1" applyFont="1" applyBorder="1" applyAlignment="1">
      <alignment horizontal="right" vertical="center" wrapText="1"/>
    </xf>
    <xf numFmtId="164" fontId="13" fillId="5" borderId="3" xfId="0" applyNumberFormat="1" applyFont="1" applyFill="1" applyBorder="1" applyAlignment="1">
      <alignment horizontal="right" vertical="center" wrapText="1"/>
    </xf>
    <xf numFmtId="0" fontId="13" fillId="6" borderId="11" xfId="0" applyFont="1" applyFill="1" applyBorder="1" applyAlignment="1">
      <alignment horizontal="center" vertical="center" wrapText="1"/>
    </xf>
    <xf numFmtId="164" fontId="13" fillId="6" borderId="4" xfId="0" applyNumberFormat="1" applyFont="1" applyFill="1" applyBorder="1" applyAlignment="1">
      <alignment horizontal="right" vertical="center" wrapText="1"/>
    </xf>
    <xf numFmtId="164" fontId="13" fillId="6" borderId="3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/>
    <xf numFmtId="4" fontId="15" fillId="6" borderId="0" xfId="0" applyNumberFormat="1" applyFont="1" applyFill="1" applyAlignment="1">
      <alignment vertical="center" wrapText="1"/>
    </xf>
    <xf numFmtId="4" fontId="2" fillId="7" borderId="10" xfId="0" applyNumberFormat="1" applyFont="1" applyFill="1" applyBorder="1"/>
    <xf numFmtId="4" fontId="2" fillId="6" borderId="0" xfId="0" applyNumberFormat="1" applyFont="1" applyFill="1"/>
    <xf numFmtId="0" fontId="2" fillId="6" borderId="0" xfId="0" applyFont="1" applyFill="1"/>
    <xf numFmtId="0" fontId="10" fillId="0" borderId="1" xfId="0" applyFont="1" applyBorder="1" applyAlignment="1">
      <alignment vertical="center" wrapText="1"/>
    </xf>
    <xf numFmtId="0" fontId="2" fillId="0" borderId="2" xfId="0" applyFont="1" applyBorder="1"/>
    <xf numFmtId="0" fontId="2" fillId="0" borderId="4" xfId="0" applyFont="1" applyBorder="1"/>
    <xf numFmtId="0" fontId="11" fillId="0" borderId="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0" borderId="0" xfId="0"/>
    <xf numFmtId="4" fontId="7" fillId="2" borderId="1" xfId="0" applyNumberFormat="1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wrapText="1"/>
    </xf>
    <xf numFmtId="0" fontId="9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88F86-C035-4FBD-81FA-C0CDCFB759B8}">
  <dimension ref="A1:AD1040"/>
  <sheetViews>
    <sheetView tabSelected="1" topLeftCell="A3" workbookViewId="0">
      <selection activeCell="A17" sqref="A17"/>
    </sheetView>
  </sheetViews>
  <sheetFormatPr defaultColWidth="12.59765625" defaultRowHeight="13.8" x14ac:dyDescent="0.25"/>
  <cols>
    <col min="1" max="1" width="59.5" customWidth="1"/>
    <col min="2" max="2" width="12" customWidth="1"/>
    <col min="3" max="3" width="17.3984375" customWidth="1"/>
    <col min="4" max="4" width="14.5" customWidth="1"/>
    <col min="5" max="5" width="9.8984375" customWidth="1"/>
    <col min="6" max="6" width="39.69921875" customWidth="1"/>
    <col min="7" max="7" width="19.8984375" customWidth="1"/>
    <col min="8" max="8" width="18.19921875" customWidth="1"/>
    <col min="9" max="9" width="17.8984375" customWidth="1"/>
    <col min="10" max="10" width="15" customWidth="1"/>
    <col min="11" max="16" width="8" customWidth="1"/>
    <col min="17" max="17" width="43.8984375" customWidth="1"/>
    <col min="18" max="30" width="8" customWidth="1"/>
  </cols>
  <sheetData>
    <row r="1" spans="1:30" ht="21" x14ac:dyDescent="0.4">
      <c r="A1" s="114" t="s">
        <v>179</v>
      </c>
      <c r="B1" s="108"/>
      <c r="C1" s="108"/>
      <c r="D1" s="108"/>
      <c r="E1" s="108"/>
      <c r="F1" s="108"/>
      <c r="G1" s="108"/>
      <c r="H1" s="108"/>
      <c r="I1" s="108"/>
      <c r="J1" s="10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0" ht="21" x14ac:dyDescent="0.4">
      <c r="A2" s="115" t="s">
        <v>178</v>
      </c>
      <c r="B2" s="104"/>
      <c r="C2" s="104"/>
      <c r="D2" s="104"/>
      <c r="E2" s="104"/>
      <c r="F2" s="104"/>
      <c r="G2" s="104"/>
      <c r="H2" s="104"/>
      <c r="I2" s="104"/>
      <c r="J2" s="10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0" ht="21" x14ac:dyDescent="0.35">
      <c r="A3" s="115" t="s">
        <v>180</v>
      </c>
      <c r="B3" s="104"/>
      <c r="C3" s="104"/>
      <c r="D3" s="104"/>
      <c r="E3" s="104"/>
      <c r="F3" s="104"/>
      <c r="G3" s="104"/>
      <c r="H3" s="104"/>
      <c r="I3" s="104"/>
      <c r="J3" s="10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"/>
      <c r="AA3" s="3"/>
    </row>
    <row r="4" spans="1:30" x14ac:dyDescent="0.25">
      <c r="A4" s="4" t="s">
        <v>365</v>
      </c>
      <c r="B4" s="116"/>
      <c r="C4" s="104"/>
      <c r="D4" s="104"/>
      <c r="E4" s="104"/>
      <c r="F4" s="104"/>
      <c r="G4" s="104"/>
      <c r="H4" s="104"/>
      <c r="I4" s="104"/>
      <c r="J4" s="105"/>
      <c r="K4" s="5"/>
    </row>
    <row r="5" spans="1:30" ht="14.4" x14ac:dyDescent="0.25">
      <c r="A5" s="112" t="s">
        <v>0</v>
      </c>
      <c r="B5" s="104"/>
      <c r="C5" s="104"/>
      <c r="D5" s="104"/>
      <c r="E5" s="104"/>
      <c r="F5" s="104"/>
      <c r="G5" s="104"/>
      <c r="H5" s="104"/>
      <c r="I5" s="104"/>
      <c r="J5" s="105"/>
      <c r="K5" s="6"/>
      <c r="L5" s="7"/>
      <c r="M5" s="8"/>
      <c r="N5" s="8"/>
      <c r="O5" s="8"/>
      <c r="P5" s="8"/>
      <c r="Q5" s="8"/>
    </row>
    <row r="6" spans="1:30" ht="27.6" x14ac:dyDescent="0.25">
      <c r="A6" s="52" t="s">
        <v>1</v>
      </c>
      <c r="B6" s="52" t="s">
        <v>2</v>
      </c>
      <c r="C6" s="52" t="s">
        <v>3</v>
      </c>
      <c r="D6" s="52" t="s">
        <v>4</v>
      </c>
      <c r="E6" s="9" t="s">
        <v>5</v>
      </c>
      <c r="F6" s="52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10"/>
      <c r="L6" s="11"/>
      <c r="M6" s="11"/>
      <c r="N6" s="11"/>
      <c r="O6" s="11"/>
      <c r="P6" s="11"/>
      <c r="Q6" s="11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s="81" customFormat="1" ht="14.4" x14ac:dyDescent="0.25">
      <c r="A7" s="72" t="s">
        <v>181</v>
      </c>
      <c r="B7" s="73" t="s">
        <v>21</v>
      </c>
      <c r="C7" s="73" t="s">
        <v>230</v>
      </c>
      <c r="D7" s="73" t="s">
        <v>288</v>
      </c>
      <c r="E7" s="74">
        <v>1</v>
      </c>
      <c r="F7" s="72" t="s">
        <v>312</v>
      </c>
      <c r="G7" s="75">
        <v>0</v>
      </c>
      <c r="H7" s="76">
        <v>3526.4</v>
      </c>
      <c r="I7" s="76">
        <v>14105.6</v>
      </c>
      <c r="J7" s="77">
        <f t="shared" ref="J7:J81" si="0">SUM(G7:I7)</f>
        <v>17632</v>
      </c>
      <c r="K7" s="78"/>
      <c r="L7" s="78"/>
      <c r="M7" s="78"/>
      <c r="N7" s="78"/>
      <c r="O7" s="78"/>
      <c r="P7" s="78"/>
      <c r="Q7" s="78"/>
      <c r="R7" s="98"/>
      <c r="S7" s="98"/>
      <c r="T7" s="98"/>
      <c r="U7" s="98"/>
      <c r="V7" s="98"/>
      <c r="W7" s="98"/>
      <c r="X7" s="98"/>
      <c r="Y7" s="98"/>
      <c r="Z7" s="98"/>
      <c r="AA7" s="80"/>
      <c r="AB7" s="80"/>
      <c r="AC7" s="80"/>
      <c r="AD7" s="80"/>
    </row>
    <row r="8" spans="1:30" s="81" customFormat="1" ht="14.4" x14ac:dyDescent="0.25">
      <c r="A8" s="72" t="s">
        <v>325</v>
      </c>
      <c r="B8" s="73" t="s">
        <v>21</v>
      </c>
      <c r="C8" s="73" t="s">
        <v>230</v>
      </c>
      <c r="D8" s="73" t="s">
        <v>288</v>
      </c>
      <c r="E8" s="74">
        <v>1</v>
      </c>
      <c r="F8" s="72" t="s">
        <v>326</v>
      </c>
      <c r="G8" s="75">
        <v>0</v>
      </c>
      <c r="H8" s="76">
        <v>3016</v>
      </c>
      <c r="I8" s="76">
        <v>12064</v>
      </c>
      <c r="J8" s="77">
        <f t="shared" si="0"/>
        <v>15080</v>
      </c>
      <c r="K8" s="78"/>
      <c r="L8" s="78"/>
      <c r="M8" s="78"/>
      <c r="N8" s="78"/>
      <c r="O8" s="78"/>
      <c r="P8" s="78"/>
      <c r="Q8" s="78"/>
      <c r="R8" s="79"/>
      <c r="S8" s="79"/>
      <c r="T8" s="79"/>
      <c r="U8" s="79"/>
      <c r="V8" s="79"/>
      <c r="W8" s="79"/>
      <c r="X8" s="79"/>
      <c r="Y8" s="79"/>
      <c r="Z8" s="79"/>
      <c r="AA8" s="80"/>
      <c r="AB8" s="80"/>
      <c r="AC8" s="80"/>
      <c r="AD8" s="80"/>
    </row>
    <row r="9" spans="1:30" s="81" customFormat="1" ht="14.4" x14ac:dyDescent="0.25">
      <c r="A9" s="72" t="s">
        <v>182</v>
      </c>
      <c r="B9" s="73" t="s">
        <v>21</v>
      </c>
      <c r="C9" s="73" t="s">
        <v>230</v>
      </c>
      <c r="D9" s="73" t="s">
        <v>289</v>
      </c>
      <c r="E9" s="74">
        <v>1</v>
      </c>
      <c r="F9" s="72" t="s">
        <v>322</v>
      </c>
      <c r="G9" s="75">
        <v>0</v>
      </c>
      <c r="H9" s="76">
        <v>0</v>
      </c>
      <c r="I9" s="76">
        <v>12064</v>
      </c>
      <c r="J9" s="77">
        <f t="shared" si="0"/>
        <v>12064</v>
      </c>
      <c r="K9" s="78"/>
      <c r="L9" s="78"/>
      <c r="M9" s="78"/>
      <c r="N9" s="78"/>
      <c r="O9" s="78"/>
      <c r="P9" s="78"/>
      <c r="Q9" s="78"/>
      <c r="R9" s="79"/>
      <c r="S9" s="79"/>
      <c r="T9" s="79"/>
      <c r="U9" s="79"/>
      <c r="V9" s="79"/>
      <c r="W9" s="79"/>
      <c r="X9" s="79"/>
      <c r="Y9" s="79"/>
      <c r="Z9" s="79"/>
      <c r="AA9" s="80"/>
      <c r="AB9" s="80"/>
      <c r="AC9" s="80"/>
      <c r="AD9" s="80"/>
    </row>
    <row r="10" spans="1:30" s="81" customFormat="1" ht="14.4" x14ac:dyDescent="0.25">
      <c r="A10" s="72" t="s">
        <v>183</v>
      </c>
      <c r="B10" s="73" t="s">
        <v>21</v>
      </c>
      <c r="C10" s="73" t="s">
        <v>230</v>
      </c>
      <c r="D10" s="73" t="s">
        <v>287</v>
      </c>
      <c r="E10" s="74">
        <v>1</v>
      </c>
      <c r="F10" s="72"/>
      <c r="G10" s="75">
        <v>0</v>
      </c>
      <c r="H10" s="76">
        <v>0</v>
      </c>
      <c r="I10" s="76">
        <v>0</v>
      </c>
      <c r="J10" s="77">
        <f t="shared" si="0"/>
        <v>0</v>
      </c>
      <c r="K10" s="78"/>
      <c r="L10" s="78"/>
      <c r="M10" s="78"/>
      <c r="N10" s="78"/>
      <c r="O10" s="78"/>
      <c r="P10" s="78"/>
      <c r="Q10" s="78"/>
      <c r="R10" s="79"/>
      <c r="S10" s="79"/>
      <c r="T10" s="79"/>
      <c r="U10" s="79"/>
      <c r="V10" s="79"/>
      <c r="W10" s="79"/>
      <c r="X10" s="79"/>
      <c r="Y10" s="79"/>
      <c r="Z10" s="79"/>
      <c r="AA10" s="80"/>
      <c r="AB10" s="80"/>
      <c r="AC10" s="80"/>
      <c r="AD10" s="80"/>
    </row>
    <row r="11" spans="1:30" s="81" customFormat="1" ht="14.4" x14ac:dyDescent="0.25">
      <c r="A11" s="72" t="s">
        <v>336</v>
      </c>
      <c r="B11" s="73" t="s">
        <v>25</v>
      </c>
      <c r="C11" s="73" t="s">
        <v>230</v>
      </c>
      <c r="D11" s="73" t="s">
        <v>288</v>
      </c>
      <c r="E11" s="74">
        <v>1</v>
      </c>
      <c r="F11" s="72" t="s">
        <v>317</v>
      </c>
      <c r="G11" s="75">
        <v>0</v>
      </c>
      <c r="H11" s="76">
        <v>1695.65</v>
      </c>
      <c r="I11" s="76">
        <v>6782.62</v>
      </c>
      <c r="J11" s="77">
        <f>SUM(G11:I11)</f>
        <v>8478.27</v>
      </c>
      <c r="K11" s="78"/>
      <c r="L11" s="78"/>
      <c r="M11" s="78"/>
      <c r="N11" s="78"/>
      <c r="O11" s="78"/>
      <c r="P11" s="78"/>
      <c r="Q11" s="78"/>
      <c r="R11" s="79"/>
      <c r="S11" s="79"/>
      <c r="T11" s="79"/>
      <c r="U11" s="79"/>
      <c r="V11" s="79"/>
      <c r="W11" s="79"/>
      <c r="X11" s="79"/>
      <c r="Y11" s="79"/>
      <c r="Z11" s="79"/>
      <c r="AA11" s="80"/>
      <c r="AB11" s="80"/>
      <c r="AC11" s="80"/>
      <c r="AD11" s="80"/>
    </row>
    <row r="12" spans="1:30" s="81" customFormat="1" ht="14.4" x14ac:dyDescent="0.25">
      <c r="A12" s="72" t="s">
        <v>184</v>
      </c>
      <c r="B12" s="73" t="s">
        <v>25</v>
      </c>
      <c r="C12" s="73" t="s">
        <v>230</v>
      </c>
      <c r="D12" s="73" t="s">
        <v>288</v>
      </c>
      <c r="E12" s="74">
        <v>1</v>
      </c>
      <c r="F12" s="72" t="s">
        <v>341</v>
      </c>
      <c r="G12" s="75">
        <v>0</v>
      </c>
      <c r="H12" s="76">
        <v>1695.65</v>
      </c>
      <c r="I12" s="76">
        <v>6782.62</v>
      </c>
      <c r="J12" s="77">
        <f t="shared" si="0"/>
        <v>8478.27</v>
      </c>
      <c r="K12" s="78"/>
      <c r="L12" s="78"/>
      <c r="M12" s="78"/>
      <c r="N12" s="78"/>
      <c r="O12" s="78"/>
      <c r="P12" s="78"/>
      <c r="Q12" s="78"/>
      <c r="R12" s="79"/>
      <c r="S12" s="79"/>
      <c r="T12" s="79"/>
      <c r="U12" s="79"/>
      <c r="V12" s="79"/>
      <c r="W12" s="79"/>
      <c r="X12" s="79"/>
      <c r="Y12" s="79"/>
      <c r="Z12" s="79"/>
      <c r="AA12" s="80"/>
      <c r="AB12" s="80"/>
      <c r="AC12" s="80"/>
      <c r="AD12" s="80"/>
    </row>
    <row r="13" spans="1:30" s="102" customFormat="1" ht="14.4" x14ac:dyDescent="0.25">
      <c r="A13" s="82" t="s">
        <v>186</v>
      </c>
      <c r="B13" s="83" t="s">
        <v>25</v>
      </c>
      <c r="C13" s="83" t="s">
        <v>230</v>
      </c>
      <c r="D13" s="83" t="s">
        <v>288</v>
      </c>
      <c r="E13" s="84">
        <v>1</v>
      </c>
      <c r="F13" s="72" t="s">
        <v>306</v>
      </c>
      <c r="G13" s="85">
        <v>0</v>
      </c>
      <c r="H13" s="86">
        <v>1695.65</v>
      </c>
      <c r="I13" s="86">
        <v>6782.62</v>
      </c>
      <c r="J13" s="87">
        <f t="shared" si="0"/>
        <v>8478.27</v>
      </c>
      <c r="K13" s="99"/>
      <c r="L13" s="99"/>
      <c r="M13" s="99"/>
      <c r="N13" s="99"/>
      <c r="O13" s="99"/>
      <c r="P13" s="99"/>
      <c r="Q13" s="99"/>
      <c r="R13" s="100"/>
      <c r="S13" s="100"/>
      <c r="T13" s="100"/>
      <c r="U13" s="100"/>
      <c r="V13" s="100"/>
      <c r="W13" s="100"/>
      <c r="X13" s="100"/>
      <c r="Y13" s="100"/>
      <c r="Z13" s="100"/>
      <c r="AA13" s="101"/>
      <c r="AB13" s="101"/>
      <c r="AC13" s="101"/>
      <c r="AD13" s="101"/>
    </row>
    <row r="14" spans="1:30" s="81" customFormat="1" ht="14.4" x14ac:dyDescent="0.25">
      <c r="A14" s="72" t="s">
        <v>188</v>
      </c>
      <c r="B14" s="73" t="s">
        <v>25</v>
      </c>
      <c r="C14" s="73" t="s">
        <v>230</v>
      </c>
      <c r="D14" s="73" t="s">
        <v>288</v>
      </c>
      <c r="E14" s="74">
        <v>1</v>
      </c>
      <c r="F14" s="72" t="s">
        <v>337</v>
      </c>
      <c r="G14" s="75">
        <v>0</v>
      </c>
      <c r="H14" s="76">
        <v>1695.65</v>
      </c>
      <c r="I14" s="76">
        <v>6782.62</v>
      </c>
      <c r="J14" s="77">
        <f t="shared" si="0"/>
        <v>8478.27</v>
      </c>
      <c r="K14" s="78"/>
      <c r="L14" s="78"/>
      <c r="M14" s="78"/>
      <c r="N14" s="78"/>
      <c r="O14" s="78"/>
      <c r="P14" s="78"/>
      <c r="Q14" s="78"/>
      <c r="R14" s="79"/>
      <c r="S14" s="79"/>
      <c r="T14" s="79"/>
      <c r="U14" s="79"/>
      <c r="V14" s="79"/>
      <c r="W14" s="79"/>
      <c r="X14" s="79"/>
      <c r="Y14" s="79"/>
      <c r="Z14" s="79"/>
      <c r="AA14" s="80"/>
      <c r="AB14" s="80"/>
      <c r="AC14" s="80"/>
      <c r="AD14" s="80"/>
    </row>
    <row r="15" spans="1:30" s="81" customFormat="1" ht="14.4" x14ac:dyDescent="0.25">
      <c r="A15" s="72" t="s">
        <v>364</v>
      </c>
      <c r="B15" s="73" t="s">
        <v>25</v>
      </c>
      <c r="C15" s="73" t="s">
        <v>230</v>
      </c>
      <c r="D15" s="73" t="s">
        <v>289</v>
      </c>
      <c r="E15" s="74">
        <v>1</v>
      </c>
      <c r="F15" s="72" t="s">
        <v>360</v>
      </c>
      <c r="G15" s="75">
        <v>0</v>
      </c>
      <c r="H15" s="76">
        <v>0</v>
      </c>
      <c r="I15" s="76">
        <v>6782.62</v>
      </c>
      <c r="J15" s="77">
        <f>SUM(G15:I15)</f>
        <v>6782.62</v>
      </c>
      <c r="K15" s="78"/>
      <c r="L15" s="78"/>
      <c r="M15" s="78"/>
      <c r="N15" s="78"/>
      <c r="O15" s="78"/>
      <c r="P15" s="78"/>
      <c r="Q15" s="78"/>
      <c r="R15" s="79"/>
      <c r="S15" s="79"/>
      <c r="T15" s="79"/>
      <c r="U15" s="79"/>
      <c r="V15" s="79"/>
      <c r="W15" s="79"/>
      <c r="X15" s="79"/>
      <c r="Y15" s="79"/>
      <c r="Z15" s="79"/>
      <c r="AA15" s="80"/>
      <c r="AB15" s="80"/>
      <c r="AC15" s="80"/>
      <c r="AD15" s="80"/>
    </row>
    <row r="16" spans="1:30" s="81" customFormat="1" ht="14.4" x14ac:dyDescent="0.25">
      <c r="A16" s="72" t="s">
        <v>185</v>
      </c>
      <c r="B16" s="73" t="s">
        <v>25</v>
      </c>
      <c r="C16" s="73" t="s">
        <v>230</v>
      </c>
      <c r="D16" s="73" t="s">
        <v>288</v>
      </c>
      <c r="E16" s="74">
        <v>1</v>
      </c>
      <c r="F16" s="72" t="s">
        <v>234</v>
      </c>
      <c r="G16" s="75">
        <v>0</v>
      </c>
      <c r="H16" s="76">
        <v>1695.65</v>
      </c>
      <c r="I16" s="76">
        <v>6782.62</v>
      </c>
      <c r="J16" s="77">
        <f>SUM(G16:I16)</f>
        <v>8478.27</v>
      </c>
      <c r="K16" s="78"/>
      <c r="L16" s="78"/>
      <c r="M16" s="78"/>
      <c r="N16" s="78"/>
      <c r="O16" s="78"/>
      <c r="P16" s="78"/>
      <c r="Q16" s="78"/>
      <c r="R16" s="79"/>
      <c r="S16" s="79"/>
      <c r="T16" s="79"/>
      <c r="U16" s="79"/>
      <c r="V16" s="79"/>
      <c r="W16" s="79"/>
      <c r="X16" s="79"/>
      <c r="Y16" s="79"/>
      <c r="Z16" s="79"/>
      <c r="AA16" s="80"/>
      <c r="AB16" s="80"/>
      <c r="AC16" s="80"/>
      <c r="AD16" s="80"/>
    </row>
    <row r="17" spans="1:30" s="66" customFormat="1" ht="14.4" x14ac:dyDescent="0.25">
      <c r="A17" s="72" t="s">
        <v>191</v>
      </c>
      <c r="B17" s="90" t="s">
        <v>29</v>
      </c>
      <c r="C17" s="90" t="s">
        <v>230</v>
      </c>
      <c r="D17" s="90" t="s">
        <v>288</v>
      </c>
      <c r="E17" s="91">
        <v>1</v>
      </c>
      <c r="F17" s="89" t="s">
        <v>243</v>
      </c>
      <c r="G17" s="92">
        <v>0</v>
      </c>
      <c r="H17" s="93">
        <v>1310.28</v>
      </c>
      <c r="I17" s="93">
        <v>5241.1099999999997</v>
      </c>
      <c r="J17" s="94">
        <f>SUM(G17:I17)</f>
        <v>6551.3899999999994</v>
      </c>
      <c r="K17" s="63"/>
      <c r="L17" s="63"/>
      <c r="M17" s="63"/>
      <c r="N17" s="63"/>
      <c r="O17" s="63"/>
      <c r="P17" s="63"/>
      <c r="Q17" s="63"/>
      <c r="R17" s="67"/>
      <c r="S17" s="67"/>
      <c r="T17" s="67"/>
      <c r="U17" s="67"/>
      <c r="V17" s="67"/>
      <c r="W17" s="67"/>
      <c r="X17" s="67"/>
      <c r="Y17" s="67"/>
      <c r="Z17" s="67"/>
      <c r="AA17" s="65"/>
      <c r="AB17" s="65"/>
      <c r="AC17" s="65"/>
      <c r="AD17" s="65"/>
    </row>
    <row r="18" spans="1:30" s="66" customFormat="1" ht="14.4" x14ac:dyDescent="0.25">
      <c r="A18" s="72" t="s">
        <v>194</v>
      </c>
      <c r="B18" s="90" t="s">
        <v>29</v>
      </c>
      <c r="C18" s="90" t="s">
        <v>230</v>
      </c>
      <c r="D18" s="90" t="s">
        <v>288</v>
      </c>
      <c r="E18" s="91">
        <v>1</v>
      </c>
      <c r="F18" s="89" t="s">
        <v>352</v>
      </c>
      <c r="G18" s="92">
        <v>0</v>
      </c>
      <c r="H18" s="93">
        <v>1310.28</v>
      </c>
      <c r="I18" s="93">
        <v>5241.1099999999997</v>
      </c>
      <c r="J18" s="94">
        <f>SUM(G18:I18)</f>
        <v>6551.3899999999994</v>
      </c>
      <c r="K18" s="63"/>
      <c r="L18" s="63"/>
      <c r="M18" s="63"/>
      <c r="N18" s="63"/>
      <c r="O18" s="63"/>
      <c r="P18" s="63"/>
      <c r="Q18" s="63"/>
      <c r="R18" s="67"/>
      <c r="S18" s="67"/>
      <c r="T18" s="67"/>
      <c r="U18" s="67"/>
      <c r="V18" s="67"/>
      <c r="W18" s="67"/>
      <c r="X18" s="67"/>
      <c r="Y18" s="67"/>
      <c r="Z18" s="67"/>
      <c r="AA18" s="65"/>
      <c r="AB18" s="65"/>
      <c r="AC18" s="65"/>
      <c r="AD18" s="65"/>
    </row>
    <row r="19" spans="1:30" s="71" customFormat="1" ht="14.4" x14ac:dyDescent="0.25">
      <c r="A19" s="82" t="s">
        <v>192</v>
      </c>
      <c r="B19" s="95" t="s">
        <v>29</v>
      </c>
      <c r="C19" s="95" t="s">
        <v>230</v>
      </c>
      <c r="D19" s="95" t="s">
        <v>288</v>
      </c>
      <c r="E19" s="91">
        <v>1</v>
      </c>
      <c r="F19" s="89" t="s">
        <v>269</v>
      </c>
      <c r="G19" s="96">
        <v>0</v>
      </c>
      <c r="H19" s="97">
        <v>1310.28</v>
      </c>
      <c r="I19" s="97">
        <v>5241.1099999999997</v>
      </c>
      <c r="J19" s="94">
        <f>SUM(G19:I19)</f>
        <v>6551.3899999999994</v>
      </c>
      <c r="K19" s="68"/>
      <c r="L19" s="68"/>
      <c r="M19" s="68"/>
      <c r="N19" s="68"/>
      <c r="O19" s="68"/>
      <c r="P19" s="68"/>
      <c r="Q19" s="68"/>
      <c r="R19" s="69"/>
      <c r="S19" s="69"/>
      <c r="T19" s="69"/>
      <c r="U19" s="69"/>
      <c r="V19" s="69"/>
      <c r="W19" s="69"/>
      <c r="X19" s="69"/>
      <c r="Y19" s="69"/>
      <c r="Z19" s="69"/>
      <c r="AA19" s="70"/>
      <c r="AB19" s="70"/>
      <c r="AC19" s="70"/>
      <c r="AD19" s="70"/>
    </row>
    <row r="20" spans="1:30" s="66" customFormat="1" ht="14.4" x14ac:dyDescent="0.25">
      <c r="A20" s="72" t="s">
        <v>189</v>
      </c>
      <c r="B20" s="90" t="s">
        <v>29</v>
      </c>
      <c r="C20" s="90" t="s">
        <v>230</v>
      </c>
      <c r="D20" s="90" t="s">
        <v>288</v>
      </c>
      <c r="E20" s="91">
        <v>1</v>
      </c>
      <c r="F20" s="89" t="s">
        <v>347</v>
      </c>
      <c r="G20" s="92">
        <v>0</v>
      </c>
      <c r="H20" s="93">
        <v>1310.28</v>
      </c>
      <c r="I20" s="93">
        <v>5241.1099999999997</v>
      </c>
      <c r="J20" s="94">
        <f t="shared" si="0"/>
        <v>6551.3899999999994</v>
      </c>
      <c r="K20" s="63"/>
      <c r="L20" s="63"/>
      <c r="M20" s="63"/>
      <c r="N20" s="63"/>
      <c r="O20" s="63"/>
      <c r="P20" s="63"/>
      <c r="Q20" s="63"/>
      <c r="R20" s="67"/>
      <c r="S20" s="67"/>
      <c r="T20" s="67"/>
      <c r="U20" s="67"/>
      <c r="V20" s="67"/>
      <c r="W20" s="67"/>
      <c r="X20" s="67"/>
      <c r="Y20" s="67"/>
      <c r="Z20" s="67"/>
      <c r="AA20" s="65"/>
      <c r="AB20" s="65"/>
      <c r="AC20" s="65"/>
      <c r="AD20" s="65"/>
    </row>
    <row r="21" spans="1:30" s="66" customFormat="1" ht="14.4" x14ac:dyDescent="0.25">
      <c r="A21" s="72" t="s">
        <v>190</v>
      </c>
      <c r="B21" s="90" t="s">
        <v>29</v>
      </c>
      <c r="C21" s="90" t="s">
        <v>230</v>
      </c>
      <c r="D21" s="90" t="s">
        <v>288</v>
      </c>
      <c r="E21" s="91">
        <v>1</v>
      </c>
      <c r="F21" s="89" t="s">
        <v>309</v>
      </c>
      <c r="G21" s="92">
        <v>0</v>
      </c>
      <c r="H21" s="93">
        <v>1310.28</v>
      </c>
      <c r="I21" s="93">
        <v>5241.1099999999997</v>
      </c>
      <c r="J21" s="94">
        <f t="shared" si="0"/>
        <v>6551.3899999999994</v>
      </c>
      <c r="K21" s="63"/>
      <c r="L21" s="63"/>
      <c r="M21" s="63"/>
      <c r="N21" s="63"/>
      <c r="O21" s="63"/>
      <c r="P21" s="63"/>
      <c r="Q21" s="63"/>
      <c r="R21" s="67"/>
      <c r="S21" s="67"/>
      <c r="T21" s="67"/>
      <c r="U21" s="67"/>
      <c r="V21" s="67"/>
      <c r="W21" s="67"/>
      <c r="X21" s="67"/>
      <c r="Y21" s="67"/>
      <c r="Z21" s="67"/>
      <c r="AA21" s="65"/>
      <c r="AB21" s="65"/>
      <c r="AC21" s="65"/>
      <c r="AD21" s="65"/>
    </row>
    <row r="22" spans="1:30" s="66" customFormat="1" ht="14.4" x14ac:dyDescent="0.25">
      <c r="A22" s="72" t="s">
        <v>189</v>
      </c>
      <c r="B22" s="90" t="s">
        <v>29</v>
      </c>
      <c r="C22" s="90" t="s">
        <v>230</v>
      </c>
      <c r="D22" s="90" t="s">
        <v>288</v>
      </c>
      <c r="E22" s="91">
        <v>1</v>
      </c>
      <c r="F22" s="89" t="s">
        <v>353</v>
      </c>
      <c r="G22" s="92">
        <v>0</v>
      </c>
      <c r="H22" s="93">
        <v>1310.28</v>
      </c>
      <c r="I22" s="93">
        <v>5241.1099999999997</v>
      </c>
      <c r="J22" s="94">
        <f t="shared" si="0"/>
        <v>6551.3899999999994</v>
      </c>
      <c r="K22" s="63"/>
      <c r="L22" s="63"/>
      <c r="M22" s="63"/>
      <c r="N22" s="63"/>
      <c r="O22" s="63"/>
      <c r="P22" s="63"/>
      <c r="Q22" s="63"/>
      <c r="R22" s="67"/>
      <c r="S22" s="67"/>
      <c r="T22" s="67"/>
      <c r="U22" s="67"/>
      <c r="V22" s="67"/>
      <c r="W22" s="67"/>
      <c r="X22" s="67"/>
      <c r="Y22" s="67"/>
      <c r="Z22" s="67"/>
      <c r="AA22" s="65"/>
      <c r="AB22" s="65"/>
      <c r="AC22" s="65"/>
      <c r="AD22" s="65"/>
    </row>
    <row r="23" spans="1:30" s="66" customFormat="1" ht="14.4" x14ac:dyDescent="0.25">
      <c r="A23" s="72" t="s">
        <v>348</v>
      </c>
      <c r="B23" s="90" t="s">
        <v>29</v>
      </c>
      <c r="C23" s="90" t="s">
        <v>230</v>
      </c>
      <c r="D23" s="90" t="s">
        <v>288</v>
      </c>
      <c r="E23" s="91">
        <v>1</v>
      </c>
      <c r="F23" s="89" t="s">
        <v>361</v>
      </c>
      <c r="G23" s="92">
        <v>0</v>
      </c>
      <c r="H23" s="93">
        <v>1310.28</v>
      </c>
      <c r="I23" s="93">
        <v>5241.1099999999997</v>
      </c>
      <c r="J23" s="94">
        <f>SUM(G23:I23)</f>
        <v>6551.3899999999994</v>
      </c>
      <c r="K23" s="63"/>
      <c r="L23" s="63"/>
      <c r="M23" s="63"/>
      <c r="N23" s="63"/>
      <c r="O23" s="63"/>
      <c r="P23" s="63"/>
      <c r="Q23" s="63"/>
      <c r="R23" s="67"/>
      <c r="S23" s="67"/>
      <c r="T23" s="67"/>
      <c r="U23" s="67"/>
      <c r="V23" s="67"/>
      <c r="W23" s="67"/>
      <c r="X23" s="67"/>
      <c r="Y23" s="67"/>
      <c r="Z23" s="67"/>
      <c r="AA23" s="65"/>
      <c r="AB23" s="65"/>
      <c r="AC23" s="65"/>
      <c r="AD23" s="65"/>
    </row>
    <row r="24" spans="1:30" s="66" customFormat="1" ht="14.4" x14ac:dyDescent="0.25">
      <c r="A24" s="72" t="s">
        <v>301</v>
      </c>
      <c r="B24" s="90" t="s">
        <v>29</v>
      </c>
      <c r="C24" s="90" t="s">
        <v>230</v>
      </c>
      <c r="D24" s="90" t="s">
        <v>289</v>
      </c>
      <c r="E24" s="91">
        <v>1</v>
      </c>
      <c r="F24" s="89" t="s">
        <v>351</v>
      </c>
      <c r="G24" s="92">
        <v>0</v>
      </c>
      <c r="H24" s="93">
        <v>0</v>
      </c>
      <c r="I24" s="93">
        <v>5241.1099999999997</v>
      </c>
      <c r="J24" s="94">
        <f>SUM(G24:I24)</f>
        <v>5241.1099999999997</v>
      </c>
      <c r="K24" s="63"/>
      <c r="L24" s="63"/>
      <c r="M24" s="63"/>
      <c r="N24" s="63"/>
      <c r="O24" s="63"/>
      <c r="P24" s="63"/>
      <c r="Q24" s="63"/>
      <c r="R24" s="67"/>
      <c r="S24" s="67"/>
      <c r="T24" s="67"/>
      <c r="U24" s="67"/>
      <c r="V24" s="67"/>
      <c r="W24" s="67"/>
      <c r="X24" s="67"/>
      <c r="Y24" s="67"/>
      <c r="Z24" s="67"/>
      <c r="AA24" s="65"/>
      <c r="AB24" s="65"/>
      <c r="AC24" s="65"/>
      <c r="AD24" s="65"/>
    </row>
    <row r="25" spans="1:30" s="66" customFormat="1" ht="14.4" x14ac:dyDescent="0.25">
      <c r="A25" s="72" t="s">
        <v>193</v>
      </c>
      <c r="B25" s="90" t="s">
        <v>29</v>
      </c>
      <c r="C25" s="90" t="s">
        <v>230</v>
      </c>
      <c r="D25" s="90" t="s">
        <v>288</v>
      </c>
      <c r="E25" s="91">
        <v>1</v>
      </c>
      <c r="F25" s="89" t="s">
        <v>244</v>
      </c>
      <c r="G25" s="92">
        <v>0</v>
      </c>
      <c r="H25" s="93">
        <v>1310.28</v>
      </c>
      <c r="I25" s="93">
        <v>5241.1099999999997</v>
      </c>
      <c r="J25" s="94">
        <f t="shared" si="0"/>
        <v>6551.3899999999994</v>
      </c>
      <c r="K25" s="63"/>
      <c r="L25" s="63"/>
      <c r="M25" s="63"/>
      <c r="N25" s="63"/>
      <c r="O25" s="63"/>
      <c r="P25" s="63"/>
      <c r="Q25" s="63"/>
      <c r="R25" s="67"/>
      <c r="S25" s="67"/>
      <c r="T25" s="67"/>
      <c r="U25" s="67"/>
      <c r="V25" s="67"/>
      <c r="W25" s="67"/>
      <c r="X25" s="67"/>
      <c r="Y25" s="67"/>
      <c r="Z25" s="67"/>
      <c r="AA25" s="65"/>
      <c r="AB25" s="65"/>
      <c r="AC25" s="65"/>
      <c r="AD25" s="65"/>
    </row>
    <row r="26" spans="1:30" s="66" customFormat="1" ht="14.4" x14ac:dyDescent="0.25">
      <c r="A26" s="72" t="s">
        <v>318</v>
      </c>
      <c r="B26" s="90" t="s">
        <v>29</v>
      </c>
      <c r="C26" s="90" t="s">
        <v>230</v>
      </c>
      <c r="D26" s="90" t="s">
        <v>288</v>
      </c>
      <c r="E26" s="91">
        <v>1</v>
      </c>
      <c r="F26" s="89" t="s">
        <v>319</v>
      </c>
      <c r="G26" s="92">
        <v>0</v>
      </c>
      <c r="H26" s="93">
        <v>1310.28</v>
      </c>
      <c r="I26" s="93">
        <v>5241.1099999999997</v>
      </c>
      <c r="J26" s="94">
        <f t="shared" si="0"/>
        <v>6551.3899999999994</v>
      </c>
      <c r="K26" s="63"/>
      <c r="L26" s="63"/>
      <c r="M26" s="63"/>
      <c r="N26" s="63"/>
      <c r="O26" s="63"/>
      <c r="P26" s="63"/>
      <c r="Q26" s="63"/>
      <c r="R26" s="67"/>
      <c r="S26" s="67"/>
      <c r="T26" s="67"/>
      <c r="U26" s="67"/>
      <c r="V26" s="67"/>
      <c r="W26" s="67"/>
      <c r="X26" s="67"/>
      <c r="Y26" s="67"/>
      <c r="Z26" s="67"/>
      <c r="AA26" s="65"/>
      <c r="AB26" s="65"/>
      <c r="AC26" s="65"/>
      <c r="AD26" s="65"/>
    </row>
    <row r="27" spans="1:30" s="81" customFormat="1" ht="14.4" x14ac:dyDescent="0.25">
      <c r="A27" s="72" t="s">
        <v>195</v>
      </c>
      <c r="B27" s="73" t="s">
        <v>29</v>
      </c>
      <c r="C27" s="73" t="s">
        <v>230</v>
      </c>
      <c r="D27" s="73" t="s">
        <v>287</v>
      </c>
      <c r="E27" s="74">
        <v>1</v>
      </c>
      <c r="F27" s="72"/>
      <c r="G27" s="75">
        <v>0</v>
      </c>
      <c r="H27" s="76">
        <v>0</v>
      </c>
      <c r="I27" s="76">
        <v>0</v>
      </c>
      <c r="J27" s="77">
        <f t="shared" si="0"/>
        <v>0</v>
      </c>
      <c r="K27" s="78"/>
      <c r="L27" s="78"/>
      <c r="M27" s="78"/>
      <c r="N27" s="78"/>
      <c r="O27" s="78"/>
      <c r="P27" s="78"/>
      <c r="Q27" s="78"/>
      <c r="R27" s="79"/>
      <c r="S27" s="79"/>
      <c r="T27" s="79"/>
      <c r="U27" s="79"/>
      <c r="V27" s="79"/>
      <c r="W27" s="79"/>
      <c r="X27" s="79"/>
      <c r="Y27" s="79"/>
      <c r="Z27" s="79"/>
      <c r="AA27" s="80"/>
      <c r="AB27" s="80"/>
      <c r="AC27" s="80"/>
      <c r="AD27" s="80"/>
    </row>
    <row r="28" spans="1:30" s="81" customFormat="1" ht="14.4" x14ac:dyDescent="0.25">
      <c r="A28" s="72" t="s">
        <v>196</v>
      </c>
      <c r="B28" s="73" t="s">
        <v>31</v>
      </c>
      <c r="C28" s="73" t="s">
        <v>230</v>
      </c>
      <c r="D28" s="73" t="s">
        <v>288</v>
      </c>
      <c r="E28" s="74">
        <v>1</v>
      </c>
      <c r="F28" s="72" t="s">
        <v>362</v>
      </c>
      <c r="G28" s="75">
        <v>0</v>
      </c>
      <c r="H28" s="76">
        <v>1079.05</v>
      </c>
      <c r="I28" s="76">
        <v>4316.21</v>
      </c>
      <c r="J28" s="77">
        <f t="shared" si="0"/>
        <v>5395.26</v>
      </c>
      <c r="K28" s="78"/>
      <c r="L28" s="78"/>
      <c r="M28" s="78"/>
      <c r="N28" s="78"/>
      <c r="O28" s="78"/>
      <c r="P28" s="78"/>
      <c r="Q28" s="78"/>
      <c r="R28" s="79"/>
      <c r="S28" s="79"/>
      <c r="T28" s="79"/>
      <c r="U28" s="79"/>
      <c r="V28" s="79"/>
      <c r="W28" s="79"/>
      <c r="X28" s="79"/>
      <c r="Y28" s="79"/>
      <c r="Z28" s="79"/>
      <c r="AA28" s="80"/>
      <c r="AB28" s="80"/>
      <c r="AC28" s="80"/>
      <c r="AD28" s="80"/>
    </row>
    <row r="29" spans="1:30" s="81" customFormat="1" ht="14.4" x14ac:dyDescent="0.25">
      <c r="A29" s="72" t="s">
        <v>295</v>
      </c>
      <c r="B29" s="73" t="s">
        <v>31</v>
      </c>
      <c r="C29" s="73" t="s">
        <v>230</v>
      </c>
      <c r="D29" s="73" t="s">
        <v>288</v>
      </c>
      <c r="E29" s="74">
        <v>1</v>
      </c>
      <c r="F29" s="72" t="s">
        <v>296</v>
      </c>
      <c r="G29" s="75">
        <v>0</v>
      </c>
      <c r="H29" s="76">
        <v>1079.05</v>
      </c>
      <c r="I29" s="76">
        <v>4316.21</v>
      </c>
      <c r="J29" s="77">
        <f t="shared" si="0"/>
        <v>5395.26</v>
      </c>
      <c r="K29" s="78"/>
      <c r="L29" s="78"/>
      <c r="M29" s="78"/>
      <c r="N29" s="78"/>
      <c r="O29" s="78"/>
      <c r="P29" s="78"/>
      <c r="Q29" s="78"/>
      <c r="R29" s="79"/>
      <c r="S29" s="79"/>
      <c r="T29" s="79"/>
      <c r="U29" s="79"/>
      <c r="V29" s="79"/>
      <c r="W29" s="79"/>
      <c r="X29" s="79"/>
      <c r="Y29" s="79"/>
      <c r="Z29" s="79"/>
      <c r="AA29" s="80"/>
      <c r="AB29" s="80"/>
      <c r="AC29" s="80"/>
      <c r="AD29" s="80"/>
    </row>
    <row r="30" spans="1:30" s="81" customFormat="1" ht="14.4" x14ac:dyDescent="0.25">
      <c r="A30" s="72" t="s">
        <v>297</v>
      </c>
      <c r="B30" s="73" t="s">
        <v>31</v>
      </c>
      <c r="C30" s="73" t="s">
        <v>230</v>
      </c>
      <c r="D30" s="73" t="s">
        <v>288</v>
      </c>
      <c r="E30" s="74">
        <v>1</v>
      </c>
      <c r="F30" s="72" t="s">
        <v>298</v>
      </c>
      <c r="G30" s="75">
        <v>0</v>
      </c>
      <c r="H30" s="76">
        <v>1079.05</v>
      </c>
      <c r="I30" s="76">
        <v>4316.21</v>
      </c>
      <c r="J30" s="77">
        <f t="shared" si="0"/>
        <v>5395.26</v>
      </c>
      <c r="K30" s="78"/>
      <c r="L30" s="78"/>
      <c r="M30" s="78"/>
      <c r="N30" s="78"/>
      <c r="O30" s="78"/>
      <c r="P30" s="78"/>
      <c r="Q30" s="78"/>
      <c r="R30" s="79"/>
      <c r="S30" s="79"/>
      <c r="T30" s="79"/>
      <c r="U30" s="79"/>
      <c r="V30" s="79"/>
      <c r="W30" s="79"/>
      <c r="X30" s="79"/>
      <c r="Y30" s="79"/>
      <c r="Z30" s="79"/>
      <c r="AA30" s="80"/>
      <c r="AB30" s="80"/>
      <c r="AC30" s="80"/>
      <c r="AD30" s="80"/>
    </row>
    <row r="31" spans="1:30" s="81" customFormat="1" ht="14.4" x14ac:dyDescent="0.25">
      <c r="A31" s="72" t="s">
        <v>308</v>
      </c>
      <c r="B31" s="73" t="s">
        <v>31</v>
      </c>
      <c r="C31" s="73" t="s">
        <v>230</v>
      </c>
      <c r="D31" s="73" t="s">
        <v>288</v>
      </c>
      <c r="E31" s="74">
        <v>1</v>
      </c>
      <c r="F31" s="72" t="s">
        <v>307</v>
      </c>
      <c r="G31" s="75">
        <v>0</v>
      </c>
      <c r="H31" s="76">
        <v>1079.05</v>
      </c>
      <c r="I31" s="76">
        <v>4316.21</v>
      </c>
      <c r="J31" s="77">
        <f t="shared" si="0"/>
        <v>5395.26</v>
      </c>
      <c r="K31" s="78"/>
      <c r="L31" s="78"/>
      <c r="M31" s="78"/>
      <c r="N31" s="78"/>
      <c r="O31" s="78"/>
      <c r="P31" s="78"/>
      <c r="Q31" s="78"/>
      <c r="R31" s="79"/>
      <c r="S31" s="79"/>
      <c r="T31" s="79"/>
      <c r="U31" s="79"/>
      <c r="V31" s="79"/>
      <c r="W31" s="79"/>
      <c r="X31" s="79"/>
      <c r="Y31" s="79"/>
      <c r="Z31" s="79"/>
      <c r="AA31" s="80"/>
      <c r="AB31" s="80"/>
      <c r="AC31" s="80"/>
      <c r="AD31" s="80"/>
    </row>
    <row r="32" spans="1:30" s="81" customFormat="1" ht="14.4" x14ac:dyDescent="0.25">
      <c r="A32" s="72" t="s">
        <v>293</v>
      </c>
      <c r="B32" s="73" t="s">
        <v>31</v>
      </c>
      <c r="C32" s="73" t="s">
        <v>230</v>
      </c>
      <c r="D32" s="73" t="s">
        <v>288</v>
      </c>
      <c r="E32" s="74">
        <v>1</v>
      </c>
      <c r="F32" s="72" t="s">
        <v>327</v>
      </c>
      <c r="G32" s="75">
        <v>0</v>
      </c>
      <c r="H32" s="76">
        <v>1079.05</v>
      </c>
      <c r="I32" s="76">
        <v>4316.21</v>
      </c>
      <c r="J32" s="77">
        <f t="shared" si="0"/>
        <v>5395.26</v>
      </c>
      <c r="K32" s="78"/>
      <c r="L32" s="78"/>
      <c r="M32" s="78"/>
      <c r="N32" s="78"/>
      <c r="O32" s="78"/>
      <c r="P32" s="78"/>
      <c r="Q32" s="78"/>
      <c r="R32" s="79"/>
      <c r="S32" s="79"/>
      <c r="T32" s="79"/>
      <c r="U32" s="79"/>
      <c r="V32" s="79"/>
      <c r="W32" s="79"/>
      <c r="X32" s="79"/>
      <c r="Y32" s="79"/>
      <c r="Z32" s="79"/>
      <c r="AA32" s="80"/>
      <c r="AB32" s="80"/>
      <c r="AC32" s="80"/>
      <c r="AD32" s="80"/>
    </row>
    <row r="33" spans="1:30" s="81" customFormat="1" ht="14.4" x14ac:dyDescent="0.25">
      <c r="A33" s="72" t="s">
        <v>209</v>
      </c>
      <c r="B33" s="73" t="s">
        <v>33</v>
      </c>
      <c r="C33" s="73" t="s">
        <v>230</v>
      </c>
      <c r="D33" s="73" t="s">
        <v>288</v>
      </c>
      <c r="E33" s="74">
        <v>1</v>
      </c>
      <c r="F33" s="72" t="s">
        <v>261</v>
      </c>
      <c r="G33" s="75">
        <v>0</v>
      </c>
      <c r="H33" s="76">
        <v>936.46</v>
      </c>
      <c r="I33" s="76">
        <v>3745.85</v>
      </c>
      <c r="J33" s="77">
        <f t="shared" si="0"/>
        <v>4682.3099999999995</v>
      </c>
      <c r="K33" s="78"/>
      <c r="L33" s="78"/>
      <c r="M33" s="78"/>
      <c r="N33" s="78"/>
      <c r="O33" s="78"/>
      <c r="P33" s="78"/>
      <c r="Q33" s="78"/>
      <c r="R33" s="79"/>
      <c r="S33" s="79"/>
      <c r="T33" s="79"/>
      <c r="U33" s="79"/>
      <c r="V33" s="79"/>
      <c r="W33" s="79"/>
      <c r="X33" s="79"/>
      <c r="Y33" s="79"/>
      <c r="Z33" s="79"/>
      <c r="AA33" s="80"/>
      <c r="AB33" s="80"/>
      <c r="AC33" s="80"/>
      <c r="AD33" s="80"/>
    </row>
    <row r="34" spans="1:30" s="81" customFormat="1" ht="14.4" x14ac:dyDescent="0.25">
      <c r="A34" s="72" t="s">
        <v>202</v>
      </c>
      <c r="B34" s="73" t="s">
        <v>33</v>
      </c>
      <c r="C34" s="73" t="s">
        <v>230</v>
      </c>
      <c r="D34" s="73" t="s">
        <v>288</v>
      </c>
      <c r="E34" s="74">
        <v>1</v>
      </c>
      <c r="F34" s="72" t="s">
        <v>258</v>
      </c>
      <c r="G34" s="75">
        <v>0</v>
      </c>
      <c r="H34" s="76">
        <v>936.46</v>
      </c>
      <c r="I34" s="76">
        <v>3745.85</v>
      </c>
      <c r="J34" s="77">
        <f t="shared" si="0"/>
        <v>4682.3099999999995</v>
      </c>
      <c r="K34" s="78"/>
      <c r="L34" s="78"/>
      <c r="M34" s="78"/>
      <c r="N34" s="78"/>
      <c r="O34" s="78"/>
      <c r="P34" s="78"/>
      <c r="Q34" s="78"/>
      <c r="R34" s="79"/>
      <c r="S34" s="79"/>
      <c r="T34" s="79"/>
      <c r="U34" s="79"/>
      <c r="V34" s="79"/>
      <c r="W34" s="79"/>
      <c r="X34" s="79"/>
      <c r="Y34" s="79"/>
      <c r="Z34" s="79"/>
      <c r="AA34" s="80"/>
      <c r="AB34" s="80"/>
      <c r="AC34" s="80"/>
      <c r="AD34" s="80"/>
    </row>
    <row r="35" spans="1:30" s="81" customFormat="1" ht="14.4" x14ac:dyDescent="0.25">
      <c r="A35" s="72" t="s">
        <v>197</v>
      </c>
      <c r="B35" s="73" t="s">
        <v>33</v>
      </c>
      <c r="C35" s="73" t="s">
        <v>230</v>
      </c>
      <c r="D35" s="73" t="s">
        <v>288</v>
      </c>
      <c r="E35" s="74">
        <v>1</v>
      </c>
      <c r="F35" s="72" t="s">
        <v>331</v>
      </c>
      <c r="G35" s="75">
        <v>0</v>
      </c>
      <c r="H35" s="76">
        <v>936.46</v>
      </c>
      <c r="I35" s="76">
        <v>3745.85</v>
      </c>
      <c r="J35" s="77">
        <f t="shared" si="0"/>
        <v>4682.3099999999995</v>
      </c>
      <c r="K35" s="78"/>
      <c r="L35" s="78"/>
      <c r="M35" s="78"/>
      <c r="N35" s="78"/>
      <c r="O35" s="78"/>
      <c r="P35" s="78"/>
      <c r="Q35" s="78"/>
      <c r="R35" s="79"/>
      <c r="S35" s="79"/>
      <c r="T35" s="79"/>
      <c r="U35" s="79"/>
      <c r="V35" s="79"/>
      <c r="W35" s="79"/>
      <c r="X35" s="79"/>
      <c r="Y35" s="79"/>
      <c r="Z35" s="79"/>
      <c r="AA35" s="80"/>
      <c r="AB35" s="80"/>
      <c r="AC35" s="80"/>
      <c r="AD35" s="80"/>
    </row>
    <row r="36" spans="1:30" s="81" customFormat="1" ht="14.4" x14ac:dyDescent="0.25">
      <c r="A36" s="72" t="s">
        <v>207</v>
      </c>
      <c r="B36" s="73" t="s">
        <v>33</v>
      </c>
      <c r="C36" s="73" t="s">
        <v>230</v>
      </c>
      <c r="D36" s="73" t="s">
        <v>288</v>
      </c>
      <c r="E36" s="74">
        <v>1</v>
      </c>
      <c r="F36" s="72" t="s">
        <v>257</v>
      </c>
      <c r="G36" s="75">
        <v>0</v>
      </c>
      <c r="H36" s="76">
        <v>936.46</v>
      </c>
      <c r="I36" s="76">
        <v>3745.85</v>
      </c>
      <c r="J36" s="77">
        <f t="shared" si="0"/>
        <v>4682.3099999999995</v>
      </c>
      <c r="K36" s="78"/>
      <c r="L36" s="78"/>
      <c r="M36" s="78"/>
      <c r="N36" s="78"/>
      <c r="O36" s="78"/>
      <c r="P36" s="78"/>
      <c r="Q36" s="78"/>
      <c r="R36" s="79"/>
      <c r="S36" s="79"/>
      <c r="T36" s="79"/>
      <c r="U36" s="79"/>
      <c r="V36" s="79"/>
      <c r="W36" s="79"/>
      <c r="X36" s="79"/>
      <c r="Y36" s="79"/>
      <c r="Z36" s="79"/>
      <c r="AA36" s="80"/>
      <c r="AB36" s="80"/>
      <c r="AC36" s="80"/>
      <c r="AD36" s="80"/>
    </row>
    <row r="37" spans="1:30" s="81" customFormat="1" ht="14.4" x14ac:dyDescent="0.25">
      <c r="A37" s="72" t="s">
        <v>208</v>
      </c>
      <c r="B37" s="73" t="s">
        <v>33</v>
      </c>
      <c r="C37" s="73" t="s">
        <v>230</v>
      </c>
      <c r="D37" s="73" t="s">
        <v>288</v>
      </c>
      <c r="E37" s="74">
        <v>1</v>
      </c>
      <c r="F37" s="72" t="s">
        <v>259</v>
      </c>
      <c r="G37" s="75">
        <v>0</v>
      </c>
      <c r="H37" s="76">
        <v>936.46</v>
      </c>
      <c r="I37" s="76">
        <v>3745.85</v>
      </c>
      <c r="J37" s="77">
        <f t="shared" si="0"/>
        <v>4682.3099999999995</v>
      </c>
      <c r="K37" s="78"/>
      <c r="L37" s="78"/>
      <c r="M37" s="78"/>
      <c r="N37" s="78"/>
      <c r="O37" s="78"/>
      <c r="P37" s="78"/>
      <c r="Q37" s="78"/>
      <c r="R37" s="79"/>
      <c r="S37" s="79"/>
      <c r="T37" s="79"/>
      <c r="U37" s="79"/>
      <c r="V37" s="79"/>
      <c r="W37" s="79"/>
      <c r="X37" s="79"/>
      <c r="Y37" s="79"/>
      <c r="Z37" s="79"/>
      <c r="AA37" s="80"/>
      <c r="AB37" s="80"/>
      <c r="AC37" s="80"/>
      <c r="AD37" s="80"/>
    </row>
    <row r="38" spans="1:30" s="81" customFormat="1" ht="14.4" x14ac:dyDescent="0.25">
      <c r="A38" s="72" t="s">
        <v>299</v>
      </c>
      <c r="B38" s="73" t="s">
        <v>33</v>
      </c>
      <c r="C38" s="73" t="s">
        <v>230</v>
      </c>
      <c r="D38" s="73" t="s">
        <v>287</v>
      </c>
      <c r="E38" s="74">
        <v>1</v>
      </c>
      <c r="F38" s="72"/>
      <c r="G38" s="75">
        <v>0</v>
      </c>
      <c r="H38" s="76">
        <v>0</v>
      </c>
      <c r="I38" s="76">
        <v>0</v>
      </c>
      <c r="J38" s="77">
        <f t="shared" si="0"/>
        <v>0</v>
      </c>
      <c r="K38" s="78"/>
      <c r="L38" s="78"/>
      <c r="M38" s="78"/>
      <c r="N38" s="78"/>
      <c r="O38" s="78"/>
      <c r="P38" s="78"/>
      <c r="Q38" s="78"/>
      <c r="R38" s="79"/>
      <c r="S38" s="79"/>
      <c r="T38" s="79"/>
      <c r="U38" s="79"/>
      <c r="V38" s="79"/>
      <c r="W38" s="79"/>
      <c r="X38" s="79"/>
      <c r="Y38" s="79"/>
      <c r="Z38" s="79"/>
      <c r="AA38" s="80"/>
      <c r="AB38" s="80"/>
      <c r="AC38" s="80"/>
      <c r="AD38" s="80"/>
    </row>
    <row r="39" spans="1:30" s="81" customFormat="1" ht="14.4" x14ac:dyDescent="0.25">
      <c r="A39" s="72" t="s">
        <v>208</v>
      </c>
      <c r="B39" s="73" t="s">
        <v>33</v>
      </c>
      <c r="C39" s="73" t="s">
        <v>230</v>
      </c>
      <c r="D39" s="73" t="s">
        <v>288</v>
      </c>
      <c r="E39" s="74">
        <v>1</v>
      </c>
      <c r="F39" s="72" t="s">
        <v>292</v>
      </c>
      <c r="G39" s="75">
        <v>0</v>
      </c>
      <c r="H39" s="76">
        <v>936.46</v>
      </c>
      <c r="I39" s="76">
        <v>3745.85</v>
      </c>
      <c r="J39" s="77">
        <f t="shared" si="0"/>
        <v>4682.3099999999995</v>
      </c>
      <c r="K39" s="78"/>
      <c r="L39" s="78"/>
      <c r="M39" s="78"/>
      <c r="N39" s="78"/>
      <c r="O39" s="78"/>
      <c r="P39" s="78"/>
      <c r="Q39" s="78"/>
      <c r="R39" s="79"/>
      <c r="S39" s="79"/>
      <c r="T39" s="79"/>
      <c r="U39" s="79"/>
      <c r="V39" s="79"/>
      <c r="W39" s="79"/>
      <c r="X39" s="79"/>
      <c r="Y39" s="79"/>
      <c r="Z39" s="79"/>
      <c r="AA39" s="80"/>
      <c r="AB39" s="80"/>
      <c r="AC39" s="80"/>
      <c r="AD39" s="80"/>
    </row>
    <row r="40" spans="1:30" s="81" customFormat="1" ht="14.4" x14ac:dyDescent="0.25">
      <c r="A40" s="72" t="s">
        <v>202</v>
      </c>
      <c r="B40" s="73" t="s">
        <v>33</v>
      </c>
      <c r="C40" s="73" t="s">
        <v>230</v>
      </c>
      <c r="D40" s="73" t="s">
        <v>288</v>
      </c>
      <c r="E40" s="74">
        <v>1</v>
      </c>
      <c r="F40" s="72" t="s">
        <v>343</v>
      </c>
      <c r="G40" s="75">
        <v>0</v>
      </c>
      <c r="H40" s="76">
        <v>936.46</v>
      </c>
      <c r="I40" s="76">
        <v>3745.85</v>
      </c>
      <c r="J40" s="77">
        <f>SUM(G40:I40)</f>
        <v>4682.3099999999995</v>
      </c>
      <c r="K40" s="78"/>
      <c r="L40" s="78"/>
      <c r="M40" s="78"/>
      <c r="N40" s="78"/>
      <c r="O40" s="78"/>
      <c r="P40" s="78"/>
      <c r="Q40" s="78"/>
      <c r="R40" s="79"/>
      <c r="S40" s="79"/>
      <c r="T40" s="79"/>
      <c r="U40" s="79"/>
      <c r="V40" s="79"/>
      <c r="W40" s="79"/>
      <c r="X40" s="79"/>
      <c r="Y40" s="79"/>
      <c r="Z40" s="79"/>
      <c r="AA40" s="80"/>
      <c r="AB40" s="80"/>
      <c r="AC40" s="80"/>
      <c r="AD40" s="80"/>
    </row>
    <row r="41" spans="1:30" s="81" customFormat="1" ht="14.4" x14ac:dyDescent="0.25">
      <c r="A41" s="72" t="s">
        <v>299</v>
      </c>
      <c r="B41" s="73" t="s">
        <v>33</v>
      </c>
      <c r="C41" s="73" t="s">
        <v>230</v>
      </c>
      <c r="D41" s="73" t="s">
        <v>288</v>
      </c>
      <c r="E41" s="74">
        <v>1</v>
      </c>
      <c r="F41" s="72" t="s">
        <v>263</v>
      </c>
      <c r="G41" s="75">
        <v>0</v>
      </c>
      <c r="H41" s="76">
        <v>936.46</v>
      </c>
      <c r="I41" s="76">
        <v>3745.85</v>
      </c>
      <c r="J41" s="77">
        <f>SUM(G41:I41)</f>
        <v>4682.3099999999995</v>
      </c>
      <c r="K41" s="78"/>
      <c r="L41" s="78"/>
      <c r="M41" s="78"/>
      <c r="N41" s="78"/>
      <c r="O41" s="78"/>
      <c r="P41" s="78"/>
      <c r="Q41" s="78"/>
      <c r="R41" s="79"/>
      <c r="S41" s="79"/>
      <c r="T41" s="79"/>
      <c r="U41" s="79"/>
      <c r="V41" s="79"/>
      <c r="W41" s="79"/>
      <c r="X41" s="79"/>
      <c r="Y41" s="79"/>
      <c r="Z41" s="79"/>
      <c r="AA41" s="80"/>
      <c r="AB41" s="80"/>
      <c r="AC41" s="80"/>
      <c r="AD41" s="80"/>
    </row>
    <row r="42" spans="1:30" s="81" customFormat="1" ht="14.4" x14ac:dyDescent="0.25">
      <c r="A42" s="72" t="s">
        <v>201</v>
      </c>
      <c r="B42" s="73" t="s">
        <v>33</v>
      </c>
      <c r="C42" s="73" t="s">
        <v>230</v>
      </c>
      <c r="D42" s="73" t="s">
        <v>288</v>
      </c>
      <c r="E42" s="74">
        <v>1</v>
      </c>
      <c r="F42" s="72" t="s">
        <v>251</v>
      </c>
      <c r="G42" s="75">
        <v>0</v>
      </c>
      <c r="H42" s="76">
        <v>936.46</v>
      </c>
      <c r="I42" s="76">
        <v>3745.85</v>
      </c>
      <c r="J42" s="77">
        <f>SUM(G42:I42)</f>
        <v>4682.3099999999995</v>
      </c>
      <c r="K42" s="78"/>
      <c r="L42" s="78"/>
      <c r="M42" s="78"/>
      <c r="N42" s="78"/>
      <c r="O42" s="78"/>
      <c r="P42" s="78"/>
      <c r="Q42" s="78"/>
      <c r="R42" s="79"/>
      <c r="S42" s="79"/>
      <c r="T42" s="79"/>
      <c r="U42" s="79"/>
      <c r="V42" s="79"/>
      <c r="W42" s="79"/>
      <c r="X42" s="79"/>
      <c r="Y42" s="79"/>
      <c r="Z42" s="79"/>
      <c r="AA42" s="80"/>
      <c r="AB42" s="80"/>
      <c r="AC42" s="80"/>
      <c r="AD42" s="80"/>
    </row>
    <row r="43" spans="1:30" s="81" customFormat="1" ht="14.4" x14ac:dyDescent="0.25">
      <c r="A43" s="72" t="s">
        <v>200</v>
      </c>
      <c r="B43" s="73" t="s">
        <v>33</v>
      </c>
      <c r="C43" s="73" t="s">
        <v>230</v>
      </c>
      <c r="D43" s="73" t="s">
        <v>288</v>
      </c>
      <c r="E43" s="74">
        <v>1</v>
      </c>
      <c r="F43" s="72" t="s">
        <v>355</v>
      </c>
      <c r="G43" s="75">
        <v>0</v>
      </c>
      <c r="H43" s="76">
        <v>936.46</v>
      </c>
      <c r="I43" s="76">
        <v>3745.85</v>
      </c>
      <c r="J43" s="77">
        <f>SUM(G43:I43)</f>
        <v>4682.3099999999995</v>
      </c>
      <c r="K43" s="78"/>
      <c r="L43" s="78"/>
      <c r="M43" s="78"/>
      <c r="N43" s="78"/>
      <c r="O43" s="78"/>
      <c r="P43" s="78"/>
      <c r="Q43" s="78"/>
      <c r="R43" s="79"/>
      <c r="S43" s="79"/>
      <c r="T43" s="79"/>
      <c r="U43" s="79"/>
      <c r="V43" s="79"/>
      <c r="W43" s="79"/>
      <c r="X43" s="79"/>
      <c r="Y43" s="79"/>
      <c r="Z43" s="79"/>
      <c r="AA43" s="80"/>
      <c r="AB43" s="80"/>
      <c r="AC43" s="80"/>
      <c r="AD43" s="80"/>
    </row>
    <row r="44" spans="1:30" s="81" customFormat="1" ht="14.4" x14ac:dyDescent="0.25">
      <c r="A44" s="72" t="s">
        <v>205</v>
      </c>
      <c r="B44" s="73" t="s">
        <v>33</v>
      </c>
      <c r="C44" s="73" t="s">
        <v>230</v>
      </c>
      <c r="D44" s="73" t="s">
        <v>288</v>
      </c>
      <c r="E44" s="74">
        <v>1</v>
      </c>
      <c r="F44" s="72" t="s">
        <v>320</v>
      </c>
      <c r="G44" s="75">
        <v>0</v>
      </c>
      <c r="H44" s="76">
        <v>936.46</v>
      </c>
      <c r="I44" s="76">
        <v>3745.85</v>
      </c>
      <c r="J44" s="77">
        <f t="shared" si="0"/>
        <v>4682.3099999999995</v>
      </c>
      <c r="K44" s="78" t="s">
        <v>290</v>
      </c>
      <c r="L44" s="78"/>
      <c r="M44" s="78"/>
      <c r="N44" s="78"/>
      <c r="O44" s="78"/>
      <c r="P44" s="78"/>
      <c r="Q44" s="78"/>
      <c r="R44" s="79"/>
      <c r="S44" s="79"/>
      <c r="T44" s="79"/>
      <c r="U44" s="79"/>
      <c r="V44" s="79"/>
      <c r="W44" s="79"/>
      <c r="X44" s="79"/>
      <c r="Y44" s="79"/>
      <c r="Z44" s="79"/>
      <c r="AA44" s="80"/>
      <c r="AB44" s="80"/>
      <c r="AC44" s="80"/>
      <c r="AD44" s="80"/>
    </row>
    <row r="45" spans="1:30" s="81" customFormat="1" ht="14.4" x14ac:dyDescent="0.25">
      <c r="A45" s="72" t="s">
        <v>204</v>
      </c>
      <c r="B45" s="73" t="s">
        <v>33</v>
      </c>
      <c r="C45" s="73" t="s">
        <v>230</v>
      </c>
      <c r="D45" s="73" t="s">
        <v>288</v>
      </c>
      <c r="E45" s="74">
        <v>1</v>
      </c>
      <c r="F45" s="72" t="s">
        <v>253</v>
      </c>
      <c r="G45" s="75">
        <v>0</v>
      </c>
      <c r="H45" s="76">
        <v>936.46</v>
      </c>
      <c r="I45" s="76">
        <v>3745.85</v>
      </c>
      <c r="J45" s="77">
        <f>SUM(G45:I45)</f>
        <v>4682.3099999999995</v>
      </c>
      <c r="K45" s="78"/>
      <c r="L45" s="78"/>
      <c r="M45" s="78"/>
      <c r="N45" s="78"/>
      <c r="O45" s="78"/>
      <c r="P45" s="78"/>
      <c r="Q45" s="78"/>
      <c r="R45" s="79"/>
      <c r="S45" s="79"/>
      <c r="T45" s="79"/>
      <c r="U45" s="79"/>
      <c r="V45" s="79"/>
      <c r="W45" s="79"/>
      <c r="X45" s="79"/>
      <c r="Y45" s="79"/>
      <c r="Z45" s="79"/>
      <c r="AA45" s="80"/>
      <c r="AB45" s="80"/>
      <c r="AC45" s="80"/>
      <c r="AD45" s="80"/>
    </row>
    <row r="46" spans="1:30" s="81" customFormat="1" ht="14.4" x14ac:dyDescent="0.25">
      <c r="A46" s="72" t="s">
        <v>206</v>
      </c>
      <c r="B46" s="73" t="s">
        <v>33</v>
      </c>
      <c r="C46" s="73" t="s">
        <v>230</v>
      </c>
      <c r="D46" s="73" t="s">
        <v>288</v>
      </c>
      <c r="E46" s="74">
        <v>1</v>
      </c>
      <c r="F46" s="72" t="s">
        <v>256</v>
      </c>
      <c r="G46" s="75">
        <v>0</v>
      </c>
      <c r="H46" s="76">
        <v>936.46</v>
      </c>
      <c r="I46" s="76">
        <v>3745.85</v>
      </c>
      <c r="J46" s="77">
        <f>SUM(G46:I46)</f>
        <v>4682.3099999999995</v>
      </c>
      <c r="K46" s="78"/>
      <c r="L46" s="78"/>
      <c r="M46" s="78"/>
      <c r="N46" s="78"/>
      <c r="O46" s="78"/>
      <c r="P46" s="78"/>
      <c r="Q46" s="78"/>
      <c r="R46" s="79"/>
      <c r="S46" s="79"/>
      <c r="T46" s="79"/>
      <c r="U46" s="79"/>
      <c r="V46" s="79"/>
      <c r="W46" s="79"/>
      <c r="X46" s="79"/>
      <c r="Y46" s="79"/>
      <c r="Z46" s="79"/>
      <c r="AA46" s="80"/>
      <c r="AB46" s="80"/>
      <c r="AC46" s="80"/>
      <c r="AD46" s="80"/>
    </row>
    <row r="47" spans="1:30" s="81" customFormat="1" ht="14.4" x14ac:dyDescent="0.25">
      <c r="A47" s="72" t="s">
        <v>201</v>
      </c>
      <c r="B47" s="73" t="s">
        <v>33</v>
      </c>
      <c r="C47" s="73" t="s">
        <v>230</v>
      </c>
      <c r="D47" s="73" t="s">
        <v>288</v>
      </c>
      <c r="E47" s="74">
        <v>1</v>
      </c>
      <c r="F47" s="72" t="s">
        <v>363</v>
      </c>
      <c r="G47" s="75">
        <v>0</v>
      </c>
      <c r="H47" s="76">
        <v>936.46</v>
      </c>
      <c r="I47" s="76">
        <v>3745.85</v>
      </c>
      <c r="J47" s="77">
        <f>SUM(G47:I47)</f>
        <v>4682.3099999999995</v>
      </c>
      <c r="K47" s="78"/>
      <c r="L47" s="78"/>
      <c r="M47" s="78"/>
      <c r="N47" s="78"/>
      <c r="O47" s="78"/>
      <c r="P47" s="78"/>
      <c r="Q47" s="78"/>
      <c r="R47" s="79"/>
      <c r="S47" s="79"/>
      <c r="T47" s="79"/>
      <c r="U47" s="79"/>
      <c r="V47" s="79"/>
      <c r="W47" s="79"/>
      <c r="X47" s="79"/>
      <c r="Y47" s="79"/>
      <c r="Z47" s="79"/>
      <c r="AA47" s="80"/>
      <c r="AB47" s="80"/>
      <c r="AC47" s="80"/>
      <c r="AD47" s="80"/>
    </row>
    <row r="48" spans="1:30" s="81" customFormat="1" ht="14.4" x14ac:dyDescent="0.25">
      <c r="A48" s="72" t="s">
        <v>200</v>
      </c>
      <c r="B48" s="73" t="s">
        <v>33</v>
      </c>
      <c r="C48" s="73" t="s">
        <v>230</v>
      </c>
      <c r="D48" s="73" t="s">
        <v>288</v>
      </c>
      <c r="E48" s="74">
        <v>1</v>
      </c>
      <c r="F48" s="72" t="s">
        <v>250</v>
      </c>
      <c r="G48" s="75">
        <v>0</v>
      </c>
      <c r="H48" s="76">
        <v>936.46</v>
      </c>
      <c r="I48" s="76">
        <v>3745.85</v>
      </c>
      <c r="J48" s="77">
        <f>SUM(G48:I48)</f>
        <v>4682.3099999999995</v>
      </c>
      <c r="K48" s="78"/>
      <c r="L48" s="78"/>
      <c r="M48" s="78"/>
      <c r="N48" s="78"/>
      <c r="O48" s="78"/>
      <c r="P48" s="78"/>
      <c r="Q48" s="78"/>
      <c r="R48" s="79"/>
      <c r="S48" s="79"/>
      <c r="T48" s="79"/>
      <c r="U48" s="79"/>
      <c r="V48" s="79"/>
      <c r="W48" s="79"/>
      <c r="X48" s="79"/>
      <c r="Y48" s="79"/>
      <c r="Z48" s="79"/>
      <c r="AA48" s="80"/>
      <c r="AB48" s="80"/>
      <c r="AC48" s="80"/>
      <c r="AD48" s="80"/>
    </row>
    <row r="49" spans="1:30" s="81" customFormat="1" ht="14.4" x14ac:dyDescent="0.25">
      <c r="A49" s="72" t="s">
        <v>199</v>
      </c>
      <c r="B49" s="73" t="s">
        <v>33</v>
      </c>
      <c r="C49" s="73" t="s">
        <v>230</v>
      </c>
      <c r="D49" s="73" t="s">
        <v>288</v>
      </c>
      <c r="E49" s="74">
        <v>1</v>
      </c>
      <c r="F49" s="72" t="s">
        <v>249</v>
      </c>
      <c r="G49" s="75">
        <v>0</v>
      </c>
      <c r="H49" s="76">
        <v>936.46</v>
      </c>
      <c r="I49" s="76">
        <v>3745.85</v>
      </c>
      <c r="J49" s="77">
        <f t="shared" si="0"/>
        <v>4682.3099999999995</v>
      </c>
      <c r="K49" s="78"/>
      <c r="L49" s="78"/>
      <c r="M49" s="78"/>
      <c r="N49" s="78"/>
      <c r="O49" s="78"/>
      <c r="P49" s="78"/>
      <c r="Q49" s="78"/>
      <c r="R49" s="79"/>
      <c r="S49" s="79"/>
      <c r="T49" s="79"/>
      <c r="U49" s="79"/>
      <c r="V49" s="79"/>
      <c r="W49" s="79"/>
      <c r="X49" s="79"/>
      <c r="Y49" s="79"/>
      <c r="Z49" s="79"/>
      <c r="AA49" s="80"/>
      <c r="AB49" s="80"/>
      <c r="AC49" s="80"/>
      <c r="AD49" s="80"/>
    </row>
    <row r="50" spans="1:30" s="81" customFormat="1" ht="14.4" x14ac:dyDescent="0.25">
      <c r="A50" s="72" t="s">
        <v>204</v>
      </c>
      <c r="B50" s="73" t="s">
        <v>33</v>
      </c>
      <c r="C50" s="73" t="s">
        <v>230</v>
      </c>
      <c r="D50" s="73" t="s">
        <v>288</v>
      </c>
      <c r="E50" s="74">
        <v>1</v>
      </c>
      <c r="F50" s="72" t="s">
        <v>345</v>
      </c>
      <c r="G50" s="75">
        <v>0</v>
      </c>
      <c r="H50" s="76">
        <v>936.46</v>
      </c>
      <c r="I50" s="76">
        <v>3745.85</v>
      </c>
      <c r="J50" s="77">
        <f>SUM(G50:I50)</f>
        <v>4682.3099999999995</v>
      </c>
      <c r="K50" s="78"/>
      <c r="L50" s="78"/>
      <c r="M50" s="78"/>
      <c r="N50" s="78"/>
      <c r="O50" s="78"/>
      <c r="P50" s="78"/>
      <c r="Q50" s="78"/>
      <c r="R50" s="79"/>
      <c r="S50" s="79"/>
      <c r="T50" s="79"/>
      <c r="U50" s="79"/>
      <c r="V50" s="79"/>
      <c r="W50" s="79"/>
      <c r="X50" s="79"/>
      <c r="Y50" s="79"/>
      <c r="Z50" s="79"/>
      <c r="AA50" s="80"/>
      <c r="AB50" s="80"/>
      <c r="AC50" s="80"/>
      <c r="AD50" s="80"/>
    </row>
    <row r="51" spans="1:30" s="81" customFormat="1" ht="14.4" x14ac:dyDescent="0.25">
      <c r="A51" s="72" t="s">
        <v>299</v>
      </c>
      <c r="B51" s="73" t="s">
        <v>33</v>
      </c>
      <c r="C51" s="73" t="s">
        <v>230</v>
      </c>
      <c r="D51" s="73" t="s">
        <v>288</v>
      </c>
      <c r="E51" s="74">
        <v>1</v>
      </c>
      <c r="F51" s="72" t="s">
        <v>262</v>
      </c>
      <c r="G51" s="75">
        <v>0</v>
      </c>
      <c r="H51" s="76">
        <v>936.46</v>
      </c>
      <c r="I51" s="76">
        <v>3745.85</v>
      </c>
      <c r="J51" s="77">
        <f>SUM(G51:I51)</f>
        <v>4682.3099999999995</v>
      </c>
      <c r="K51" s="78"/>
      <c r="L51" s="78"/>
      <c r="M51" s="78"/>
      <c r="N51" s="78"/>
      <c r="O51" s="78"/>
      <c r="P51" s="78"/>
      <c r="Q51" s="78"/>
      <c r="R51" s="79"/>
      <c r="S51" s="79"/>
      <c r="T51" s="79"/>
      <c r="U51" s="79"/>
      <c r="V51" s="79"/>
      <c r="W51" s="79"/>
      <c r="X51" s="79"/>
      <c r="Y51" s="79"/>
      <c r="Z51" s="79"/>
      <c r="AA51" s="80"/>
      <c r="AB51" s="80"/>
      <c r="AC51" s="80"/>
      <c r="AD51" s="80"/>
    </row>
    <row r="52" spans="1:30" s="81" customFormat="1" ht="14.4" x14ac:dyDescent="0.25">
      <c r="A52" s="72" t="s">
        <v>209</v>
      </c>
      <c r="B52" s="73" t="s">
        <v>33</v>
      </c>
      <c r="C52" s="73" t="s">
        <v>230</v>
      </c>
      <c r="D52" s="73" t="s">
        <v>288</v>
      </c>
      <c r="E52" s="74">
        <v>1</v>
      </c>
      <c r="F52" s="72" t="s">
        <v>264</v>
      </c>
      <c r="G52" s="75">
        <v>0</v>
      </c>
      <c r="H52" s="76">
        <v>936.46</v>
      </c>
      <c r="I52" s="76">
        <v>3745.85</v>
      </c>
      <c r="J52" s="77">
        <f>SUM(G52:I52)</f>
        <v>4682.3099999999995</v>
      </c>
      <c r="K52" s="78"/>
      <c r="L52" s="78"/>
      <c r="M52" s="78"/>
      <c r="N52" s="78"/>
      <c r="O52" s="78"/>
      <c r="P52" s="78"/>
      <c r="Q52" s="78"/>
      <c r="R52" s="79"/>
      <c r="S52" s="79"/>
      <c r="T52" s="79"/>
      <c r="U52" s="79"/>
      <c r="V52" s="79"/>
      <c r="W52" s="79"/>
      <c r="X52" s="79"/>
      <c r="Y52" s="79"/>
      <c r="Z52" s="79"/>
      <c r="AA52" s="80"/>
      <c r="AB52" s="80"/>
      <c r="AC52" s="80"/>
      <c r="AD52" s="80"/>
    </row>
    <row r="53" spans="1:30" s="81" customFormat="1" ht="14.4" x14ac:dyDescent="0.25">
      <c r="A53" s="72" t="s">
        <v>205</v>
      </c>
      <c r="B53" s="73" t="s">
        <v>33</v>
      </c>
      <c r="C53" s="73" t="s">
        <v>230</v>
      </c>
      <c r="D53" s="73" t="s">
        <v>288</v>
      </c>
      <c r="E53" s="74">
        <v>1</v>
      </c>
      <c r="F53" s="72" t="s">
        <v>255</v>
      </c>
      <c r="G53" s="75">
        <v>0</v>
      </c>
      <c r="H53" s="76">
        <v>936.46</v>
      </c>
      <c r="I53" s="76">
        <v>3745.85</v>
      </c>
      <c r="J53" s="77">
        <f t="shared" si="0"/>
        <v>4682.3099999999995</v>
      </c>
      <c r="K53" s="78"/>
      <c r="L53" s="78"/>
      <c r="M53" s="78"/>
      <c r="N53" s="78"/>
      <c r="O53" s="78"/>
      <c r="P53" s="78"/>
      <c r="Q53" s="78"/>
      <c r="R53" s="79"/>
      <c r="S53" s="79"/>
      <c r="T53" s="79"/>
      <c r="U53" s="79"/>
      <c r="V53" s="79"/>
      <c r="W53" s="79"/>
      <c r="X53" s="79"/>
      <c r="Y53" s="79"/>
      <c r="Z53" s="79"/>
      <c r="AA53" s="80"/>
      <c r="AB53" s="80"/>
      <c r="AC53" s="80"/>
      <c r="AD53" s="80"/>
    </row>
    <row r="54" spans="1:30" s="81" customFormat="1" ht="14.4" x14ac:dyDescent="0.25">
      <c r="A54" s="72" t="s">
        <v>198</v>
      </c>
      <c r="B54" s="73" t="s">
        <v>33</v>
      </c>
      <c r="C54" s="73" t="s">
        <v>230</v>
      </c>
      <c r="D54" s="73" t="s">
        <v>288</v>
      </c>
      <c r="E54" s="74">
        <v>1</v>
      </c>
      <c r="F54" s="72" t="s">
        <v>248</v>
      </c>
      <c r="G54" s="75">
        <v>0</v>
      </c>
      <c r="H54" s="76">
        <v>936.46</v>
      </c>
      <c r="I54" s="76">
        <v>3745.85</v>
      </c>
      <c r="J54" s="77">
        <f>SUM(G54:I54)</f>
        <v>4682.3099999999995</v>
      </c>
      <c r="K54" s="78"/>
      <c r="L54" s="78"/>
      <c r="M54" s="78"/>
      <c r="N54" s="78"/>
      <c r="O54" s="78"/>
      <c r="P54" s="78"/>
      <c r="Q54" s="78"/>
      <c r="R54" s="79"/>
      <c r="S54" s="79"/>
      <c r="T54" s="79"/>
      <c r="U54" s="79"/>
      <c r="V54" s="79"/>
      <c r="W54" s="79"/>
      <c r="X54" s="79"/>
      <c r="Y54" s="79"/>
      <c r="Z54" s="79"/>
      <c r="AA54" s="80"/>
      <c r="AB54" s="80"/>
      <c r="AC54" s="80"/>
      <c r="AD54" s="80"/>
    </row>
    <row r="55" spans="1:30" s="81" customFormat="1" ht="14.4" x14ac:dyDescent="0.25">
      <c r="A55" s="72" t="s">
        <v>212</v>
      </c>
      <c r="B55" s="73" t="s">
        <v>35</v>
      </c>
      <c r="C55" s="73" t="s">
        <v>230</v>
      </c>
      <c r="D55" s="73" t="s">
        <v>288</v>
      </c>
      <c r="E55" s="74">
        <v>1</v>
      </c>
      <c r="F55" s="72" t="s">
        <v>359</v>
      </c>
      <c r="G55" s="75">
        <v>0</v>
      </c>
      <c r="H55" s="76">
        <v>770.75</v>
      </c>
      <c r="I55" s="76">
        <v>3083.01</v>
      </c>
      <c r="J55" s="77">
        <f t="shared" si="0"/>
        <v>3853.76</v>
      </c>
      <c r="K55" s="78"/>
      <c r="L55" s="78"/>
      <c r="M55" s="78"/>
      <c r="N55" s="78"/>
      <c r="O55" s="78"/>
      <c r="P55" s="78"/>
      <c r="Q55" s="78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80"/>
      <c r="AC55" s="80"/>
      <c r="AD55" s="80"/>
    </row>
    <row r="56" spans="1:30" s="81" customFormat="1" ht="14.4" x14ac:dyDescent="0.25">
      <c r="A56" s="72" t="s">
        <v>215</v>
      </c>
      <c r="B56" s="73" t="s">
        <v>35</v>
      </c>
      <c r="C56" s="73" t="s">
        <v>230</v>
      </c>
      <c r="D56" s="73" t="s">
        <v>288</v>
      </c>
      <c r="E56" s="74">
        <v>1</v>
      </c>
      <c r="F56" s="72" t="s">
        <v>270</v>
      </c>
      <c r="G56" s="75">
        <v>0</v>
      </c>
      <c r="H56" s="76">
        <v>770.75</v>
      </c>
      <c r="I56" s="76">
        <v>3083.01</v>
      </c>
      <c r="J56" s="77">
        <f>SUM(G56:I56)</f>
        <v>3853.76</v>
      </c>
      <c r="K56" s="78"/>
      <c r="L56" s="78"/>
      <c r="M56" s="78"/>
      <c r="N56" s="78"/>
      <c r="O56" s="78"/>
      <c r="P56" s="78"/>
      <c r="Q56" s="78"/>
      <c r="R56" s="79"/>
      <c r="S56" s="79"/>
      <c r="T56" s="79"/>
      <c r="U56" s="79"/>
      <c r="V56" s="79"/>
      <c r="W56" s="79"/>
      <c r="X56" s="79"/>
      <c r="Y56" s="79"/>
      <c r="Z56" s="79"/>
      <c r="AA56" s="80"/>
      <c r="AB56" s="80"/>
      <c r="AC56" s="80"/>
      <c r="AD56" s="80"/>
    </row>
    <row r="57" spans="1:30" s="81" customFormat="1" ht="14.4" x14ac:dyDescent="0.25">
      <c r="A57" s="72" t="s">
        <v>328</v>
      </c>
      <c r="B57" s="73" t="s">
        <v>35</v>
      </c>
      <c r="C57" s="73" t="s">
        <v>230</v>
      </c>
      <c r="D57" s="73" t="s">
        <v>289</v>
      </c>
      <c r="E57" s="74">
        <v>1</v>
      </c>
      <c r="F57" s="72" t="s">
        <v>329</v>
      </c>
      <c r="G57" s="75">
        <v>0</v>
      </c>
      <c r="H57" s="76">
        <v>0</v>
      </c>
      <c r="I57" s="76">
        <v>3083.01</v>
      </c>
      <c r="J57" s="77">
        <f t="shared" si="0"/>
        <v>3083.01</v>
      </c>
      <c r="K57" s="78"/>
      <c r="L57" s="78"/>
      <c r="M57" s="78"/>
      <c r="N57" s="78"/>
      <c r="O57" s="78"/>
      <c r="P57" s="78"/>
      <c r="Q57" s="78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80"/>
      <c r="AC57" s="80"/>
      <c r="AD57" s="80"/>
    </row>
    <row r="58" spans="1:30" s="81" customFormat="1" ht="14.4" x14ac:dyDescent="0.25">
      <c r="A58" s="72" t="s">
        <v>212</v>
      </c>
      <c r="B58" s="73" t="s">
        <v>35</v>
      </c>
      <c r="C58" s="73" t="s">
        <v>230</v>
      </c>
      <c r="D58" s="73" t="s">
        <v>288</v>
      </c>
      <c r="E58" s="74">
        <v>1</v>
      </c>
      <c r="F58" s="72" t="s">
        <v>304</v>
      </c>
      <c r="G58" s="75">
        <v>0</v>
      </c>
      <c r="H58" s="76">
        <v>770.75</v>
      </c>
      <c r="I58" s="76">
        <v>3083.01</v>
      </c>
      <c r="J58" s="77">
        <f t="shared" si="0"/>
        <v>3853.76</v>
      </c>
      <c r="K58" s="78"/>
      <c r="L58" s="78"/>
      <c r="M58" s="78"/>
      <c r="N58" s="78"/>
      <c r="O58" s="78"/>
      <c r="P58" s="78"/>
      <c r="Q58" s="78"/>
      <c r="R58" s="79"/>
      <c r="S58" s="79"/>
      <c r="T58" s="79"/>
      <c r="U58" s="79"/>
      <c r="V58" s="79"/>
      <c r="W58" s="79"/>
      <c r="X58" s="79"/>
      <c r="Y58" s="79"/>
      <c r="Z58" s="79"/>
      <c r="AA58" s="80"/>
      <c r="AB58" s="80"/>
      <c r="AC58" s="80"/>
      <c r="AD58" s="80"/>
    </row>
    <row r="59" spans="1:30" s="81" customFormat="1" ht="14.4" x14ac:dyDescent="0.25">
      <c r="A59" s="72" t="s">
        <v>357</v>
      </c>
      <c r="B59" s="73" t="s">
        <v>35</v>
      </c>
      <c r="C59" s="73" t="s">
        <v>230</v>
      </c>
      <c r="D59" s="73" t="s">
        <v>288</v>
      </c>
      <c r="E59" s="74">
        <v>1</v>
      </c>
      <c r="F59" s="72" t="s">
        <v>280</v>
      </c>
      <c r="G59" s="75">
        <v>0</v>
      </c>
      <c r="H59" s="76">
        <v>770.75</v>
      </c>
      <c r="I59" s="76">
        <v>3083.01</v>
      </c>
      <c r="J59" s="77">
        <f>SUM(G59:I59)</f>
        <v>3853.76</v>
      </c>
      <c r="K59" s="78"/>
      <c r="L59" s="78"/>
      <c r="M59" s="78"/>
      <c r="N59" s="78"/>
      <c r="O59" s="78"/>
      <c r="P59" s="78"/>
      <c r="Q59" s="78"/>
      <c r="R59" s="79"/>
      <c r="S59" s="79"/>
      <c r="T59" s="79"/>
      <c r="U59" s="79"/>
      <c r="V59" s="79"/>
      <c r="W59" s="79"/>
      <c r="X59" s="79"/>
      <c r="Y59" s="79"/>
      <c r="Z59" s="79"/>
      <c r="AA59" s="80"/>
      <c r="AB59" s="80"/>
      <c r="AC59" s="80"/>
      <c r="AD59" s="80"/>
    </row>
    <row r="60" spans="1:30" s="81" customFormat="1" ht="14.4" x14ac:dyDescent="0.25">
      <c r="A60" s="72" t="s">
        <v>213</v>
      </c>
      <c r="B60" s="73" t="s">
        <v>35</v>
      </c>
      <c r="C60" s="73" t="s">
        <v>230</v>
      </c>
      <c r="D60" s="73" t="s">
        <v>288</v>
      </c>
      <c r="E60" s="74">
        <v>1</v>
      </c>
      <c r="F60" s="72" t="s">
        <v>268</v>
      </c>
      <c r="G60" s="75">
        <v>0</v>
      </c>
      <c r="H60" s="76">
        <v>770.75</v>
      </c>
      <c r="I60" s="76">
        <v>3083.01</v>
      </c>
      <c r="J60" s="77">
        <f t="shared" si="0"/>
        <v>3853.76</v>
      </c>
      <c r="K60" s="78"/>
      <c r="L60" s="78"/>
      <c r="M60" s="78"/>
      <c r="N60" s="78"/>
      <c r="O60" s="78"/>
      <c r="P60" s="78"/>
      <c r="Q60" s="78"/>
      <c r="R60" s="79"/>
      <c r="S60" s="79"/>
      <c r="T60" s="79"/>
      <c r="U60" s="79"/>
      <c r="V60" s="79"/>
      <c r="W60" s="79"/>
      <c r="X60" s="79"/>
      <c r="Y60" s="79"/>
      <c r="Z60" s="79"/>
      <c r="AA60" s="80"/>
      <c r="AB60" s="80"/>
      <c r="AC60" s="80"/>
      <c r="AD60" s="80"/>
    </row>
    <row r="61" spans="1:30" s="81" customFormat="1" ht="14.4" x14ac:dyDescent="0.25">
      <c r="A61" s="72" t="s">
        <v>217</v>
      </c>
      <c r="B61" s="73" t="s">
        <v>35</v>
      </c>
      <c r="C61" s="73" t="s">
        <v>230</v>
      </c>
      <c r="D61" s="73" t="s">
        <v>288</v>
      </c>
      <c r="E61" s="74">
        <v>1</v>
      </c>
      <c r="F61" s="72" t="s">
        <v>324</v>
      </c>
      <c r="G61" s="75">
        <v>0</v>
      </c>
      <c r="H61" s="76">
        <v>770.75</v>
      </c>
      <c r="I61" s="76">
        <v>3083.01</v>
      </c>
      <c r="J61" s="77">
        <f>SUM(G61:I61)</f>
        <v>3853.76</v>
      </c>
      <c r="K61" s="78"/>
      <c r="L61" s="78"/>
      <c r="M61" s="78"/>
      <c r="N61" s="78"/>
      <c r="O61" s="78"/>
      <c r="P61" s="78"/>
      <c r="Q61" s="78"/>
      <c r="R61" s="79"/>
      <c r="S61" s="79"/>
      <c r="T61" s="79"/>
      <c r="U61" s="79"/>
      <c r="V61" s="79"/>
      <c r="W61" s="79"/>
      <c r="X61" s="79"/>
      <c r="Y61" s="79"/>
      <c r="Z61" s="79"/>
      <c r="AA61" s="80"/>
      <c r="AB61" s="80"/>
      <c r="AC61" s="80"/>
      <c r="AD61" s="80"/>
    </row>
    <row r="62" spans="1:30" s="81" customFormat="1" ht="14.4" x14ac:dyDescent="0.25">
      <c r="A62" s="72" t="s">
        <v>212</v>
      </c>
      <c r="B62" s="73" t="s">
        <v>35</v>
      </c>
      <c r="C62" s="73" t="s">
        <v>230</v>
      </c>
      <c r="D62" s="73" t="s">
        <v>288</v>
      </c>
      <c r="E62" s="74">
        <v>1</v>
      </c>
      <c r="F62" s="72" t="s">
        <v>356</v>
      </c>
      <c r="G62" s="75">
        <v>0</v>
      </c>
      <c r="H62" s="76">
        <v>770.75</v>
      </c>
      <c r="I62" s="76">
        <v>3083.01</v>
      </c>
      <c r="J62" s="77">
        <f>SUM(G62:I62)</f>
        <v>3853.76</v>
      </c>
      <c r="K62" s="78"/>
      <c r="L62" s="78"/>
      <c r="M62" s="78"/>
      <c r="N62" s="78"/>
      <c r="O62" s="78"/>
      <c r="P62" s="78"/>
      <c r="Q62" s="78"/>
      <c r="R62" s="79"/>
      <c r="S62" s="79"/>
      <c r="T62" s="79"/>
      <c r="U62" s="79"/>
      <c r="V62" s="79"/>
      <c r="W62" s="79"/>
      <c r="X62" s="79"/>
      <c r="Y62" s="79"/>
      <c r="Z62" s="79"/>
      <c r="AA62" s="80"/>
      <c r="AB62" s="80"/>
      <c r="AC62" s="80"/>
      <c r="AD62" s="80"/>
    </row>
    <row r="63" spans="1:30" s="81" customFormat="1" ht="14.4" x14ac:dyDescent="0.25">
      <c r="A63" s="72" t="s">
        <v>217</v>
      </c>
      <c r="B63" s="73" t="s">
        <v>35</v>
      </c>
      <c r="C63" s="73" t="s">
        <v>230</v>
      </c>
      <c r="D63" s="73" t="s">
        <v>288</v>
      </c>
      <c r="E63" s="74">
        <v>1</v>
      </c>
      <c r="F63" s="72" t="s">
        <v>354</v>
      </c>
      <c r="G63" s="75">
        <v>0</v>
      </c>
      <c r="H63" s="76">
        <v>770.75</v>
      </c>
      <c r="I63" s="76">
        <v>3083.01</v>
      </c>
      <c r="J63" s="77">
        <f t="shared" si="0"/>
        <v>3853.76</v>
      </c>
      <c r="K63" s="78"/>
      <c r="L63" s="78"/>
      <c r="M63" s="78"/>
      <c r="N63" s="78"/>
      <c r="O63" s="78"/>
      <c r="P63" s="78"/>
      <c r="Q63" s="78"/>
      <c r="R63" s="79"/>
      <c r="S63" s="79"/>
      <c r="T63" s="79"/>
      <c r="U63" s="79"/>
      <c r="V63" s="79"/>
      <c r="W63" s="79"/>
      <c r="X63" s="79"/>
      <c r="Y63" s="79"/>
      <c r="Z63" s="79"/>
      <c r="AA63" s="80"/>
      <c r="AB63" s="80"/>
      <c r="AC63" s="80"/>
      <c r="AD63" s="80"/>
    </row>
    <row r="64" spans="1:30" s="81" customFormat="1" ht="14.4" x14ac:dyDescent="0.25">
      <c r="A64" s="72" t="s">
        <v>328</v>
      </c>
      <c r="B64" s="73" t="s">
        <v>35</v>
      </c>
      <c r="C64" s="73" t="s">
        <v>230</v>
      </c>
      <c r="D64" s="73" t="s">
        <v>288</v>
      </c>
      <c r="E64" s="74">
        <v>1</v>
      </c>
      <c r="F64" s="72" t="s">
        <v>313</v>
      </c>
      <c r="G64" s="75">
        <v>0</v>
      </c>
      <c r="H64" s="76">
        <v>770.75</v>
      </c>
      <c r="I64" s="76">
        <v>3083.01</v>
      </c>
      <c r="J64" s="77">
        <f t="shared" si="0"/>
        <v>3853.76</v>
      </c>
      <c r="K64" s="78"/>
      <c r="L64" s="78"/>
      <c r="M64" s="78"/>
      <c r="N64" s="78"/>
      <c r="O64" s="78"/>
      <c r="P64" s="78"/>
      <c r="Q64" s="78"/>
      <c r="R64" s="79"/>
      <c r="S64" s="79"/>
      <c r="T64" s="79"/>
      <c r="U64" s="79"/>
      <c r="V64" s="79"/>
      <c r="W64" s="79"/>
      <c r="X64" s="79"/>
      <c r="Y64" s="79"/>
      <c r="Z64" s="79"/>
      <c r="AA64" s="80"/>
      <c r="AB64" s="80"/>
      <c r="AC64" s="80"/>
      <c r="AD64" s="80"/>
    </row>
    <row r="65" spans="1:30" s="81" customFormat="1" ht="14.4" x14ac:dyDescent="0.25">
      <c r="A65" s="72" t="s">
        <v>323</v>
      </c>
      <c r="B65" s="73" t="s">
        <v>37</v>
      </c>
      <c r="C65" s="73" t="s">
        <v>230</v>
      </c>
      <c r="D65" s="73" t="s">
        <v>287</v>
      </c>
      <c r="E65" s="74">
        <v>1</v>
      </c>
      <c r="F65" s="72"/>
      <c r="G65" s="75">
        <v>0</v>
      </c>
      <c r="H65" s="76">
        <v>0</v>
      </c>
      <c r="I65" s="76">
        <v>0</v>
      </c>
      <c r="J65" s="77">
        <f t="shared" si="0"/>
        <v>0</v>
      </c>
      <c r="K65" s="78"/>
      <c r="L65" s="78"/>
      <c r="M65" s="78"/>
      <c r="N65" s="78"/>
      <c r="O65" s="78"/>
      <c r="P65" s="78"/>
      <c r="Q65" s="78"/>
      <c r="R65" s="79"/>
      <c r="S65" s="79"/>
      <c r="T65" s="79"/>
      <c r="U65" s="79"/>
      <c r="V65" s="79"/>
      <c r="W65" s="79"/>
      <c r="X65" s="79"/>
      <c r="Y65" s="79"/>
      <c r="Z65" s="79"/>
      <c r="AA65" s="80"/>
      <c r="AB65" s="80"/>
      <c r="AC65" s="80"/>
      <c r="AD65" s="80"/>
    </row>
    <row r="66" spans="1:30" s="81" customFormat="1" ht="14.4" x14ac:dyDescent="0.25">
      <c r="A66" s="72" t="s">
        <v>221</v>
      </c>
      <c r="B66" s="73" t="s">
        <v>37</v>
      </c>
      <c r="C66" s="73" t="s">
        <v>230</v>
      </c>
      <c r="D66" s="73" t="s">
        <v>288</v>
      </c>
      <c r="E66" s="74">
        <v>1</v>
      </c>
      <c r="F66" s="72" t="s">
        <v>274</v>
      </c>
      <c r="G66" s="75">
        <v>0</v>
      </c>
      <c r="H66" s="76">
        <v>500.99</v>
      </c>
      <c r="I66" s="76">
        <v>2003.96</v>
      </c>
      <c r="J66" s="77">
        <f t="shared" si="0"/>
        <v>2504.9499999999998</v>
      </c>
      <c r="K66" s="78"/>
      <c r="L66" s="78"/>
      <c r="M66" s="78"/>
      <c r="N66" s="78"/>
      <c r="O66" s="78"/>
      <c r="P66" s="78"/>
      <c r="Q66" s="78"/>
      <c r="R66" s="79"/>
      <c r="S66" s="79"/>
      <c r="T66" s="79"/>
      <c r="U66" s="79"/>
      <c r="V66" s="79"/>
      <c r="W66" s="79"/>
      <c r="X66" s="79"/>
      <c r="Y66" s="79"/>
      <c r="Z66" s="79"/>
      <c r="AA66" s="80"/>
      <c r="AB66" s="80"/>
      <c r="AC66" s="80"/>
      <c r="AD66" s="80"/>
    </row>
    <row r="67" spans="1:30" s="102" customFormat="1" ht="14.4" x14ac:dyDescent="0.25">
      <c r="A67" s="82" t="s">
        <v>222</v>
      </c>
      <c r="B67" s="83" t="s">
        <v>37</v>
      </c>
      <c r="C67" s="83" t="s">
        <v>230</v>
      </c>
      <c r="D67" s="83" t="s">
        <v>288</v>
      </c>
      <c r="E67" s="74">
        <v>1</v>
      </c>
      <c r="F67" s="82" t="s">
        <v>338</v>
      </c>
      <c r="G67" s="85">
        <v>0</v>
      </c>
      <c r="H67" s="86">
        <v>500.99</v>
      </c>
      <c r="I67" s="86">
        <v>2003.96</v>
      </c>
      <c r="J67" s="87">
        <f>SUM(G67:I67)</f>
        <v>2504.9499999999998</v>
      </c>
      <c r="K67" s="99"/>
      <c r="L67" s="99"/>
      <c r="M67" s="99"/>
      <c r="N67" s="99"/>
      <c r="O67" s="99"/>
      <c r="P67" s="99"/>
      <c r="Q67" s="99"/>
      <c r="R67" s="100"/>
      <c r="S67" s="100"/>
      <c r="T67" s="100"/>
      <c r="U67" s="100"/>
      <c r="V67" s="100"/>
      <c r="W67" s="100"/>
      <c r="X67" s="100"/>
      <c r="Y67" s="100"/>
      <c r="Z67" s="100"/>
      <c r="AA67" s="101"/>
      <c r="AB67" s="101"/>
      <c r="AC67" s="101"/>
      <c r="AD67" s="101"/>
    </row>
    <row r="68" spans="1:30" s="81" customFormat="1" ht="14.4" x14ac:dyDescent="0.25">
      <c r="A68" s="72" t="s">
        <v>333</v>
      </c>
      <c r="B68" s="73" t="s">
        <v>37</v>
      </c>
      <c r="C68" s="73" t="s">
        <v>230</v>
      </c>
      <c r="D68" s="73" t="s">
        <v>287</v>
      </c>
      <c r="E68" s="74">
        <v>1</v>
      </c>
      <c r="F68" s="72"/>
      <c r="G68" s="75">
        <v>0</v>
      </c>
      <c r="H68" s="76">
        <v>500.99</v>
      </c>
      <c r="I68" s="76">
        <v>2003.96</v>
      </c>
      <c r="J68" s="77">
        <f t="shared" si="0"/>
        <v>2504.9499999999998</v>
      </c>
      <c r="K68" s="78"/>
      <c r="L68" s="78"/>
      <c r="M68" s="78"/>
      <c r="N68" s="78"/>
      <c r="O68" s="78"/>
      <c r="P68" s="78"/>
      <c r="Q68" s="78"/>
      <c r="R68" s="79"/>
      <c r="S68" s="79"/>
      <c r="T68" s="79"/>
      <c r="U68" s="79"/>
      <c r="V68" s="79"/>
      <c r="W68" s="79"/>
      <c r="X68" s="79"/>
      <c r="Y68" s="79"/>
      <c r="Z68" s="79"/>
      <c r="AA68" s="80"/>
      <c r="AB68" s="80"/>
      <c r="AC68" s="80"/>
      <c r="AD68" s="80"/>
    </row>
    <row r="69" spans="1:30" s="81" customFormat="1" ht="14.4" x14ac:dyDescent="0.25">
      <c r="A69" s="72" t="s">
        <v>224</v>
      </c>
      <c r="B69" s="73" t="s">
        <v>37</v>
      </c>
      <c r="C69" s="73" t="s">
        <v>230</v>
      </c>
      <c r="D69" s="73" t="s">
        <v>288</v>
      </c>
      <c r="E69" s="74">
        <v>1</v>
      </c>
      <c r="F69" s="72" t="s">
        <v>349</v>
      </c>
      <c r="G69" s="75">
        <v>0</v>
      </c>
      <c r="H69" s="76">
        <v>500.99</v>
      </c>
      <c r="I69" s="76">
        <v>2003.96</v>
      </c>
      <c r="J69" s="77">
        <f>SUM(G69:I69)</f>
        <v>2504.9499999999998</v>
      </c>
      <c r="K69" s="78"/>
      <c r="L69" s="78"/>
      <c r="M69" s="78"/>
      <c r="N69" s="78"/>
      <c r="O69" s="78"/>
      <c r="P69" s="78"/>
      <c r="Q69" s="78"/>
      <c r="R69" s="79"/>
      <c r="S69" s="79"/>
      <c r="T69" s="79"/>
      <c r="U69" s="79"/>
      <c r="V69" s="79"/>
      <c r="W69" s="79"/>
      <c r="X69" s="79"/>
      <c r="Y69" s="79"/>
      <c r="Z69" s="79"/>
      <c r="AA69" s="80"/>
      <c r="AB69" s="80"/>
      <c r="AC69" s="80"/>
      <c r="AD69" s="80"/>
    </row>
    <row r="70" spans="1:30" s="81" customFormat="1" ht="14.4" x14ac:dyDescent="0.25">
      <c r="A70" s="72" t="s">
        <v>315</v>
      </c>
      <c r="B70" s="73" t="s">
        <v>37</v>
      </c>
      <c r="C70" s="73" t="s">
        <v>230</v>
      </c>
      <c r="D70" s="73" t="s">
        <v>288</v>
      </c>
      <c r="E70" s="74">
        <v>1</v>
      </c>
      <c r="F70" s="72" t="s">
        <v>281</v>
      </c>
      <c r="G70" s="75">
        <v>0</v>
      </c>
      <c r="H70" s="76">
        <v>500.99</v>
      </c>
      <c r="I70" s="76">
        <v>2003.96</v>
      </c>
      <c r="J70" s="77">
        <f>SUM(G70:I70)</f>
        <v>2504.9499999999998</v>
      </c>
      <c r="K70" s="78"/>
      <c r="L70" s="78"/>
      <c r="M70" s="78"/>
      <c r="N70" s="78"/>
      <c r="O70" s="78"/>
      <c r="P70" s="78"/>
      <c r="Q70" s="78"/>
      <c r="R70" s="79"/>
      <c r="S70" s="79"/>
      <c r="T70" s="79"/>
      <c r="U70" s="79"/>
      <c r="V70" s="79"/>
      <c r="W70" s="79"/>
      <c r="X70" s="79"/>
      <c r="Y70" s="79"/>
      <c r="Z70" s="79"/>
      <c r="AA70" s="80"/>
      <c r="AB70" s="80"/>
      <c r="AC70" s="80"/>
      <c r="AD70" s="80"/>
    </row>
    <row r="71" spans="1:30" s="81" customFormat="1" ht="14.4" x14ac:dyDescent="0.25">
      <c r="A71" s="72" t="s">
        <v>223</v>
      </c>
      <c r="B71" s="73" t="s">
        <v>37</v>
      </c>
      <c r="C71" s="73" t="s">
        <v>230</v>
      </c>
      <c r="D71" s="73" t="s">
        <v>288</v>
      </c>
      <c r="E71" s="74">
        <v>1</v>
      </c>
      <c r="F71" s="72" t="s">
        <v>276</v>
      </c>
      <c r="G71" s="75">
        <v>0</v>
      </c>
      <c r="H71" s="76">
        <v>500.99</v>
      </c>
      <c r="I71" s="76">
        <v>2003.96</v>
      </c>
      <c r="J71" s="77">
        <f t="shared" si="0"/>
        <v>2504.9499999999998</v>
      </c>
      <c r="K71" s="78"/>
      <c r="L71" s="78"/>
      <c r="M71" s="78"/>
      <c r="N71" s="78"/>
      <c r="O71" s="78"/>
      <c r="P71" s="78"/>
      <c r="Q71" s="78"/>
      <c r="R71" s="79"/>
      <c r="S71" s="79"/>
      <c r="T71" s="79"/>
      <c r="U71" s="79"/>
      <c r="V71" s="79"/>
      <c r="W71" s="79"/>
      <c r="X71" s="79"/>
      <c r="Y71" s="79"/>
      <c r="Z71" s="79"/>
      <c r="AA71" s="80"/>
      <c r="AB71" s="80"/>
      <c r="AC71" s="80"/>
      <c r="AD71" s="80"/>
    </row>
    <row r="72" spans="1:30" s="81" customFormat="1" ht="14.4" x14ac:dyDescent="0.25">
      <c r="A72" s="72" t="s">
        <v>219</v>
      </c>
      <c r="B72" s="73" t="s">
        <v>37</v>
      </c>
      <c r="C72" s="73" t="s">
        <v>230</v>
      </c>
      <c r="D72" s="73" t="s">
        <v>288</v>
      </c>
      <c r="E72" s="74">
        <v>1</v>
      </c>
      <c r="F72" s="72" t="s">
        <v>277</v>
      </c>
      <c r="G72" s="75">
        <v>0</v>
      </c>
      <c r="H72" s="76">
        <v>500.99</v>
      </c>
      <c r="I72" s="76">
        <v>2003.96</v>
      </c>
      <c r="J72" s="77">
        <f>SUM(G72:I72)</f>
        <v>2504.9499999999998</v>
      </c>
      <c r="K72" s="78"/>
      <c r="L72" s="78"/>
      <c r="M72" s="78"/>
      <c r="N72" s="78"/>
      <c r="O72" s="78"/>
      <c r="P72" s="78"/>
      <c r="Q72" s="78"/>
      <c r="R72" s="79"/>
      <c r="S72" s="79"/>
      <c r="T72" s="79"/>
      <c r="U72" s="79"/>
      <c r="V72" s="79"/>
      <c r="W72" s="79"/>
      <c r="X72" s="79"/>
      <c r="Y72" s="79"/>
      <c r="Z72" s="79"/>
      <c r="AA72" s="80"/>
      <c r="AB72" s="80"/>
      <c r="AC72" s="80"/>
      <c r="AD72" s="80"/>
    </row>
    <row r="73" spans="1:30" s="81" customFormat="1" ht="14.4" x14ac:dyDescent="0.25">
      <c r="A73" s="72" t="s">
        <v>330</v>
      </c>
      <c r="B73" s="73" t="s">
        <v>37</v>
      </c>
      <c r="C73" s="73" t="s">
        <v>230</v>
      </c>
      <c r="D73" s="73" t="s">
        <v>287</v>
      </c>
      <c r="E73" s="74">
        <v>1</v>
      </c>
      <c r="F73" s="72"/>
      <c r="G73" s="75">
        <v>0</v>
      </c>
      <c r="H73" s="76">
        <v>0</v>
      </c>
      <c r="I73" s="76">
        <v>0</v>
      </c>
      <c r="J73" s="77">
        <f t="shared" ref="J73:J76" si="1">SUM(G73:I73)</f>
        <v>0</v>
      </c>
      <c r="K73" s="78"/>
      <c r="L73" s="78"/>
      <c r="M73" s="78"/>
      <c r="N73" s="78"/>
      <c r="O73" s="78"/>
      <c r="P73" s="78"/>
      <c r="Q73" s="78"/>
      <c r="R73" s="79"/>
      <c r="S73" s="79"/>
      <c r="T73" s="79"/>
      <c r="U73" s="79"/>
      <c r="V73" s="79"/>
      <c r="W73" s="79"/>
      <c r="X73" s="79"/>
      <c r="Y73" s="79"/>
      <c r="Z73" s="79"/>
      <c r="AA73" s="80"/>
      <c r="AB73" s="80"/>
      <c r="AC73" s="80"/>
      <c r="AD73" s="80"/>
    </row>
    <row r="74" spans="1:30" s="81" customFormat="1" ht="14.4" x14ac:dyDescent="0.25">
      <c r="A74" s="72" t="s">
        <v>315</v>
      </c>
      <c r="B74" s="73" t="s">
        <v>37</v>
      </c>
      <c r="C74" s="73" t="s">
        <v>230</v>
      </c>
      <c r="D74" s="73" t="s">
        <v>288</v>
      </c>
      <c r="E74" s="74">
        <v>1</v>
      </c>
      <c r="F74" s="72" t="s">
        <v>316</v>
      </c>
      <c r="G74" s="75">
        <v>0</v>
      </c>
      <c r="H74" s="76">
        <v>500.99</v>
      </c>
      <c r="I74" s="76">
        <v>2003.96</v>
      </c>
      <c r="J74" s="77">
        <f t="shared" si="1"/>
        <v>2504.9499999999998</v>
      </c>
      <c r="K74" s="78"/>
      <c r="L74" s="78"/>
      <c r="M74" s="78"/>
      <c r="N74" s="78"/>
      <c r="O74" s="78"/>
      <c r="P74" s="78"/>
      <c r="Q74" s="78"/>
      <c r="R74" s="79"/>
      <c r="S74" s="79"/>
      <c r="T74" s="79"/>
      <c r="U74" s="79"/>
      <c r="V74" s="79"/>
      <c r="W74" s="79"/>
      <c r="X74" s="79"/>
      <c r="Y74" s="79"/>
      <c r="Z74" s="79"/>
      <c r="AA74" s="80"/>
      <c r="AB74" s="80"/>
      <c r="AC74" s="80"/>
      <c r="AD74" s="80"/>
    </row>
    <row r="75" spans="1:30" s="81" customFormat="1" ht="14.4" x14ac:dyDescent="0.25">
      <c r="A75" s="72" t="s">
        <v>226</v>
      </c>
      <c r="B75" s="73" t="s">
        <v>37</v>
      </c>
      <c r="C75" s="73" t="s">
        <v>230</v>
      </c>
      <c r="D75" s="73" t="s">
        <v>287</v>
      </c>
      <c r="E75" s="74">
        <v>1</v>
      </c>
      <c r="F75" s="72"/>
      <c r="G75" s="75">
        <v>0</v>
      </c>
      <c r="H75" s="76">
        <v>0</v>
      </c>
      <c r="I75" s="76">
        <v>0</v>
      </c>
      <c r="J75" s="77">
        <f t="shared" si="1"/>
        <v>0</v>
      </c>
      <c r="K75" s="78"/>
      <c r="L75" s="78"/>
      <c r="M75" s="78"/>
      <c r="N75" s="78"/>
      <c r="O75" s="78"/>
      <c r="P75" s="78"/>
      <c r="Q75" s="78"/>
      <c r="R75" s="79"/>
      <c r="S75" s="79"/>
      <c r="T75" s="79"/>
      <c r="U75" s="79"/>
      <c r="V75" s="79"/>
      <c r="W75" s="79"/>
      <c r="X75" s="79"/>
      <c r="Y75" s="79"/>
      <c r="Z75" s="79"/>
      <c r="AA75" s="80"/>
      <c r="AB75" s="80"/>
      <c r="AC75" s="80"/>
      <c r="AD75" s="80"/>
    </row>
    <row r="76" spans="1:30" s="81" customFormat="1" ht="14.4" x14ac:dyDescent="0.25">
      <c r="A76" s="72" t="s">
        <v>227</v>
      </c>
      <c r="B76" s="73" t="s">
        <v>41</v>
      </c>
      <c r="C76" s="73" t="s">
        <v>230</v>
      </c>
      <c r="D76" s="73" t="s">
        <v>288</v>
      </c>
      <c r="E76" s="74">
        <v>1</v>
      </c>
      <c r="F76" s="72" t="s">
        <v>358</v>
      </c>
      <c r="G76" s="75">
        <v>0</v>
      </c>
      <c r="H76" s="76">
        <v>269.76</v>
      </c>
      <c r="I76" s="76">
        <v>1079.06</v>
      </c>
      <c r="J76" s="77">
        <f t="shared" si="1"/>
        <v>1348.82</v>
      </c>
      <c r="K76" s="78"/>
      <c r="L76" s="78"/>
      <c r="M76" s="78"/>
      <c r="N76" s="78"/>
      <c r="O76" s="78"/>
      <c r="P76" s="78"/>
      <c r="Q76" s="78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</row>
    <row r="77" spans="1:30" s="81" customFormat="1" ht="14.4" x14ac:dyDescent="0.25">
      <c r="A77" s="72" t="s">
        <v>228</v>
      </c>
      <c r="B77" s="73" t="s">
        <v>41</v>
      </c>
      <c r="C77" s="73" t="s">
        <v>230</v>
      </c>
      <c r="D77" s="73" t="s">
        <v>287</v>
      </c>
      <c r="E77" s="74">
        <v>1</v>
      </c>
      <c r="F77" s="72"/>
      <c r="G77" s="75">
        <v>0</v>
      </c>
      <c r="H77" s="76">
        <v>0</v>
      </c>
      <c r="I77" s="76">
        <v>0</v>
      </c>
      <c r="J77" s="77">
        <f t="shared" si="0"/>
        <v>0</v>
      </c>
      <c r="K77" s="78"/>
      <c r="L77" s="78"/>
      <c r="M77" s="78"/>
      <c r="N77" s="78"/>
      <c r="O77" s="78"/>
      <c r="P77" s="78"/>
      <c r="Q77" s="78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</row>
    <row r="78" spans="1:30" s="81" customFormat="1" ht="14.4" x14ac:dyDescent="0.25">
      <c r="A78" s="72" t="s">
        <v>227</v>
      </c>
      <c r="B78" s="73" t="s">
        <v>41</v>
      </c>
      <c r="C78" s="73" t="s">
        <v>230</v>
      </c>
      <c r="D78" s="73" t="s">
        <v>288</v>
      </c>
      <c r="E78" s="74">
        <v>1</v>
      </c>
      <c r="F78" s="72" t="s">
        <v>285</v>
      </c>
      <c r="G78" s="75">
        <v>0</v>
      </c>
      <c r="H78" s="76">
        <v>269.76</v>
      </c>
      <c r="I78" s="76">
        <v>1079.06</v>
      </c>
      <c r="J78" s="77">
        <f>SUM(G78:I78)</f>
        <v>1348.82</v>
      </c>
      <c r="K78" s="78"/>
      <c r="L78" s="78"/>
      <c r="M78" s="78"/>
      <c r="N78" s="78"/>
      <c r="O78" s="78"/>
      <c r="P78" s="78"/>
      <c r="Q78" s="78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</row>
    <row r="79" spans="1:30" s="81" customFormat="1" ht="14.4" x14ac:dyDescent="0.25">
      <c r="A79" s="72" t="s">
        <v>227</v>
      </c>
      <c r="B79" s="73" t="s">
        <v>41</v>
      </c>
      <c r="C79" s="73" t="s">
        <v>230</v>
      </c>
      <c r="D79" s="73" t="s">
        <v>288</v>
      </c>
      <c r="E79" s="74">
        <v>1</v>
      </c>
      <c r="F79" s="72" t="s">
        <v>350</v>
      </c>
      <c r="G79" s="75">
        <v>0</v>
      </c>
      <c r="H79" s="76">
        <v>269.76</v>
      </c>
      <c r="I79" s="76">
        <v>1079.06</v>
      </c>
      <c r="J79" s="77">
        <f>SUM(G79:I79)</f>
        <v>1348.82</v>
      </c>
      <c r="K79" s="78"/>
      <c r="L79" s="78"/>
      <c r="M79" s="78"/>
      <c r="N79" s="78"/>
      <c r="O79" s="78"/>
      <c r="P79" s="78"/>
      <c r="Q79" s="78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</row>
    <row r="80" spans="1:30" s="81" customFormat="1" ht="14.4" x14ac:dyDescent="0.25">
      <c r="A80" s="72" t="s">
        <v>227</v>
      </c>
      <c r="B80" s="73" t="s">
        <v>41</v>
      </c>
      <c r="C80" s="73" t="s">
        <v>230</v>
      </c>
      <c r="D80" s="73" t="s">
        <v>288</v>
      </c>
      <c r="E80" s="74">
        <v>1</v>
      </c>
      <c r="F80" s="72" t="s">
        <v>282</v>
      </c>
      <c r="G80" s="75">
        <v>0</v>
      </c>
      <c r="H80" s="76">
        <v>269.76</v>
      </c>
      <c r="I80" s="76">
        <v>1079.06</v>
      </c>
      <c r="J80" s="77">
        <f t="shared" si="0"/>
        <v>1348.82</v>
      </c>
      <c r="K80" s="78"/>
      <c r="L80" s="78"/>
      <c r="M80" s="78"/>
      <c r="N80" s="78"/>
      <c r="O80" s="78"/>
      <c r="P80" s="78"/>
      <c r="Q80" s="78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</row>
    <row r="81" spans="1:30" s="81" customFormat="1" ht="14.4" x14ac:dyDescent="0.25">
      <c r="A81" s="72" t="s">
        <v>227</v>
      </c>
      <c r="B81" s="73" t="s">
        <v>41</v>
      </c>
      <c r="C81" s="73" t="s">
        <v>230</v>
      </c>
      <c r="D81" s="73" t="s">
        <v>288</v>
      </c>
      <c r="E81" s="74">
        <v>1</v>
      </c>
      <c r="F81" s="72" t="s">
        <v>346</v>
      </c>
      <c r="G81" s="75">
        <v>0</v>
      </c>
      <c r="H81" s="76">
        <v>269.76</v>
      </c>
      <c r="I81" s="76">
        <v>1079.06</v>
      </c>
      <c r="J81" s="77">
        <f t="shared" si="0"/>
        <v>1348.82</v>
      </c>
      <c r="K81" s="78"/>
      <c r="L81" s="78"/>
      <c r="M81" s="78"/>
      <c r="N81" s="78"/>
      <c r="O81" s="78"/>
      <c r="P81" s="78"/>
      <c r="Q81" s="78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</row>
    <row r="82" spans="1:30" s="81" customFormat="1" ht="14.4" x14ac:dyDescent="0.25">
      <c r="A82" s="72" t="s">
        <v>227</v>
      </c>
      <c r="B82" s="73" t="s">
        <v>41</v>
      </c>
      <c r="C82" s="73" t="s">
        <v>230</v>
      </c>
      <c r="D82" s="73" t="s">
        <v>287</v>
      </c>
      <c r="E82" s="74">
        <v>1</v>
      </c>
      <c r="F82" s="72"/>
      <c r="G82" s="75">
        <v>0</v>
      </c>
      <c r="H82" s="76">
        <v>0</v>
      </c>
      <c r="I82" s="76">
        <v>0</v>
      </c>
      <c r="J82" s="77">
        <f t="shared" ref="J82:J86" si="2">SUM(G82:I82)</f>
        <v>0</v>
      </c>
      <c r="K82" s="78"/>
      <c r="L82" s="78"/>
      <c r="M82" s="78"/>
      <c r="N82" s="78"/>
      <c r="O82" s="78"/>
      <c r="P82" s="78"/>
      <c r="Q82" s="78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</row>
    <row r="83" spans="1:30" s="81" customFormat="1" ht="14.4" x14ac:dyDescent="0.25">
      <c r="A83" s="72" t="s">
        <v>229</v>
      </c>
      <c r="B83" s="73" t="s">
        <v>41</v>
      </c>
      <c r="C83" s="73" t="s">
        <v>230</v>
      </c>
      <c r="D83" s="73" t="s">
        <v>287</v>
      </c>
      <c r="E83" s="74">
        <v>1</v>
      </c>
      <c r="F83" s="72"/>
      <c r="G83" s="75">
        <v>0</v>
      </c>
      <c r="H83" s="75">
        <v>0</v>
      </c>
      <c r="I83" s="75">
        <v>0</v>
      </c>
      <c r="J83" s="77">
        <f t="shared" si="2"/>
        <v>0</v>
      </c>
      <c r="K83" s="78"/>
      <c r="L83" s="78"/>
      <c r="M83" s="78"/>
      <c r="N83" s="78"/>
      <c r="O83" s="78"/>
      <c r="P83" s="78"/>
      <c r="Q83" s="78"/>
      <c r="R83" s="79"/>
      <c r="S83" s="79"/>
      <c r="T83" s="79"/>
      <c r="U83" s="79"/>
      <c r="V83" s="79"/>
      <c r="W83" s="79"/>
      <c r="X83" s="79"/>
      <c r="Y83" s="79"/>
      <c r="Z83" s="79"/>
      <c r="AA83" s="80"/>
      <c r="AB83" s="80"/>
      <c r="AC83" s="80"/>
      <c r="AD83" s="80"/>
    </row>
    <row r="84" spans="1:30" s="81" customFormat="1" ht="14.4" x14ac:dyDescent="0.25">
      <c r="A84" s="72" t="s">
        <v>229</v>
      </c>
      <c r="B84" s="73" t="s">
        <v>41</v>
      </c>
      <c r="C84" s="73" t="s">
        <v>230</v>
      </c>
      <c r="D84" s="73" t="s">
        <v>287</v>
      </c>
      <c r="E84" s="74">
        <v>1</v>
      </c>
      <c r="F84" s="72"/>
      <c r="G84" s="75">
        <v>0</v>
      </c>
      <c r="H84" s="75">
        <v>0</v>
      </c>
      <c r="I84" s="75">
        <v>0</v>
      </c>
      <c r="J84" s="77">
        <f t="shared" si="2"/>
        <v>0</v>
      </c>
      <c r="K84" s="78"/>
      <c r="L84" s="78"/>
      <c r="M84" s="78"/>
      <c r="N84" s="78"/>
      <c r="O84" s="78"/>
      <c r="P84" s="78"/>
      <c r="Q84" s="78"/>
      <c r="R84" s="79"/>
      <c r="S84" s="79"/>
      <c r="T84" s="79"/>
      <c r="U84" s="79"/>
      <c r="V84" s="79"/>
      <c r="W84" s="79"/>
      <c r="X84" s="79"/>
      <c r="Y84" s="79"/>
      <c r="Z84" s="79"/>
      <c r="AA84" s="80"/>
      <c r="AB84" s="80"/>
      <c r="AC84" s="80"/>
      <c r="AD84" s="80"/>
    </row>
    <row r="85" spans="1:30" s="81" customFormat="1" ht="14.4" x14ac:dyDescent="0.25">
      <c r="A85" s="72" t="s">
        <v>229</v>
      </c>
      <c r="B85" s="73" t="s">
        <v>41</v>
      </c>
      <c r="C85" s="73" t="s">
        <v>230</v>
      </c>
      <c r="D85" s="73" t="s">
        <v>287</v>
      </c>
      <c r="E85" s="74">
        <v>1</v>
      </c>
      <c r="F85" s="72"/>
      <c r="G85" s="75">
        <v>0</v>
      </c>
      <c r="H85" s="75">
        <v>0</v>
      </c>
      <c r="I85" s="75">
        <v>0</v>
      </c>
      <c r="J85" s="77">
        <f t="shared" si="2"/>
        <v>0</v>
      </c>
      <c r="K85" s="78"/>
      <c r="L85" s="78"/>
      <c r="M85" s="78"/>
      <c r="N85" s="78"/>
      <c r="O85" s="78"/>
      <c r="P85" s="78"/>
      <c r="Q85" s="78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</row>
    <row r="86" spans="1:30" s="81" customFormat="1" ht="14.4" x14ac:dyDescent="0.25">
      <c r="A86" s="72" t="s">
        <v>229</v>
      </c>
      <c r="B86" s="73" t="s">
        <v>41</v>
      </c>
      <c r="C86" s="73" t="s">
        <v>230</v>
      </c>
      <c r="D86" s="73" t="s">
        <v>287</v>
      </c>
      <c r="E86" s="74">
        <v>1</v>
      </c>
      <c r="F86" s="72"/>
      <c r="G86" s="75">
        <v>0</v>
      </c>
      <c r="H86" s="75">
        <v>0</v>
      </c>
      <c r="I86" s="75">
        <v>0</v>
      </c>
      <c r="J86" s="77">
        <f t="shared" si="2"/>
        <v>0</v>
      </c>
      <c r="K86" s="78"/>
      <c r="L86" s="78"/>
      <c r="M86" s="78"/>
      <c r="N86" s="78"/>
      <c r="O86" s="78"/>
      <c r="P86" s="78"/>
      <c r="Q86" s="78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</row>
    <row r="87" spans="1:30" ht="41.4" x14ac:dyDescent="0.25">
      <c r="A87" s="53" t="s">
        <v>11</v>
      </c>
      <c r="B87" s="53" t="s">
        <v>12</v>
      </c>
      <c r="C87" s="54" t="s">
        <v>13</v>
      </c>
      <c r="D87" s="54" t="s">
        <v>14</v>
      </c>
      <c r="E87" s="21" t="s">
        <v>15</v>
      </c>
      <c r="F87" s="60"/>
      <c r="G87" s="21" t="s">
        <v>16</v>
      </c>
      <c r="H87" s="21" t="s">
        <v>17</v>
      </c>
      <c r="I87" s="21" t="s">
        <v>18</v>
      </c>
      <c r="J87" s="21" t="s">
        <v>19</v>
      </c>
      <c r="K87" s="18"/>
      <c r="L87" s="18"/>
      <c r="M87" s="18"/>
      <c r="N87" s="18"/>
      <c r="O87" s="18"/>
      <c r="P87" s="18"/>
      <c r="Q87" s="18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</row>
    <row r="88" spans="1:30" ht="14.4" x14ac:dyDescent="0.25">
      <c r="A88" s="23" t="s">
        <v>20</v>
      </c>
      <c r="B88" s="15" t="s">
        <v>21</v>
      </c>
      <c r="C88" s="24">
        <f>SUMIFS($E$7:$E$86,$B$7:$B$86,"DAS",$D$7:$D$86,"&lt;&gt;VAGO")</f>
        <v>3</v>
      </c>
      <c r="D88" s="24">
        <f>SUMIFS($E$7:$E$86,$B$7:$B$86,"DAS",$D$7:$D$86,"VAGO")</f>
        <v>1</v>
      </c>
      <c r="E88" s="24">
        <f t="shared" ref="E88:E98" si="3">C88+D88</f>
        <v>4</v>
      </c>
      <c r="F88" s="25"/>
      <c r="G88" s="26">
        <f>SUMIF($B$7:$B$86,"DAS",$G$7:$G$86)</f>
        <v>0</v>
      </c>
      <c r="H88" s="26">
        <f>SUMIF($B$7:$B$86,"DAS",$H$7:$H$86)</f>
        <v>6542.4</v>
      </c>
      <c r="I88" s="26">
        <f>SUMIF($B$7:$B$86,"DAS",$I$7:$I$86)</f>
        <v>38233.599999999999</v>
      </c>
      <c r="J88" s="26">
        <f>SUMIF($B$7:$B$86,"DAS",$J$7:$J$86)</f>
        <v>44776</v>
      </c>
      <c r="K88" s="27"/>
      <c r="L88" s="27"/>
      <c r="M88" s="27"/>
      <c r="N88" s="27"/>
      <c r="O88" s="27"/>
      <c r="P88" s="27"/>
      <c r="Q88" s="27"/>
    </row>
    <row r="89" spans="1:30" ht="14.4" x14ac:dyDescent="0.25">
      <c r="A89" s="23" t="s">
        <v>22</v>
      </c>
      <c r="B89" s="15" t="s">
        <v>23</v>
      </c>
      <c r="C89" s="24">
        <f>SUMIFS($E$7:$E$86,$B$7:$B$86,"DAS-1",$D$7:$D$86,"&lt;&gt;VAGO")</f>
        <v>0</v>
      </c>
      <c r="D89" s="24">
        <f>SUMIFS($E$7:$E$86,$B$7:$B$86,"DAS-1",$D$7:$D$86,"VAGO")</f>
        <v>0</v>
      </c>
      <c r="E89" s="24">
        <f t="shared" si="3"/>
        <v>0</v>
      </c>
      <c r="F89" s="28"/>
      <c r="G89" s="26">
        <f>SUMIF($B$7:$B$86,"DAS-1",$G$7:$G$86)</f>
        <v>0</v>
      </c>
      <c r="H89" s="26">
        <f>SUMIF($B$7:$B$86,"DAS-1",$H$7:$H$86)</f>
        <v>0</v>
      </c>
      <c r="I89" s="26">
        <f>SUMIF($B$7:$B$86,"DAS-1",$I$7:$I$86)</f>
        <v>0</v>
      </c>
      <c r="J89" s="26">
        <f>SUMIF($B$7:$B$86,"DAS-1",$J$7:$J$86)</f>
        <v>0</v>
      </c>
      <c r="K89" s="27"/>
      <c r="L89" s="27"/>
      <c r="M89" s="27"/>
      <c r="N89" s="27"/>
      <c r="O89" s="27"/>
      <c r="P89" s="27"/>
      <c r="Q89" s="27"/>
    </row>
    <row r="90" spans="1:30" ht="14.4" x14ac:dyDescent="0.25">
      <c r="A90" s="23" t="s">
        <v>24</v>
      </c>
      <c r="B90" s="15" t="s">
        <v>25</v>
      </c>
      <c r="C90" s="24">
        <f>SUMIFS($E$7:$E$86,$B$7:$B$86,"DAS-2",$D$7:$D$86,"&lt;&gt;VAGO")</f>
        <v>6</v>
      </c>
      <c r="D90" s="24">
        <f>SUMIFS($E$7:$E$86,$B$7:$B$86,"DAS-2",$D$7:$D$86,"VAGO")</f>
        <v>0</v>
      </c>
      <c r="E90" s="24">
        <f t="shared" si="3"/>
        <v>6</v>
      </c>
      <c r="F90" s="28"/>
      <c r="G90" s="26">
        <f>SUMIF($B$7:$B$86,"DAS-2",$G$7:$G$86)</f>
        <v>0</v>
      </c>
      <c r="H90" s="26">
        <f>SUMIF($B$7:$B$86,"DAS-2",$H$7:$H$86)</f>
        <v>8478.25</v>
      </c>
      <c r="I90" s="26">
        <f>SUMIF($B$7:$B$86,"DAS-2",$I$7:$I$86)</f>
        <v>40695.72</v>
      </c>
      <c r="J90" s="26">
        <f>SUMIF($B$7:$B$86,"DAS-2",$J$7:$J$86)</f>
        <v>49173.97</v>
      </c>
      <c r="K90" s="27"/>
      <c r="L90" s="27"/>
      <c r="M90" s="27"/>
      <c r="N90" s="27"/>
      <c r="O90" s="27"/>
      <c r="P90" s="27"/>
      <c r="Q90" s="27"/>
    </row>
    <row r="91" spans="1:30" ht="14.4" x14ac:dyDescent="0.25">
      <c r="A91" s="23" t="s">
        <v>26</v>
      </c>
      <c r="B91" s="15" t="s">
        <v>27</v>
      </c>
      <c r="C91" s="24">
        <f>SUMIFS($E$7:$E$86,$B$7:$B$86,"DAS-3",$D$7:$D$86,"&lt;&gt;VAGO")</f>
        <v>0</v>
      </c>
      <c r="D91" s="24">
        <f>SUMIFS($E$7:$E$86,$B$7:$B$86,"DAS-3",$D$7:$D$86,"VAGO")</f>
        <v>0</v>
      </c>
      <c r="E91" s="24">
        <f t="shared" si="3"/>
        <v>0</v>
      </c>
      <c r="F91" s="28"/>
      <c r="G91" s="26">
        <f>SUMIF($B$7:$B$86,"DAS-3",$G$7:$G$86)</f>
        <v>0</v>
      </c>
      <c r="H91" s="26">
        <f>SUMIF($B$7:$B$86,"DAS-3",$H$7:$H$86)</f>
        <v>0</v>
      </c>
      <c r="I91" s="26">
        <f>SUMIF($B$7:$B$86,"DAS-3",$I$7:$I$86)</f>
        <v>0</v>
      </c>
      <c r="J91" s="26">
        <f>SUMIF($B$7:$B$86,"DAS-3",$J$7:$J$86)</f>
        <v>0</v>
      </c>
      <c r="K91" s="27"/>
      <c r="L91" s="27"/>
      <c r="M91" s="27"/>
      <c r="N91" s="27"/>
      <c r="O91" s="27"/>
      <c r="P91" s="27"/>
      <c r="Q91" s="27"/>
    </row>
    <row r="92" spans="1:30" ht="14.4" x14ac:dyDescent="0.25">
      <c r="A92" s="29" t="s">
        <v>28</v>
      </c>
      <c r="B92" s="15" t="s">
        <v>29</v>
      </c>
      <c r="C92" s="24">
        <f>SUMIFS($E$7:$E$86,$B$7:$B$86,"DAS-4",$D$7:$D$86,"&lt;&gt;VAGO")</f>
        <v>10</v>
      </c>
      <c r="D92" s="24">
        <f>SUMIFS($E$7:$E$86,$B$7:$B$86,"DAS-4",$D$7:$D$86,"VAGO")</f>
        <v>1</v>
      </c>
      <c r="E92" s="24">
        <f t="shared" si="3"/>
        <v>11</v>
      </c>
      <c r="F92" s="30"/>
      <c r="G92" s="26">
        <f>SUMIF($B$7:$B$86,"DAS-4",$G$7:$G$86)</f>
        <v>0</v>
      </c>
      <c r="H92" s="26">
        <f>SUMIF($B$7:$B$86,"DAS-4",$H$7:$H$86)</f>
        <v>11792.52</v>
      </c>
      <c r="I92" s="26">
        <f>SUMIF($B$7:$B$86,"DAS-4",$I$7:$I$86)</f>
        <v>52411.1</v>
      </c>
      <c r="J92" s="26">
        <f>SUMIF($B$7:$B$86,"DAS-4",$J$7:$J$86)</f>
        <v>64203.619999999995</v>
      </c>
      <c r="K92" s="27"/>
      <c r="L92" s="27"/>
      <c r="M92" s="27"/>
      <c r="N92" s="27"/>
      <c r="O92" s="27"/>
      <c r="P92" s="27"/>
      <c r="Q92" s="27"/>
    </row>
    <row r="93" spans="1:30" ht="14.4" x14ac:dyDescent="0.25">
      <c r="A93" s="29" t="s">
        <v>30</v>
      </c>
      <c r="B93" s="15" t="s">
        <v>31</v>
      </c>
      <c r="C93" s="24">
        <f>SUMIFS($E$7:$E$86,$B$7:$B$86,"DAS-5",$D$7:$D$86,"&lt;&gt;VAGO")</f>
        <v>5</v>
      </c>
      <c r="D93" s="24">
        <f>SUMIFS($E$7:$E$86,$B$7:$B$86,"DAS-5",$D$7:$D$86,"VAGO")</f>
        <v>0</v>
      </c>
      <c r="E93" s="24">
        <f t="shared" si="3"/>
        <v>5</v>
      </c>
      <c r="F93" s="30"/>
      <c r="G93" s="26">
        <f>SUMIF($B$7:$B$86,"DAS-5",$G$7:$G$86)</f>
        <v>0</v>
      </c>
      <c r="H93" s="26">
        <f>SUMIF($B$7:$B$86,"DAS-5",$H$7:$H$86)</f>
        <v>5395.25</v>
      </c>
      <c r="I93" s="26">
        <f>SUMIF($B$7:$B$86,"DAS-5",$I$7:$I$86)</f>
        <v>21581.05</v>
      </c>
      <c r="J93" s="26">
        <f>SUMIF($B$7:$B$86,"DAS-5",$J$7:$J$86)</f>
        <v>26976.300000000003</v>
      </c>
      <c r="K93" s="27"/>
      <c r="L93" s="27"/>
      <c r="M93" s="27"/>
      <c r="N93" s="27"/>
      <c r="O93" s="27"/>
      <c r="P93" s="27"/>
      <c r="Q93" s="27"/>
    </row>
    <row r="94" spans="1:30" ht="14.4" x14ac:dyDescent="0.25">
      <c r="A94" s="29" t="s">
        <v>32</v>
      </c>
      <c r="B94" s="15" t="s">
        <v>33</v>
      </c>
      <c r="C94" s="24">
        <f>SUMIFS($E$7:$E$86,$B$7:$B$86,"CAA-1",$D$7:$D$86,"&lt;&gt;VAGO")</f>
        <v>21</v>
      </c>
      <c r="D94" s="24">
        <f>SUMIFS($E$7:$E$86,$B$7:$B$86,"CAA-1",$D$7:$D$86,"VAGO")</f>
        <v>1</v>
      </c>
      <c r="E94" s="24">
        <f t="shared" si="3"/>
        <v>22</v>
      </c>
      <c r="F94" s="30"/>
      <c r="G94" s="26">
        <f>SUMIF($B$7:$B$86,"CAA-1",$G$7:$G$86)</f>
        <v>0</v>
      </c>
      <c r="H94" s="26">
        <f>SUMIF($B$7:$B$86,"CAA-1",$H$7:$H$86)</f>
        <v>19665.659999999989</v>
      </c>
      <c r="I94" s="26">
        <f>SUMIF($B$7:$B$86,"CAA-1",$I$7:$I$86)</f>
        <v>78662.850000000006</v>
      </c>
      <c r="J94" s="26">
        <f>SUMIF($B$7:$B$86,"CAA-1",$J$7:$J$86)</f>
        <v>98328.509999999966</v>
      </c>
      <c r="K94" s="27"/>
      <c r="L94" s="27"/>
      <c r="M94" s="27"/>
      <c r="N94" s="27"/>
      <c r="O94" s="27"/>
      <c r="P94" s="27"/>
      <c r="Q94" s="27"/>
    </row>
    <row r="95" spans="1:30" ht="14.4" x14ac:dyDescent="0.25">
      <c r="A95" s="29" t="s">
        <v>34</v>
      </c>
      <c r="B95" s="15" t="s">
        <v>35</v>
      </c>
      <c r="C95" s="24">
        <f>SUMIFS($E$7:$E$86,$B$7:$B$86,"CAA-2",$D$7:$D$86,"&lt;&gt;VAGO")</f>
        <v>10</v>
      </c>
      <c r="D95" s="24">
        <f>SUMIFS($E$7:$E$86,$B$7:$B$86,"CAA-2",$D$7:$D$86,"VAGO")</f>
        <v>0</v>
      </c>
      <c r="E95" s="24">
        <f t="shared" si="3"/>
        <v>10</v>
      </c>
      <c r="F95" s="30"/>
      <c r="G95" s="26">
        <f>SUMIF($B$7:$B$86,"CAA-2",$G$7:$G$86)</f>
        <v>0</v>
      </c>
      <c r="H95" s="26">
        <f>SUMIF($B$7:$B$86,"CAA-2",$H$7:$H$86)</f>
        <v>6936.75</v>
      </c>
      <c r="I95" s="26">
        <f>SUMIF($B$7:$B$86,"CAA-2",$I$7:$I$86)</f>
        <v>30830.100000000006</v>
      </c>
      <c r="J95" s="26">
        <f>SUMIF($B$7:$B$86,"CAA-2",$J$7:$J$86)</f>
        <v>37766.850000000013</v>
      </c>
      <c r="K95" s="27"/>
      <c r="L95" s="27"/>
      <c r="M95" s="27"/>
      <c r="N95" s="27"/>
      <c r="O95" s="27"/>
      <c r="P95" s="27"/>
      <c r="Q95" s="27"/>
    </row>
    <row r="96" spans="1:30" ht="14.4" x14ac:dyDescent="0.25">
      <c r="A96" s="29" t="s">
        <v>36</v>
      </c>
      <c r="B96" s="15" t="s">
        <v>37</v>
      </c>
      <c r="C96" s="24">
        <f>SUMIFS($E$7:$E$86,$B$7:$B$86,"CAA-3",$D$7:$D$86,"&lt;&gt;VAGO")</f>
        <v>7</v>
      </c>
      <c r="D96" s="24">
        <f>SUMIFS($E$7:$E$86,$B$7:$B$86,"CAA-3",$D$7:$D$86,"VAGO")</f>
        <v>4</v>
      </c>
      <c r="E96" s="24">
        <f t="shared" si="3"/>
        <v>11</v>
      </c>
      <c r="F96" s="28"/>
      <c r="G96" s="26">
        <f>SUMIF($B$7:$B$86,"CAA-3",$G$7:$G$86)</f>
        <v>0</v>
      </c>
      <c r="H96" s="26">
        <f>SUMIF($B$7:$B$86,"CAA-3",$H$7:$H$86)</f>
        <v>4007.9199999999992</v>
      </c>
      <c r="I96" s="26">
        <f>SUMIF($B$7:$B$86,"CAA-3",$I$7:$I$86)</f>
        <v>16031.679999999997</v>
      </c>
      <c r="J96" s="26">
        <f>SUMIF($B$7:$B$86,"CAA-3",$J$7:$J$86)</f>
        <v>20039.600000000002</v>
      </c>
      <c r="K96" s="27"/>
      <c r="L96" s="27"/>
      <c r="M96" s="27"/>
      <c r="N96" s="27"/>
      <c r="O96" s="27"/>
      <c r="P96" s="27"/>
      <c r="Q96" s="27"/>
    </row>
    <row r="97" spans="1:30" ht="14.4" x14ac:dyDescent="0.25">
      <c r="A97" s="29" t="s">
        <v>38</v>
      </c>
      <c r="B97" s="15" t="s">
        <v>39</v>
      </c>
      <c r="C97" s="24">
        <f>SUMIFS($E$7:$E$86,$B$7:$B$86,"CAA-4",$D$7:$D$86,"&lt;&gt;VAGO")</f>
        <v>0</v>
      </c>
      <c r="D97" s="24">
        <f>SUMIFS($E$7:$E$86,$B$7:$B$86,"CAA-4",$D$7:$D$86,"VAGO")</f>
        <v>0</v>
      </c>
      <c r="E97" s="24">
        <f>C97+D97</f>
        <v>0</v>
      </c>
      <c r="F97" s="28"/>
      <c r="G97" s="26">
        <f>SUMIF($B$7:$B$86,"CAA-4",$G$7:$G$86)</f>
        <v>0</v>
      </c>
      <c r="H97" s="26">
        <f>SUMIF($B$7:$B$86,"CAA-4",$H$7:$H$86)</f>
        <v>0</v>
      </c>
      <c r="I97" s="26">
        <f>SUMIF($B$7:$B$86,"CAA-4",$I$7:$I$86)</f>
        <v>0</v>
      </c>
      <c r="J97" s="26">
        <f>SUMIF($B$7:$B$86,"CAA-4",$J$7:$J$86)</f>
        <v>0</v>
      </c>
      <c r="K97" s="27"/>
      <c r="L97" s="27"/>
      <c r="M97" s="27"/>
      <c r="N97" s="27"/>
      <c r="O97" s="27"/>
      <c r="P97" s="27"/>
      <c r="Q97" s="27"/>
    </row>
    <row r="98" spans="1:30" ht="14.4" x14ac:dyDescent="0.25">
      <c r="A98" s="29" t="s">
        <v>40</v>
      </c>
      <c r="B98" s="15" t="s">
        <v>41</v>
      </c>
      <c r="C98" s="24">
        <f>SUMIFS($E$7:$E$86,$B$7:$B$86,"CAA-5",$D$7:$D$86,"&lt;&gt;VAGO")</f>
        <v>5</v>
      </c>
      <c r="D98" s="24">
        <f>SUMIFS($E$7:$E$86,$B$7:$B$86,"CAA-5",$D$7:$D$86,"VAGO")</f>
        <v>6</v>
      </c>
      <c r="E98" s="24">
        <f t="shared" si="3"/>
        <v>11</v>
      </c>
      <c r="F98" s="28"/>
      <c r="G98" s="26">
        <f>SUMIF($B$7:$B$86,"CAA-5",$G$7:$G$86)</f>
        <v>0</v>
      </c>
      <c r="H98" s="26">
        <f>SUMIF($B$7:$B$86,"CAA-5",$H$7:$H$86)</f>
        <v>1348.8</v>
      </c>
      <c r="I98" s="26">
        <f>SUMIF($B$7:$B$86,"CAA-5",$I$7:$I$86)</f>
        <v>5395.2999999999993</v>
      </c>
      <c r="J98" s="26">
        <f>SUMIF($B$7:$B$86,"CAA-5",$J$7:$J$86)</f>
        <v>6744.0999999999995</v>
      </c>
      <c r="K98" s="27"/>
      <c r="L98" s="27"/>
      <c r="M98" s="27"/>
      <c r="N98" s="27"/>
      <c r="O98" s="27"/>
      <c r="P98" s="27"/>
      <c r="Q98" s="27"/>
    </row>
    <row r="99" spans="1:30" ht="27.6" x14ac:dyDescent="0.25">
      <c r="A99" s="20" t="s">
        <v>42</v>
      </c>
      <c r="B99" s="22"/>
      <c r="C99" s="21">
        <f>SUM(C88:C98)</f>
        <v>67</v>
      </c>
      <c r="D99" s="21">
        <f>SUM(D88:D98)</f>
        <v>13</v>
      </c>
      <c r="E99" s="21">
        <f>SUM(E88:E98)</f>
        <v>80</v>
      </c>
      <c r="F99" s="22"/>
      <c r="G99" s="31">
        <f t="shared" ref="G99:J99" si="4">SUM(G88:G98)</f>
        <v>0</v>
      </c>
      <c r="H99" s="31">
        <f t="shared" si="4"/>
        <v>64167.549999999988</v>
      </c>
      <c r="I99" s="31">
        <f t="shared" si="4"/>
        <v>283841.40000000002</v>
      </c>
      <c r="J99" s="31">
        <f t="shared" si="4"/>
        <v>348008.94999999995</v>
      </c>
      <c r="K99" s="27"/>
      <c r="L99" s="27"/>
      <c r="M99" s="27"/>
      <c r="N99" s="27"/>
      <c r="O99" s="27"/>
      <c r="P99" s="27"/>
      <c r="Q99" s="27"/>
    </row>
    <row r="100" spans="1:30" ht="45.75" customHeight="1" x14ac:dyDescent="0.25">
      <c r="A100" s="27"/>
      <c r="B100" s="27"/>
      <c r="C100" s="27"/>
      <c r="D100" s="27"/>
      <c r="E100" s="27"/>
      <c r="F100" s="27"/>
      <c r="G100" s="27"/>
      <c r="H100" s="18"/>
      <c r="I100" s="18"/>
      <c r="J100" s="32"/>
      <c r="K100" s="27"/>
      <c r="L100" s="27"/>
      <c r="M100" s="27"/>
      <c r="N100" s="27"/>
      <c r="O100" s="27"/>
      <c r="P100" s="27"/>
      <c r="Q100" s="27"/>
    </row>
    <row r="101" spans="1:30" ht="14.4" x14ac:dyDescent="0.25">
      <c r="A101" s="112" t="s">
        <v>43</v>
      </c>
      <c r="B101" s="104"/>
      <c r="C101" s="104"/>
      <c r="D101" s="104"/>
      <c r="E101" s="104"/>
      <c r="F101" s="104"/>
      <c r="G101" s="104"/>
      <c r="H101" s="104"/>
      <c r="I101" s="105"/>
      <c r="J101" s="27"/>
      <c r="K101" s="6"/>
      <c r="L101" s="27"/>
      <c r="M101" s="27"/>
      <c r="N101" s="27"/>
      <c r="O101" s="27"/>
      <c r="P101" s="27"/>
      <c r="Q101" s="27"/>
    </row>
    <row r="102" spans="1:30" ht="27.6" x14ac:dyDescent="0.25">
      <c r="A102" s="9" t="s">
        <v>44</v>
      </c>
      <c r="B102" s="9" t="s">
        <v>45</v>
      </c>
      <c r="C102" s="9" t="s">
        <v>46</v>
      </c>
      <c r="D102" s="9" t="s">
        <v>47</v>
      </c>
      <c r="E102" s="9" t="s">
        <v>48</v>
      </c>
      <c r="F102" s="9" t="s">
        <v>49</v>
      </c>
      <c r="G102" s="9" t="s">
        <v>50</v>
      </c>
      <c r="H102" s="9" t="s">
        <v>51</v>
      </c>
      <c r="I102" s="9" t="s">
        <v>52</v>
      </c>
      <c r="J102" s="33"/>
      <c r="K102" s="6"/>
      <c r="L102" s="33"/>
      <c r="M102" s="33"/>
      <c r="N102" s="33"/>
      <c r="O102" s="33"/>
      <c r="P102" s="33"/>
      <c r="Q102" s="33"/>
      <c r="R102" s="34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</row>
    <row r="103" spans="1:30" ht="14.4" x14ac:dyDescent="0.25">
      <c r="A103" s="13"/>
      <c r="B103" s="35"/>
      <c r="C103" s="14"/>
      <c r="D103" s="14"/>
      <c r="E103" s="15">
        <v>0</v>
      </c>
      <c r="F103" s="36"/>
      <c r="G103" s="16">
        <v>0</v>
      </c>
      <c r="H103" s="16">
        <v>0</v>
      </c>
      <c r="I103" s="17">
        <f t="shared" ref="I103:I112" si="5">SUM(G103:H103)</f>
        <v>0</v>
      </c>
      <c r="J103" s="27"/>
      <c r="K103" s="18"/>
      <c r="L103" s="18"/>
      <c r="M103" s="18"/>
      <c r="N103" s="18"/>
      <c r="O103" s="18"/>
      <c r="P103" s="18"/>
      <c r="Q103" s="18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</row>
    <row r="104" spans="1:30" ht="14.4" x14ac:dyDescent="0.25">
      <c r="A104" s="13"/>
      <c r="B104" s="35"/>
      <c r="C104" s="14"/>
      <c r="D104" s="14"/>
      <c r="E104" s="15">
        <v>0</v>
      </c>
      <c r="F104" s="36"/>
      <c r="G104" s="16">
        <v>0</v>
      </c>
      <c r="H104" s="16">
        <v>0</v>
      </c>
      <c r="I104" s="17">
        <f t="shared" si="5"/>
        <v>0</v>
      </c>
      <c r="J104" s="27"/>
      <c r="K104" s="18"/>
      <c r="L104" s="18"/>
      <c r="M104" s="18"/>
      <c r="N104" s="18"/>
      <c r="O104" s="18"/>
      <c r="P104" s="18"/>
      <c r="Q104" s="18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</row>
    <row r="105" spans="1:30" ht="14.4" x14ac:dyDescent="0.25">
      <c r="A105" s="13"/>
      <c r="B105" s="35"/>
      <c r="C105" s="14"/>
      <c r="D105" s="14"/>
      <c r="E105" s="15">
        <v>0</v>
      </c>
      <c r="F105" s="13"/>
      <c r="G105" s="16">
        <v>0</v>
      </c>
      <c r="H105" s="16">
        <v>0</v>
      </c>
      <c r="I105" s="17">
        <f t="shared" si="5"/>
        <v>0</v>
      </c>
      <c r="J105" s="27"/>
      <c r="K105" s="18"/>
      <c r="L105" s="18"/>
      <c r="M105" s="18"/>
      <c r="N105" s="18"/>
      <c r="O105" s="18"/>
      <c r="P105" s="18"/>
      <c r="Q105" s="18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</row>
    <row r="106" spans="1:30" ht="14.4" x14ac:dyDescent="0.25">
      <c r="A106" s="13"/>
      <c r="B106" s="35"/>
      <c r="C106" s="14"/>
      <c r="D106" s="14"/>
      <c r="E106" s="15">
        <v>0</v>
      </c>
      <c r="F106" s="13"/>
      <c r="G106" s="16">
        <v>0</v>
      </c>
      <c r="H106" s="16">
        <v>0</v>
      </c>
      <c r="I106" s="17">
        <f t="shared" si="5"/>
        <v>0</v>
      </c>
      <c r="J106" s="27"/>
      <c r="K106" s="18"/>
      <c r="L106" s="18"/>
      <c r="M106" s="18"/>
      <c r="N106" s="18"/>
      <c r="O106" s="18"/>
      <c r="P106" s="18"/>
      <c r="Q106" s="18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</row>
    <row r="107" spans="1:30" ht="14.4" x14ac:dyDescent="0.25">
      <c r="A107" s="13"/>
      <c r="B107" s="35"/>
      <c r="C107" s="14"/>
      <c r="D107" s="14"/>
      <c r="E107" s="15">
        <v>0</v>
      </c>
      <c r="F107" s="13"/>
      <c r="G107" s="16">
        <v>0</v>
      </c>
      <c r="H107" s="16">
        <v>0</v>
      </c>
      <c r="I107" s="17">
        <f t="shared" si="5"/>
        <v>0</v>
      </c>
      <c r="J107" s="27"/>
      <c r="K107" s="18"/>
      <c r="L107" s="18"/>
      <c r="M107" s="18"/>
      <c r="N107" s="18"/>
      <c r="O107" s="18"/>
      <c r="P107" s="18"/>
      <c r="Q107" s="18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</row>
    <row r="108" spans="1:30" ht="14.4" x14ac:dyDescent="0.25">
      <c r="A108" s="13"/>
      <c r="B108" s="35"/>
      <c r="C108" s="14"/>
      <c r="D108" s="14"/>
      <c r="E108" s="15">
        <v>0</v>
      </c>
      <c r="F108" s="13"/>
      <c r="G108" s="16">
        <v>0</v>
      </c>
      <c r="H108" s="16">
        <v>0</v>
      </c>
      <c r="I108" s="17">
        <f t="shared" si="5"/>
        <v>0</v>
      </c>
      <c r="J108" s="27"/>
      <c r="K108" s="18"/>
      <c r="L108" s="18"/>
      <c r="M108" s="18"/>
      <c r="N108" s="18"/>
      <c r="O108" s="18"/>
      <c r="P108" s="18"/>
      <c r="Q108" s="18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</row>
    <row r="109" spans="1:30" ht="14.4" x14ac:dyDescent="0.25">
      <c r="A109" s="13"/>
      <c r="B109" s="35"/>
      <c r="C109" s="14"/>
      <c r="D109" s="14"/>
      <c r="E109" s="15">
        <v>0</v>
      </c>
      <c r="F109" s="13"/>
      <c r="G109" s="16">
        <v>0</v>
      </c>
      <c r="H109" s="16">
        <v>0</v>
      </c>
      <c r="I109" s="17">
        <f t="shared" si="5"/>
        <v>0</v>
      </c>
      <c r="J109" s="27"/>
      <c r="K109" s="18"/>
      <c r="L109" s="18"/>
      <c r="M109" s="18"/>
      <c r="N109" s="18"/>
      <c r="O109" s="18"/>
      <c r="P109" s="18"/>
      <c r="Q109" s="18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</row>
    <row r="110" spans="1:30" ht="14.4" x14ac:dyDescent="0.25">
      <c r="A110" s="13"/>
      <c r="B110" s="35"/>
      <c r="C110" s="14"/>
      <c r="D110" s="14"/>
      <c r="E110" s="15">
        <v>0</v>
      </c>
      <c r="F110" s="13"/>
      <c r="G110" s="16">
        <v>0</v>
      </c>
      <c r="H110" s="16">
        <v>0</v>
      </c>
      <c r="I110" s="17">
        <f t="shared" si="5"/>
        <v>0</v>
      </c>
      <c r="J110" s="27"/>
      <c r="K110" s="18"/>
      <c r="L110" s="18"/>
      <c r="M110" s="18"/>
      <c r="N110" s="18"/>
      <c r="O110" s="18"/>
      <c r="P110" s="18"/>
      <c r="Q110" s="18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</row>
    <row r="111" spans="1:30" ht="14.4" x14ac:dyDescent="0.25">
      <c r="A111" s="13"/>
      <c r="B111" s="35"/>
      <c r="C111" s="14"/>
      <c r="D111" s="14"/>
      <c r="E111" s="15">
        <v>0</v>
      </c>
      <c r="F111" s="13"/>
      <c r="G111" s="16">
        <v>0</v>
      </c>
      <c r="H111" s="16">
        <v>0</v>
      </c>
      <c r="I111" s="17">
        <f t="shared" si="5"/>
        <v>0</v>
      </c>
      <c r="J111" s="27"/>
      <c r="K111" s="18"/>
      <c r="L111" s="18"/>
      <c r="M111" s="18"/>
      <c r="N111" s="18"/>
      <c r="O111" s="18"/>
      <c r="P111" s="18"/>
      <c r="Q111" s="18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</row>
    <row r="112" spans="1:30" ht="14.4" x14ac:dyDescent="0.25">
      <c r="A112" s="13"/>
      <c r="B112" s="35"/>
      <c r="C112" s="14"/>
      <c r="D112" s="14"/>
      <c r="E112" s="15">
        <v>0</v>
      </c>
      <c r="F112" s="13"/>
      <c r="G112" s="16">
        <v>0</v>
      </c>
      <c r="H112" s="16">
        <v>0</v>
      </c>
      <c r="I112" s="17">
        <f t="shared" si="5"/>
        <v>0</v>
      </c>
      <c r="J112" s="27"/>
      <c r="K112" s="18"/>
      <c r="L112" s="18"/>
      <c r="M112" s="18"/>
      <c r="N112" s="18"/>
      <c r="O112" s="18"/>
      <c r="P112" s="18"/>
      <c r="Q112" s="18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</row>
    <row r="113" spans="1:30" ht="41.4" x14ac:dyDescent="0.25">
      <c r="A113" s="20" t="s">
        <v>53</v>
      </c>
      <c r="B113" s="20" t="s">
        <v>54</v>
      </c>
      <c r="C113" s="21" t="s">
        <v>55</v>
      </c>
      <c r="D113" s="21" t="s">
        <v>56</v>
      </c>
      <c r="E113" s="21" t="s">
        <v>57</v>
      </c>
      <c r="F113" s="37"/>
      <c r="G113" s="21" t="s">
        <v>58</v>
      </c>
      <c r="H113" s="21" t="s">
        <v>59</v>
      </c>
      <c r="I113" s="21" t="s">
        <v>60</v>
      </c>
      <c r="J113" s="27"/>
      <c r="K113" s="6"/>
      <c r="L113" s="6"/>
      <c r="M113" s="6"/>
      <c r="N113" s="6"/>
      <c r="O113" s="6"/>
      <c r="P113" s="6"/>
      <c r="Q113" s="6"/>
      <c r="R113" s="38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</row>
    <row r="114" spans="1:30" ht="14.4" x14ac:dyDescent="0.25">
      <c r="A114" s="23" t="s">
        <v>61</v>
      </c>
      <c r="B114" s="39" t="s">
        <v>62</v>
      </c>
      <c r="C114" s="24">
        <f>SUMIFS($E$103:$E$112,$B$103:$B$112,"FDA",$D$103:$D$112,"&lt;&gt;VAGO")</f>
        <v>0</v>
      </c>
      <c r="D114" s="24">
        <f>SUMIFS($E$103:$E$112,$B$103:$B$112,"FDA",$D$103:$D$112,"VAGO")</f>
        <v>0</v>
      </c>
      <c r="E114" s="24">
        <f t="shared" ref="E114:E118" si="6">C114+D114</f>
        <v>0</v>
      </c>
      <c r="F114" s="25"/>
      <c r="G114" s="17">
        <f>SUMIF($B$103:$B$112,"FDA",$G$103:$G$112)</f>
        <v>0</v>
      </c>
      <c r="H114" s="17">
        <f>SUMIF($B$103:$B$112,"FDA",$H$103:$H$112)</f>
        <v>0</v>
      </c>
      <c r="I114" s="17">
        <f>SUMIF($B$103:$B$112,"FDA",$I$103:$I$112)</f>
        <v>0</v>
      </c>
      <c r="J114" s="18"/>
      <c r="K114" s="6"/>
      <c r="L114" s="18"/>
      <c r="M114" s="18"/>
      <c r="N114" s="18"/>
      <c r="O114" s="18"/>
      <c r="P114" s="18"/>
      <c r="Q114" s="18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</row>
    <row r="115" spans="1:30" ht="14.4" x14ac:dyDescent="0.25">
      <c r="A115" s="23" t="s">
        <v>63</v>
      </c>
      <c r="B115" s="39" t="s">
        <v>64</v>
      </c>
      <c r="C115" s="24">
        <f>SUMIFS($E$103:$E$112,$B$103:$B$112,"FDA-1",$D$103:$D$112,"&lt;&gt;VAGO")</f>
        <v>0</v>
      </c>
      <c r="D115" s="24">
        <f>SUMIFS($E$103:$E$112,$B$103:$B$112,"FDA-1",$D$103:$D$112,"VAGO")</f>
        <v>0</v>
      </c>
      <c r="E115" s="24">
        <f t="shared" si="6"/>
        <v>0</v>
      </c>
      <c r="F115" s="25"/>
      <c r="G115" s="17">
        <f>SUMIF($B$103:$B$112,"FDA-1",$G$103:$G$112)</f>
        <v>0</v>
      </c>
      <c r="H115" s="17">
        <f>SUMIF($B$103:$B$112,"FDA-1",$H$103:$H$112)</f>
        <v>0</v>
      </c>
      <c r="I115" s="17">
        <f>SUMIF($B$103:$B$112,"FDA-1",$I$103:$I$112)</f>
        <v>0</v>
      </c>
      <c r="J115" s="18"/>
      <c r="K115" s="6"/>
      <c r="L115" s="18"/>
      <c r="M115" s="18"/>
      <c r="N115" s="18"/>
      <c r="O115" s="18"/>
      <c r="P115" s="18"/>
      <c r="Q115" s="18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</row>
    <row r="116" spans="1:30" ht="14.4" x14ac:dyDescent="0.25">
      <c r="A116" s="23" t="s">
        <v>65</v>
      </c>
      <c r="B116" s="39" t="s">
        <v>66</v>
      </c>
      <c r="C116" s="24">
        <f>SUMIFS($E$103:$E$112,$B$103:$B$112,"FDA-2",$D$103:$D$112,"&lt;&gt;VAGO")</f>
        <v>0</v>
      </c>
      <c r="D116" s="24">
        <f>SUMIFS($E$103:$E$112,$B$103:$B$112,"FDA-2",$D$103:$D$112,"VAGO")</f>
        <v>0</v>
      </c>
      <c r="E116" s="24">
        <f t="shared" si="6"/>
        <v>0</v>
      </c>
      <c r="F116" s="28"/>
      <c r="G116" s="17">
        <f>SUMIF($B$103:$B$112,"FDA-2",$G$103:$G$112)</f>
        <v>0</v>
      </c>
      <c r="H116" s="17">
        <f>SUMIF($B$103:$B$112,"FDA-2",$H$103:$H$112)</f>
        <v>0</v>
      </c>
      <c r="I116" s="17">
        <f>SUMIF($B$103:$B$112,"FDA-2",$I$103:$I$112)</f>
        <v>0</v>
      </c>
      <c r="J116" s="18"/>
      <c r="K116" s="6"/>
      <c r="L116" s="18"/>
      <c r="M116" s="18"/>
      <c r="N116" s="18"/>
      <c r="O116" s="18"/>
      <c r="P116" s="18"/>
      <c r="Q116" s="18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</row>
    <row r="117" spans="1:30" ht="14.4" x14ac:dyDescent="0.25">
      <c r="A117" s="23" t="s">
        <v>67</v>
      </c>
      <c r="B117" s="39" t="s">
        <v>68</v>
      </c>
      <c r="C117" s="24">
        <f>SUMIFS($E$103:$E$112,$B$103:$B$112,"FDA-3",$D$103:$D$112,"&lt;&gt;VAGO")</f>
        <v>0</v>
      </c>
      <c r="D117" s="24">
        <f>SUMIFS($E$103:$E$112,$B$103:$B$112,"FDA-3",$D$103:$D$112,"VAGO")</f>
        <v>0</v>
      </c>
      <c r="E117" s="24">
        <f t="shared" si="6"/>
        <v>0</v>
      </c>
      <c r="F117" s="30"/>
      <c r="G117" s="17">
        <f>SUMIF($B$103:$B$112,"FDA-3",$G$103:$G$112)</f>
        <v>0</v>
      </c>
      <c r="H117" s="17">
        <f>SUMIF($B$103:$B$112,"FDA-3",$H$103:$H$112)</f>
        <v>0</v>
      </c>
      <c r="I117" s="17">
        <f>SUMIF($B$103:$B$112,"FDA-3",$I$103:$I$112)</f>
        <v>0</v>
      </c>
      <c r="J117" s="18"/>
      <c r="K117" s="6"/>
      <c r="L117" s="18"/>
      <c r="M117" s="18"/>
      <c r="N117" s="18"/>
      <c r="O117" s="18"/>
      <c r="P117" s="18"/>
      <c r="Q117" s="18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</row>
    <row r="118" spans="1:30" ht="14.4" x14ac:dyDescent="0.25">
      <c r="A118" s="23" t="s">
        <v>69</v>
      </c>
      <c r="B118" s="39" t="s">
        <v>70</v>
      </c>
      <c r="C118" s="24">
        <f>SUMIFS($E$103:$E$112,$B$103:$B$112,"FDA-4",$D$103:$D$112,"&lt;&gt;VAGO")</f>
        <v>0</v>
      </c>
      <c r="D118" s="24">
        <f>SUMIFS($E$103:$E$112,$B$103:$B$112,"FDA-4",$D$103:$D$112,"VAGO")</f>
        <v>0</v>
      </c>
      <c r="E118" s="24">
        <f t="shared" si="6"/>
        <v>0</v>
      </c>
      <c r="F118" s="28"/>
      <c r="G118" s="17">
        <f>SUMIF($B$103:$B$112,"FDA-4",$G$103:$G$112)</f>
        <v>0</v>
      </c>
      <c r="H118" s="17">
        <f>SUMIF($B$103:$B$112,"FDA-4",$H$103:$H$112)</f>
        <v>0</v>
      </c>
      <c r="I118" s="17">
        <f>SUMIF($B$103:$B$112,"FDA-4",$I$103:$I$112)</f>
        <v>0</v>
      </c>
      <c r="J118" s="18"/>
      <c r="K118" s="6"/>
      <c r="L118" s="18"/>
      <c r="M118" s="18"/>
      <c r="N118" s="18"/>
      <c r="O118" s="18"/>
      <c r="P118" s="18"/>
      <c r="Q118" s="18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</row>
    <row r="119" spans="1:30" ht="27.6" x14ac:dyDescent="0.25">
      <c r="A119" s="20" t="s">
        <v>71</v>
      </c>
      <c r="B119" s="37"/>
      <c r="C119" s="21">
        <f t="shared" ref="C119:E119" si="7">SUM(C115:C118)</f>
        <v>0</v>
      </c>
      <c r="D119" s="21">
        <f t="shared" si="7"/>
        <v>0</v>
      </c>
      <c r="E119" s="21">
        <f t="shared" si="7"/>
        <v>0</v>
      </c>
      <c r="F119" s="37"/>
      <c r="G119" s="40">
        <f t="shared" ref="G119:I119" si="8">SUM(G114:G118)</f>
        <v>0</v>
      </c>
      <c r="H119" s="40">
        <f t="shared" si="8"/>
        <v>0</v>
      </c>
      <c r="I119" s="40">
        <f t="shared" si="8"/>
        <v>0</v>
      </c>
      <c r="J119" s="18"/>
      <c r="K119" s="6"/>
      <c r="L119" s="18"/>
      <c r="M119" s="18"/>
      <c r="N119" s="18"/>
      <c r="O119" s="18"/>
      <c r="P119" s="18"/>
      <c r="Q119" s="18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</row>
    <row r="120" spans="1:30" ht="45" customHeight="1" x14ac:dyDescent="0.25">
      <c r="A120" s="32"/>
      <c r="B120" s="32"/>
      <c r="C120" s="32"/>
      <c r="D120" s="32"/>
      <c r="E120" s="32"/>
      <c r="F120" s="32"/>
      <c r="G120" s="32"/>
      <c r="H120" s="32"/>
      <c r="I120" s="6"/>
      <c r="J120" s="18"/>
      <c r="K120" s="6"/>
      <c r="L120" s="18"/>
      <c r="M120" s="18"/>
      <c r="N120" s="18"/>
      <c r="O120" s="18"/>
      <c r="P120" s="18"/>
      <c r="Q120" s="18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</row>
    <row r="121" spans="1:30" ht="14.4" x14ac:dyDescent="0.25">
      <c r="A121" s="112" t="s">
        <v>72</v>
      </c>
      <c r="B121" s="104"/>
      <c r="C121" s="104"/>
      <c r="D121" s="104"/>
      <c r="E121" s="104"/>
      <c r="F121" s="104"/>
      <c r="G121" s="104"/>
      <c r="H121" s="104"/>
      <c r="I121" s="105"/>
      <c r="J121" s="18"/>
      <c r="K121" s="6"/>
      <c r="L121" s="18"/>
      <c r="M121" s="18"/>
      <c r="N121" s="18"/>
      <c r="O121" s="18"/>
      <c r="P121" s="18"/>
      <c r="Q121" s="18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</row>
    <row r="122" spans="1:30" ht="27.6" x14ac:dyDescent="0.25">
      <c r="A122" s="41" t="s">
        <v>73</v>
      </c>
      <c r="B122" s="9" t="s">
        <v>74</v>
      </c>
      <c r="C122" s="9" t="s">
        <v>75</v>
      </c>
      <c r="D122" s="9" t="s">
        <v>76</v>
      </c>
      <c r="E122" s="9" t="s">
        <v>77</v>
      </c>
      <c r="F122" s="9" t="s">
        <v>78</v>
      </c>
      <c r="G122" s="9" t="s">
        <v>79</v>
      </c>
      <c r="H122" s="9" t="s">
        <v>80</v>
      </c>
      <c r="I122" s="9" t="s">
        <v>81</v>
      </c>
      <c r="J122" s="6"/>
      <c r="K122" s="6"/>
      <c r="L122" s="6"/>
      <c r="M122" s="6"/>
      <c r="N122" s="6"/>
      <c r="O122" s="6"/>
      <c r="P122" s="6"/>
      <c r="Q122" s="6"/>
      <c r="R122" s="34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</row>
    <row r="123" spans="1:30" ht="14.4" x14ac:dyDescent="0.25">
      <c r="A123" s="42"/>
      <c r="B123" s="43"/>
      <c r="C123" s="43"/>
      <c r="D123" s="14"/>
      <c r="E123" s="15">
        <v>0</v>
      </c>
      <c r="F123" s="42"/>
      <c r="G123" s="16">
        <v>0</v>
      </c>
      <c r="H123" s="16">
        <v>0</v>
      </c>
      <c r="I123" s="17">
        <f t="shared" ref="I123:I132" si="9">SUM(G123:H123)</f>
        <v>0</v>
      </c>
      <c r="J123" s="18"/>
      <c r="K123" s="18"/>
      <c r="L123" s="18"/>
      <c r="M123" s="18"/>
      <c r="N123" s="18"/>
      <c r="O123" s="18"/>
      <c r="P123" s="18"/>
      <c r="Q123" s="18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</row>
    <row r="124" spans="1:30" ht="14.4" x14ac:dyDescent="0.25">
      <c r="A124" s="13"/>
      <c r="B124" s="43"/>
      <c r="C124" s="14"/>
      <c r="D124" s="14"/>
      <c r="E124" s="15">
        <v>0</v>
      </c>
      <c r="F124" s="13"/>
      <c r="G124" s="16">
        <v>0</v>
      </c>
      <c r="H124" s="16">
        <v>0</v>
      </c>
      <c r="I124" s="17">
        <f t="shared" si="9"/>
        <v>0</v>
      </c>
      <c r="J124" s="18"/>
      <c r="K124" s="18"/>
      <c r="L124" s="18"/>
      <c r="M124" s="18"/>
      <c r="N124" s="18"/>
      <c r="O124" s="18"/>
      <c r="P124" s="18"/>
      <c r="Q124" s="18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</row>
    <row r="125" spans="1:30" ht="14.4" x14ac:dyDescent="0.25">
      <c r="A125" s="13"/>
      <c r="B125" s="43"/>
      <c r="C125" s="14"/>
      <c r="D125" s="14"/>
      <c r="E125" s="15">
        <v>0</v>
      </c>
      <c r="F125" s="36"/>
      <c r="G125" s="16">
        <v>0</v>
      </c>
      <c r="H125" s="16">
        <v>0</v>
      </c>
      <c r="I125" s="17">
        <f t="shared" si="9"/>
        <v>0</v>
      </c>
      <c r="J125" s="18"/>
      <c r="K125" s="18"/>
      <c r="L125" s="18"/>
      <c r="M125" s="18"/>
      <c r="N125" s="18"/>
      <c r="O125" s="18"/>
      <c r="P125" s="18"/>
      <c r="Q125" s="18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</row>
    <row r="126" spans="1:30" ht="14.4" x14ac:dyDescent="0.25">
      <c r="A126" s="42"/>
      <c r="B126" s="43"/>
      <c r="C126" s="14"/>
      <c r="D126" s="14"/>
      <c r="E126" s="15">
        <v>0</v>
      </c>
      <c r="F126" s="13"/>
      <c r="G126" s="16">
        <v>0</v>
      </c>
      <c r="H126" s="16">
        <v>0</v>
      </c>
      <c r="I126" s="17">
        <f t="shared" si="9"/>
        <v>0</v>
      </c>
      <c r="J126" s="18"/>
      <c r="K126" s="18"/>
      <c r="L126" s="18"/>
      <c r="M126" s="18"/>
      <c r="N126" s="18"/>
      <c r="O126" s="18"/>
      <c r="P126" s="18"/>
      <c r="Q126" s="18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</row>
    <row r="127" spans="1:30" ht="14.4" x14ac:dyDescent="0.25">
      <c r="A127" s="42"/>
      <c r="B127" s="43"/>
      <c r="C127" s="43"/>
      <c r="D127" s="14"/>
      <c r="E127" s="15">
        <v>0</v>
      </c>
      <c r="F127" s="42"/>
      <c r="G127" s="16">
        <v>0</v>
      </c>
      <c r="H127" s="16">
        <v>0</v>
      </c>
      <c r="I127" s="17">
        <f t="shared" si="9"/>
        <v>0</v>
      </c>
      <c r="J127" s="18"/>
      <c r="K127" s="18"/>
      <c r="L127" s="18"/>
      <c r="M127" s="18"/>
      <c r="N127" s="18"/>
      <c r="O127" s="18"/>
      <c r="P127" s="18"/>
      <c r="Q127" s="18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</row>
    <row r="128" spans="1:30" ht="14.4" x14ac:dyDescent="0.25">
      <c r="A128" s="42"/>
      <c r="B128" s="43"/>
      <c r="C128" s="43"/>
      <c r="D128" s="14"/>
      <c r="E128" s="15">
        <v>0</v>
      </c>
      <c r="F128" s="42"/>
      <c r="G128" s="16">
        <v>0</v>
      </c>
      <c r="H128" s="16">
        <v>0</v>
      </c>
      <c r="I128" s="17">
        <f t="shared" si="9"/>
        <v>0</v>
      </c>
      <c r="J128" s="18"/>
      <c r="K128" s="18"/>
      <c r="L128" s="18"/>
      <c r="M128" s="18"/>
      <c r="N128" s="18"/>
      <c r="O128" s="18"/>
      <c r="P128" s="18"/>
      <c r="Q128" s="18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</row>
    <row r="129" spans="1:30" ht="14.4" x14ac:dyDescent="0.25">
      <c r="A129" s="42"/>
      <c r="B129" s="43"/>
      <c r="C129" s="43"/>
      <c r="D129" s="14"/>
      <c r="E129" s="15">
        <v>0</v>
      </c>
      <c r="F129" s="42"/>
      <c r="G129" s="16">
        <v>0</v>
      </c>
      <c r="H129" s="16">
        <v>0</v>
      </c>
      <c r="I129" s="17">
        <f t="shared" si="9"/>
        <v>0</v>
      </c>
      <c r="J129" s="18"/>
      <c r="K129" s="18"/>
      <c r="L129" s="18"/>
      <c r="M129" s="18"/>
      <c r="N129" s="18"/>
      <c r="O129" s="18"/>
      <c r="P129" s="18"/>
      <c r="Q129" s="18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</row>
    <row r="130" spans="1:30" ht="14.4" x14ac:dyDescent="0.25">
      <c r="A130" s="42"/>
      <c r="B130" s="43"/>
      <c r="C130" s="43"/>
      <c r="D130" s="14"/>
      <c r="E130" s="15">
        <v>0</v>
      </c>
      <c r="F130" s="42"/>
      <c r="G130" s="16">
        <v>0</v>
      </c>
      <c r="H130" s="16">
        <v>0</v>
      </c>
      <c r="I130" s="17">
        <f t="shared" si="9"/>
        <v>0</v>
      </c>
      <c r="J130" s="18"/>
      <c r="K130" s="18"/>
      <c r="L130" s="18"/>
      <c r="M130" s="18"/>
      <c r="N130" s="18"/>
      <c r="O130" s="18"/>
      <c r="P130" s="18"/>
      <c r="Q130" s="18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</row>
    <row r="131" spans="1:30" ht="14.4" x14ac:dyDescent="0.25">
      <c r="A131" s="42"/>
      <c r="B131" s="43"/>
      <c r="C131" s="43"/>
      <c r="D131" s="14"/>
      <c r="E131" s="15">
        <v>0</v>
      </c>
      <c r="F131" s="42"/>
      <c r="G131" s="16">
        <v>0</v>
      </c>
      <c r="H131" s="16">
        <v>0</v>
      </c>
      <c r="I131" s="17">
        <f t="shared" si="9"/>
        <v>0</v>
      </c>
      <c r="J131" s="18"/>
      <c r="K131" s="18"/>
      <c r="L131" s="18"/>
      <c r="M131" s="18"/>
      <c r="N131" s="18"/>
      <c r="O131" s="18"/>
      <c r="P131" s="18"/>
      <c r="Q131" s="18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</row>
    <row r="132" spans="1:30" ht="14.4" x14ac:dyDescent="0.25">
      <c r="A132" s="42"/>
      <c r="B132" s="43"/>
      <c r="C132" s="43"/>
      <c r="D132" s="14"/>
      <c r="E132" s="15">
        <v>0</v>
      </c>
      <c r="F132" s="42"/>
      <c r="G132" s="16">
        <v>0</v>
      </c>
      <c r="H132" s="16">
        <v>0</v>
      </c>
      <c r="I132" s="17">
        <f t="shared" si="9"/>
        <v>0</v>
      </c>
      <c r="J132" s="18"/>
      <c r="K132" s="18"/>
      <c r="L132" s="18"/>
      <c r="M132" s="18"/>
      <c r="N132" s="18"/>
      <c r="O132" s="18"/>
      <c r="P132" s="18"/>
      <c r="Q132" s="18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</row>
    <row r="133" spans="1:30" ht="41.4" x14ac:dyDescent="0.25">
      <c r="A133" s="20" t="s">
        <v>82</v>
      </c>
      <c r="B133" s="20" t="s">
        <v>83</v>
      </c>
      <c r="C133" s="21" t="s">
        <v>84</v>
      </c>
      <c r="D133" s="21" t="s">
        <v>85</v>
      </c>
      <c r="E133" s="21" t="s">
        <v>86</v>
      </c>
      <c r="F133" s="37"/>
      <c r="G133" s="21" t="s">
        <v>87</v>
      </c>
      <c r="H133" s="21" t="s">
        <v>88</v>
      </c>
      <c r="I133" s="21" t="s">
        <v>89</v>
      </c>
      <c r="J133" s="18"/>
      <c r="K133" s="18"/>
      <c r="L133" s="18"/>
      <c r="M133" s="18"/>
      <c r="N133" s="18"/>
      <c r="O133" s="18"/>
      <c r="P133" s="18"/>
      <c r="Q133" s="18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</row>
    <row r="134" spans="1:30" ht="14.4" x14ac:dyDescent="0.25">
      <c r="A134" s="23" t="s">
        <v>90</v>
      </c>
      <c r="B134" s="39" t="s">
        <v>91</v>
      </c>
      <c r="C134" s="24">
        <f>SUMIFS($E$123:$E$132,$B$123:$B$132,"FGS-1",$D$123:$D$132,"&lt;&gt;VAGO")</f>
        <v>0</v>
      </c>
      <c r="D134" s="24">
        <f>SUMIFS($E$123:$E$132,$B$123:$B$132,"FGS-1",$D$123:$D$132,"VAGO")</f>
        <v>0</v>
      </c>
      <c r="E134" s="24">
        <f t="shared" ref="E134:E139" si="10">C134+D134</f>
        <v>0</v>
      </c>
      <c r="F134" s="25"/>
      <c r="G134" s="17">
        <f t="shared" ref="G134:I134" si="11">SUMIF($B$123:$B$132,"FGS-1",$G$123:$G$132)</f>
        <v>0</v>
      </c>
      <c r="H134" s="17">
        <f t="shared" si="11"/>
        <v>0</v>
      </c>
      <c r="I134" s="17">
        <f t="shared" si="11"/>
        <v>0</v>
      </c>
      <c r="J134" s="18"/>
      <c r="K134" s="18"/>
      <c r="L134" s="18"/>
      <c r="M134" s="18"/>
      <c r="N134" s="18"/>
      <c r="O134" s="18"/>
      <c r="P134" s="18"/>
      <c r="Q134" s="18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</row>
    <row r="135" spans="1:30" ht="14.4" x14ac:dyDescent="0.25">
      <c r="A135" s="23" t="s">
        <v>92</v>
      </c>
      <c r="B135" s="39" t="s">
        <v>93</v>
      </c>
      <c r="C135" s="24">
        <f>SUMIFS($E$123:$E$132,$B$123:$B$132,"FGS-2",$D$123:$D$132,"&lt;&gt;VAGO")</f>
        <v>0</v>
      </c>
      <c r="D135" s="24">
        <f>SUMIFS($E$123:$E$132,$B$123:$B$132,"FGS-2",$D$123:$D$132,"VAGO")</f>
        <v>0</v>
      </c>
      <c r="E135" s="24">
        <f t="shared" si="10"/>
        <v>0</v>
      </c>
      <c r="F135" s="28"/>
      <c r="G135" s="17">
        <f t="shared" ref="G135:I135" si="12">SUMIF($B$123:$B$132,"FGS-2",$G$123:$G$132)</f>
        <v>0</v>
      </c>
      <c r="H135" s="17">
        <f t="shared" si="12"/>
        <v>0</v>
      </c>
      <c r="I135" s="17">
        <f t="shared" si="12"/>
        <v>0</v>
      </c>
      <c r="J135" s="18"/>
      <c r="K135" s="18"/>
      <c r="L135" s="18"/>
      <c r="M135" s="18"/>
      <c r="N135" s="18"/>
      <c r="O135" s="18"/>
      <c r="P135" s="18"/>
      <c r="Q135" s="18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</row>
    <row r="136" spans="1:30" ht="14.4" x14ac:dyDescent="0.25">
      <c r="A136" s="23" t="s">
        <v>94</v>
      </c>
      <c r="B136" s="39" t="s">
        <v>95</v>
      </c>
      <c r="C136" s="24">
        <f>SUMIFS($E$123:$E$132,$B$123:$B$132,"FGS-3",$D$123:$D$132,"&lt;&gt;VAGO")</f>
        <v>0</v>
      </c>
      <c r="D136" s="24">
        <f>SUMIFS($E$123:$E$132,$B$123:$B$132,"FGS-3",$D$123:$D$132,"VAGO")</f>
        <v>0</v>
      </c>
      <c r="E136" s="24">
        <f t="shared" si="10"/>
        <v>0</v>
      </c>
      <c r="F136" s="28"/>
      <c r="G136" s="17">
        <f t="shared" ref="G136:I136" si="13">SUMIF($B$123:$B$132,"FGS-3",$G$123:$G$132)</f>
        <v>0</v>
      </c>
      <c r="H136" s="17">
        <f t="shared" si="13"/>
        <v>0</v>
      </c>
      <c r="I136" s="17">
        <f t="shared" si="13"/>
        <v>0</v>
      </c>
      <c r="J136" s="18"/>
      <c r="K136" s="18"/>
      <c r="L136" s="18"/>
      <c r="M136" s="18"/>
      <c r="N136" s="18"/>
      <c r="O136" s="18"/>
      <c r="P136" s="18"/>
      <c r="Q136" s="18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</row>
    <row r="137" spans="1:30" ht="14.4" x14ac:dyDescent="0.25">
      <c r="A137" s="29" t="s">
        <v>96</v>
      </c>
      <c r="B137" s="44" t="s">
        <v>97</v>
      </c>
      <c r="C137" s="24">
        <f>SUMIFS($E$123:$E$132,$B$123:$B$132,"FGA-1",$D$123:$D$132,"&lt;&gt;VAGO")</f>
        <v>0</v>
      </c>
      <c r="D137" s="24">
        <f>SUMIFS($E$123:$E$132,$B$123:$B$132,"FGA-1",$D$123:$D$132,"VAGO")</f>
        <v>0</v>
      </c>
      <c r="E137" s="24">
        <f t="shared" si="10"/>
        <v>0</v>
      </c>
      <c r="F137" s="30"/>
      <c r="G137" s="17">
        <f t="shared" ref="G137:I137" si="14">SUMIF($B$123:$B$132,"FGA-1",$G$123:$G$132)</f>
        <v>0</v>
      </c>
      <c r="H137" s="17">
        <f t="shared" si="14"/>
        <v>0</v>
      </c>
      <c r="I137" s="17">
        <f t="shared" si="14"/>
        <v>0</v>
      </c>
      <c r="J137" s="18"/>
      <c r="K137" s="18"/>
      <c r="L137" s="18"/>
      <c r="M137" s="18"/>
      <c r="N137" s="18"/>
      <c r="O137" s="18"/>
      <c r="P137" s="18"/>
      <c r="Q137" s="18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</row>
    <row r="138" spans="1:30" ht="14.4" x14ac:dyDescent="0.25">
      <c r="A138" s="23" t="s">
        <v>98</v>
      </c>
      <c r="B138" s="39" t="s">
        <v>99</v>
      </c>
      <c r="C138" s="24">
        <f>SUMIFS($E$123:$E$132,$B$123:$B$132,"FGA-2",$D$123:$D$132,"&lt;&gt;VAGO")</f>
        <v>0</v>
      </c>
      <c r="D138" s="24">
        <f>SUMIFS($E$123:$E$132,$B$123:$B$132,"FGA-2",$D$123:$D$132,"VAGO")</f>
        <v>0</v>
      </c>
      <c r="E138" s="24">
        <f t="shared" si="10"/>
        <v>0</v>
      </c>
      <c r="F138" s="30"/>
      <c r="G138" s="17">
        <f t="shared" ref="G138:I138" si="15">SUMIF($B$123:$B$132,"FGA-2",$G$123:$G$132)</f>
        <v>0</v>
      </c>
      <c r="H138" s="17">
        <f t="shared" si="15"/>
        <v>0</v>
      </c>
      <c r="I138" s="17">
        <f t="shared" si="15"/>
        <v>0</v>
      </c>
      <c r="J138" s="18"/>
      <c r="K138" s="18"/>
      <c r="L138" s="18"/>
      <c r="M138" s="18"/>
      <c r="N138" s="18"/>
      <c r="O138" s="18"/>
      <c r="P138" s="18"/>
      <c r="Q138" s="18"/>
      <c r="R138" s="34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</row>
    <row r="139" spans="1:30" ht="14.4" x14ac:dyDescent="0.25">
      <c r="A139" s="23" t="s">
        <v>100</v>
      </c>
      <c r="B139" s="39" t="s">
        <v>101</v>
      </c>
      <c r="C139" s="24">
        <f>SUMIFS($E$123:$E$132,$B$123:$B$132,"FGA-3",$D$123:$D$132,"&lt;&gt;VAGO")</f>
        <v>0</v>
      </c>
      <c r="D139" s="24">
        <f>SUMIFS($E$123:$E$132,$B$123:$B$132,"FGA-3",$D$123:$D$132,"VAGO")</f>
        <v>0</v>
      </c>
      <c r="E139" s="24">
        <f t="shared" si="10"/>
        <v>0</v>
      </c>
      <c r="F139" s="28"/>
      <c r="G139" s="17">
        <f t="shared" ref="G139:I139" si="16">SUMIF($B$123:$B$132,"FGA-3",$G$123:$G$132)</f>
        <v>0</v>
      </c>
      <c r="H139" s="17">
        <f t="shared" si="16"/>
        <v>0</v>
      </c>
      <c r="I139" s="17">
        <f t="shared" si="16"/>
        <v>0</v>
      </c>
      <c r="J139" s="18"/>
      <c r="K139" s="18"/>
      <c r="L139" s="18"/>
      <c r="M139" s="18"/>
      <c r="N139" s="18"/>
      <c r="O139" s="18"/>
      <c r="P139" s="18"/>
      <c r="Q139" s="18"/>
      <c r="R139" s="38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</row>
    <row r="140" spans="1:30" ht="27.6" x14ac:dyDescent="0.25">
      <c r="A140" s="20" t="s">
        <v>102</v>
      </c>
      <c r="B140" s="37"/>
      <c r="C140" s="21">
        <f t="shared" ref="C140:E140" si="17">SUM(C134:C139)</f>
        <v>0</v>
      </c>
      <c r="D140" s="21">
        <f t="shared" si="17"/>
        <v>0</v>
      </c>
      <c r="E140" s="21">
        <f t="shared" si="17"/>
        <v>0</v>
      </c>
      <c r="F140" s="37"/>
      <c r="G140" s="40">
        <f t="shared" ref="G140:I140" si="18">SUM(G134:G139)</f>
        <v>0</v>
      </c>
      <c r="H140" s="40">
        <f t="shared" si="18"/>
        <v>0</v>
      </c>
      <c r="I140" s="40">
        <f t="shared" si="18"/>
        <v>0</v>
      </c>
      <c r="J140" s="18"/>
      <c r="K140" s="18"/>
      <c r="L140" s="18"/>
      <c r="M140" s="18"/>
      <c r="N140" s="18"/>
      <c r="O140" s="18"/>
      <c r="P140" s="18"/>
      <c r="Q140" s="18"/>
      <c r="R140" s="38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</row>
    <row r="141" spans="1:30" ht="33" customHeight="1" x14ac:dyDescent="0.25">
      <c r="A141" s="27"/>
      <c r="B141" s="27"/>
      <c r="C141" s="27"/>
      <c r="D141" s="27"/>
      <c r="E141" s="27"/>
      <c r="F141" s="27"/>
      <c r="G141" s="27"/>
      <c r="H141" s="27"/>
      <c r="I141" s="33"/>
      <c r="J141" s="33"/>
      <c r="K141" s="6"/>
      <c r="L141" s="33"/>
      <c r="M141" s="33"/>
      <c r="N141" s="33"/>
      <c r="O141" s="33"/>
      <c r="P141" s="33"/>
      <c r="Q141" s="33"/>
      <c r="R141" s="34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</row>
    <row r="142" spans="1:30" ht="41.4" x14ac:dyDescent="0.25">
      <c r="A142" s="20"/>
      <c r="B142" s="20"/>
      <c r="C142" s="21" t="s">
        <v>103</v>
      </c>
      <c r="D142" s="21" t="s">
        <v>104</v>
      </c>
      <c r="E142" s="21" t="s">
        <v>105</v>
      </c>
      <c r="F142" s="22"/>
      <c r="G142" s="21" t="s">
        <v>106</v>
      </c>
      <c r="H142" s="21" t="s">
        <v>107</v>
      </c>
      <c r="I142" s="21" t="s">
        <v>108</v>
      </c>
      <c r="J142" s="33"/>
      <c r="K142" s="6"/>
      <c r="L142" s="33"/>
      <c r="M142" s="33"/>
      <c r="N142" s="33"/>
      <c r="O142" s="33"/>
      <c r="P142" s="33"/>
      <c r="Q142" s="33"/>
      <c r="R142" s="34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</row>
    <row r="143" spans="1:30" ht="27.6" x14ac:dyDescent="0.25">
      <c r="A143" s="20" t="s">
        <v>109</v>
      </c>
      <c r="B143" s="22"/>
      <c r="C143" s="21">
        <f t="shared" ref="C143:E143" si="19">SUM(C99+C119+C140)</f>
        <v>67</v>
      </c>
      <c r="D143" s="21">
        <f t="shared" si="19"/>
        <v>13</v>
      </c>
      <c r="E143" s="21">
        <f t="shared" si="19"/>
        <v>80</v>
      </c>
      <c r="F143" s="22"/>
      <c r="G143" s="40">
        <f t="shared" ref="G143:I143" si="20">SUM(H99+G119+G140)</f>
        <v>64167.549999999988</v>
      </c>
      <c r="H143" s="40">
        <f t="shared" si="20"/>
        <v>283841.40000000002</v>
      </c>
      <c r="I143" s="40">
        <f t="shared" si="20"/>
        <v>348008.94999999995</v>
      </c>
      <c r="J143" s="33"/>
      <c r="K143" s="6"/>
      <c r="L143" s="33"/>
      <c r="M143" s="33"/>
      <c r="N143" s="33"/>
      <c r="O143" s="33"/>
      <c r="P143" s="33"/>
      <c r="Q143" s="33"/>
      <c r="R143" s="34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</row>
    <row r="144" spans="1:30" ht="30" customHeight="1" x14ac:dyDescent="0.25">
      <c r="A144" s="27"/>
      <c r="B144" s="27"/>
      <c r="C144" s="27"/>
      <c r="D144" s="27"/>
      <c r="E144" s="27"/>
      <c r="F144" s="27"/>
      <c r="G144" s="27"/>
      <c r="H144" s="27"/>
      <c r="I144" s="33"/>
      <c r="J144" s="33"/>
      <c r="K144" s="6"/>
      <c r="L144" s="33"/>
      <c r="M144" s="33"/>
      <c r="N144" s="33"/>
      <c r="O144" s="33"/>
      <c r="P144" s="33"/>
      <c r="Q144" s="33"/>
      <c r="R144" s="34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</row>
    <row r="145" spans="1:30" ht="14.4" x14ac:dyDescent="0.25">
      <c r="A145" s="109" t="s">
        <v>110</v>
      </c>
      <c r="B145" s="104"/>
      <c r="C145" s="104"/>
      <c r="D145" s="104"/>
      <c r="E145" s="104"/>
      <c r="F145" s="105"/>
      <c r="G145" s="18"/>
      <c r="H145" s="27"/>
      <c r="I145" s="27"/>
      <c r="J145" s="27"/>
      <c r="K145" s="18"/>
      <c r="L145" s="27"/>
      <c r="M145" s="33"/>
      <c r="N145" s="33"/>
      <c r="O145" s="33"/>
      <c r="P145" s="33"/>
      <c r="Q145" s="33"/>
      <c r="R145" s="34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</row>
    <row r="146" spans="1:30" ht="14.4" x14ac:dyDescent="0.25">
      <c r="A146" s="113" t="s">
        <v>111</v>
      </c>
      <c r="B146" s="104"/>
      <c r="C146" s="104"/>
      <c r="D146" s="104"/>
      <c r="E146" s="104"/>
      <c r="F146" s="105"/>
      <c r="G146" s="18"/>
      <c r="H146" s="27"/>
      <c r="I146" s="27"/>
      <c r="J146" s="27"/>
      <c r="K146" s="27"/>
      <c r="L146" s="27"/>
      <c r="M146" s="33"/>
      <c r="N146" s="33"/>
      <c r="O146" s="33"/>
      <c r="P146" s="33"/>
      <c r="Q146" s="33"/>
      <c r="R146" s="34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</row>
    <row r="147" spans="1:30" ht="14.4" x14ac:dyDescent="0.25">
      <c r="A147" s="113" t="s">
        <v>112</v>
      </c>
      <c r="B147" s="104"/>
      <c r="C147" s="104"/>
      <c r="D147" s="104"/>
      <c r="E147" s="104"/>
      <c r="F147" s="105"/>
      <c r="G147" s="18"/>
      <c r="H147" s="27"/>
      <c r="I147" s="27"/>
      <c r="J147" s="27"/>
      <c r="K147" s="27"/>
      <c r="L147" s="27"/>
      <c r="M147" s="33"/>
      <c r="N147" s="33"/>
      <c r="O147" s="33"/>
      <c r="P147" s="33"/>
      <c r="Q147" s="33"/>
      <c r="R147" s="34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</row>
    <row r="148" spans="1:30" ht="14.4" x14ac:dyDescent="0.25">
      <c r="A148" s="111" t="s">
        <v>113</v>
      </c>
      <c r="B148" s="104"/>
      <c r="C148" s="104"/>
      <c r="D148" s="104"/>
      <c r="E148" s="104"/>
      <c r="F148" s="105"/>
      <c r="G148" s="18"/>
      <c r="H148" s="27"/>
      <c r="I148" s="27"/>
      <c r="J148" s="27"/>
      <c r="K148" s="27"/>
      <c r="L148" s="27"/>
      <c r="M148" s="33"/>
      <c r="N148" s="33"/>
      <c r="O148" s="33"/>
      <c r="P148" s="33"/>
      <c r="Q148" s="33"/>
      <c r="R148" s="34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</row>
    <row r="149" spans="1:30" ht="14.4" x14ac:dyDescent="0.25">
      <c r="A149" s="111" t="s">
        <v>114</v>
      </c>
      <c r="B149" s="104"/>
      <c r="C149" s="104"/>
      <c r="D149" s="104"/>
      <c r="E149" s="104"/>
      <c r="F149" s="105"/>
      <c r="G149" s="18"/>
      <c r="H149" s="27"/>
      <c r="I149" s="27"/>
      <c r="J149" s="27"/>
      <c r="K149" s="27"/>
      <c r="L149" s="27"/>
      <c r="M149" s="33"/>
      <c r="N149" s="33"/>
      <c r="O149" s="33"/>
      <c r="P149" s="33"/>
      <c r="Q149" s="33"/>
      <c r="R149" s="34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</row>
    <row r="150" spans="1:30" ht="14.4" x14ac:dyDescent="0.25">
      <c r="A150" s="111" t="s">
        <v>115</v>
      </c>
      <c r="B150" s="104"/>
      <c r="C150" s="104"/>
      <c r="D150" s="104"/>
      <c r="E150" s="104"/>
      <c r="F150" s="105"/>
      <c r="G150" s="18"/>
      <c r="H150" s="27"/>
      <c r="I150" s="27"/>
      <c r="J150" s="27"/>
      <c r="K150" s="27"/>
      <c r="L150" s="27"/>
      <c r="M150" s="33"/>
      <c r="N150" s="33"/>
      <c r="O150" s="33"/>
      <c r="P150" s="33"/>
      <c r="Q150" s="33"/>
      <c r="R150" s="34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</row>
    <row r="151" spans="1:30" ht="14.4" x14ac:dyDescent="0.25">
      <c r="A151" s="111"/>
      <c r="B151" s="104"/>
      <c r="C151" s="104"/>
      <c r="D151" s="104"/>
      <c r="E151" s="104"/>
      <c r="F151" s="105"/>
      <c r="G151" s="18"/>
      <c r="H151" s="27"/>
      <c r="I151" s="27"/>
      <c r="J151" s="27"/>
      <c r="K151" s="27"/>
      <c r="L151" s="27"/>
      <c r="M151" s="33"/>
      <c r="N151" s="33"/>
      <c r="O151" s="33"/>
      <c r="P151" s="33"/>
      <c r="Q151" s="33"/>
      <c r="R151" s="34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</row>
    <row r="152" spans="1:30" ht="14.4" x14ac:dyDescent="0.25">
      <c r="A152" s="111"/>
      <c r="B152" s="104"/>
      <c r="C152" s="104"/>
      <c r="D152" s="104"/>
      <c r="E152" s="104"/>
      <c r="F152" s="105"/>
      <c r="G152" s="18"/>
      <c r="H152" s="27"/>
      <c r="I152" s="27"/>
      <c r="J152" s="27"/>
      <c r="K152" s="27"/>
      <c r="L152" s="27"/>
      <c r="M152" s="33"/>
      <c r="N152" s="33"/>
      <c r="O152" s="33"/>
      <c r="P152" s="33"/>
      <c r="Q152" s="33"/>
      <c r="R152" s="34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</row>
    <row r="153" spans="1:30" ht="14.4" x14ac:dyDescent="0.25">
      <c r="A153" s="106"/>
      <c r="B153" s="104"/>
      <c r="C153" s="104"/>
      <c r="D153" s="104"/>
      <c r="E153" s="104"/>
      <c r="F153" s="105"/>
      <c r="G153" s="18"/>
      <c r="H153" s="27"/>
      <c r="I153" s="27"/>
      <c r="J153" s="27"/>
      <c r="K153" s="27"/>
      <c r="L153" s="27"/>
      <c r="M153" s="33"/>
      <c r="N153" s="33"/>
      <c r="O153" s="33"/>
      <c r="P153" s="33"/>
      <c r="Q153" s="33"/>
      <c r="R153" s="34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</row>
    <row r="154" spans="1:30" ht="14.4" x14ac:dyDescent="0.25">
      <c r="A154" s="106"/>
      <c r="B154" s="104"/>
      <c r="C154" s="104"/>
      <c r="D154" s="104"/>
      <c r="E154" s="104"/>
      <c r="F154" s="105"/>
      <c r="G154" s="18"/>
      <c r="H154" s="27"/>
      <c r="I154" s="27"/>
      <c r="J154" s="27"/>
      <c r="K154" s="27"/>
      <c r="L154" s="27"/>
      <c r="M154" s="33"/>
      <c r="N154" s="33"/>
      <c r="O154" s="33"/>
      <c r="P154" s="33"/>
      <c r="Q154" s="33"/>
      <c r="R154" s="34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</row>
    <row r="155" spans="1:30" ht="14.4" x14ac:dyDescent="0.25">
      <c r="A155" s="106"/>
      <c r="B155" s="104"/>
      <c r="C155" s="104"/>
      <c r="D155" s="104"/>
      <c r="E155" s="104"/>
      <c r="F155" s="105"/>
      <c r="G155" s="18"/>
      <c r="H155" s="27"/>
      <c r="I155" s="27"/>
      <c r="J155" s="27"/>
      <c r="K155" s="27"/>
      <c r="L155" s="27"/>
      <c r="M155" s="33"/>
      <c r="N155" s="33"/>
      <c r="O155" s="33"/>
      <c r="P155" s="33"/>
      <c r="Q155" s="33"/>
      <c r="R155" s="34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</row>
    <row r="156" spans="1:30" ht="14.4" x14ac:dyDescent="0.25">
      <c r="A156" s="106"/>
      <c r="B156" s="104"/>
      <c r="C156" s="104"/>
      <c r="D156" s="104"/>
      <c r="E156" s="104"/>
      <c r="F156" s="105"/>
      <c r="G156" s="18"/>
      <c r="H156" s="27"/>
      <c r="I156" s="27"/>
      <c r="J156" s="27"/>
      <c r="K156" s="27"/>
      <c r="L156" s="27"/>
      <c r="M156" s="33"/>
      <c r="N156" s="33"/>
      <c r="O156" s="33"/>
      <c r="P156" s="33"/>
      <c r="Q156" s="33"/>
      <c r="R156" s="34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</row>
    <row r="157" spans="1:30" ht="14.4" x14ac:dyDescent="0.25">
      <c r="A157" s="106"/>
      <c r="B157" s="104"/>
      <c r="C157" s="104"/>
      <c r="D157" s="104"/>
      <c r="E157" s="104"/>
      <c r="F157" s="105"/>
      <c r="G157" s="18"/>
      <c r="H157" s="27"/>
      <c r="I157" s="27"/>
      <c r="J157" s="27"/>
      <c r="K157" s="27"/>
      <c r="L157" s="27"/>
      <c r="M157" s="33"/>
      <c r="N157" s="33"/>
      <c r="O157" s="33"/>
      <c r="P157" s="33"/>
      <c r="Q157" s="33"/>
      <c r="R157" s="34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</row>
    <row r="158" spans="1:30" ht="32.25" customHeight="1" x14ac:dyDescent="0.25">
      <c r="A158" s="107"/>
      <c r="B158" s="108"/>
      <c r="C158" s="108"/>
      <c r="D158" s="108"/>
      <c r="E158" s="108"/>
      <c r="F158" s="108"/>
      <c r="G158" s="18"/>
      <c r="H158" s="27"/>
      <c r="I158" s="27"/>
      <c r="J158" s="27"/>
      <c r="K158" s="27"/>
      <c r="L158" s="27"/>
      <c r="M158" s="33"/>
      <c r="N158" s="33"/>
      <c r="O158" s="33"/>
      <c r="P158" s="33"/>
      <c r="Q158" s="33"/>
      <c r="R158" s="34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</row>
    <row r="159" spans="1:30" ht="14.4" x14ac:dyDescent="0.25">
      <c r="A159" s="109" t="s">
        <v>116</v>
      </c>
      <c r="B159" s="104"/>
      <c r="C159" s="104"/>
      <c r="D159" s="104"/>
      <c r="E159" s="104"/>
      <c r="F159" s="105"/>
      <c r="G159" s="18"/>
      <c r="H159" s="27"/>
      <c r="I159" s="27"/>
      <c r="J159" s="27"/>
      <c r="K159" s="27"/>
      <c r="L159" s="27"/>
      <c r="M159" s="33"/>
      <c r="N159" s="33"/>
      <c r="O159" s="33"/>
      <c r="P159" s="33"/>
      <c r="Q159" s="33"/>
      <c r="R159" s="34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</row>
    <row r="160" spans="1:30" ht="14.4" x14ac:dyDescent="0.25">
      <c r="A160" s="110" t="s">
        <v>117</v>
      </c>
      <c r="B160" s="104"/>
      <c r="C160" s="104"/>
      <c r="D160" s="104"/>
      <c r="E160" s="104"/>
      <c r="F160" s="105"/>
      <c r="G160" s="18"/>
      <c r="H160" s="27"/>
      <c r="I160" s="27"/>
      <c r="J160" s="27"/>
      <c r="K160" s="27"/>
      <c r="L160" s="27"/>
      <c r="M160" s="33"/>
      <c r="N160" s="33"/>
      <c r="O160" s="33"/>
      <c r="P160" s="33"/>
      <c r="Q160" s="33"/>
      <c r="R160" s="34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</row>
    <row r="161" spans="1:30" ht="14.4" x14ac:dyDescent="0.25">
      <c r="A161" s="103" t="s">
        <v>118</v>
      </c>
      <c r="B161" s="104"/>
      <c r="C161" s="104"/>
      <c r="D161" s="104"/>
      <c r="E161" s="104"/>
      <c r="F161" s="105"/>
      <c r="G161" s="18"/>
      <c r="H161" s="27"/>
      <c r="I161" s="27"/>
      <c r="J161" s="27"/>
      <c r="K161" s="27"/>
      <c r="L161" s="27"/>
      <c r="M161" s="33"/>
      <c r="N161" s="33"/>
      <c r="O161" s="33"/>
      <c r="P161" s="33"/>
      <c r="Q161" s="33"/>
      <c r="R161" s="34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</row>
    <row r="162" spans="1:30" ht="14.4" x14ac:dyDescent="0.25">
      <c r="A162" s="103" t="s">
        <v>119</v>
      </c>
      <c r="B162" s="104"/>
      <c r="C162" s="104"/>
      <c r="D162" s="104"/>
      <c r="E162" s="104"/>
      <c r="F162" s="105"/>
      <c r="G162" s="18"/>
      <c r="H162" s="27"/>
      <c r="I162" s="27"/>
      <c r="J162" s="27"/>
      <c r="K162" s="27"/>
      <c r="L162" s="27"/>
      <c r="M162" s="33"/>
      <c r="N162" s="33"/>
      <c r="O162" s="33"/>
      <c r="P162" s="33"/>
      <c r="Q162" s="33"/>
      <c r="R162" s="34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</row>
    <row r="163" spans="1:30" ht="14.4" x14ac:dyDescent="0.25">
      <c r="A163" s="103" t="s">
        <v>120</v>
      </c>
      <c r="B163" s="104"/>
      <c r="C163" s="104"/>
      <c r="D163" s="104"/>
      <c r="E163" s="104"/>
      <c r="F163" s="105"/>
      <c r="G163" s="18"/>
      <c r="H163" s="27"/>
      <c r="I163" s="27"/>
      <c r="J163" s="27"/>
      <c r="K163" s="27"/>
      <c r="L163" s="27"/>
      <c r="M163" s="33"/>
      <c r="N163" s="33"/>
      <c r="O163" s="33"/>
      <c r="P163" s="33"/>
      <c r="Q163" s="33"/>
      <c r="R163" s="34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</row>
    <row r="164" spans="1:30" ht="14.4" x14ac:dyDescent="0.25">
      <c r="A164" s="103" t="s">
        <v>121</v>
      </c>
      <c r="B164" s="104"/>
      <c r="C164" s="104"/>
      <c r="D164" s="104"/>
      <c r="E164" s="104"/>
      <c r="F164" s="105"/>
      <c r="G164" s="18"/>
      <c r="H164" s="27"/>
      <c r="I164" s="27"/>
      <c r="J164" s="27"/>
      <c r="K164" s="27"/>
      <c r="L164" s="27"/>
      <c r="M164" s="33"/>
      <c r="N164" s="33"/>
      <c r="O164" s="33"/>
      <c r="P164" s="33"/>
      <c r="Q164" s="33"/>
      <c r="R164" s="34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</row>
    <row r="165" spans="1:30" ht="14.4" x14ac:dyDescent="0.25">
      <c r="A165" s="103" t="s">
        <v>122</v>
      </c>
      <c r="B165" s="104"/>
      <c r="C165" s="104"/>
      <c r="D165" s="104"/>
      <c r="E165" s="104"/>
      <c r="F165" s="105"/>
      <c r="G165" s="18"/>
      <c r="H165" s="27"/>
      <c r="I165" s="27"/>
      <c r="J165" s="27"/>
      <c r="K165" s="27"/>
      <c r="L165" s="27"/>
      <c r="M165" s="33"/>
      <c r="N165" s="33"/>
      <c r="O165" s="33"/>
      <c r="P165" s="33"/>
      <c r="Q165" s="33"/>
      <c r="R165" s="34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</row>
    <row r="166" spans="1:30" ht="14.4" x14ac:dyDescent="0.25">
      <c r="A166" s="103" t="s">
        <v>123</v>
      </c>
      <c r="B166" s="104"/>
      <c r="C166" s="104"/>
      <c r="D166" s="104"/>
      <c r="E166" s="104"/>
      <c r="F166" s="105"/>
      <c r="G166" s="18"/>
      <c r="H166" s="27"/>
      <c r="I166" s="27"/>
      <c r="J166" s="27"/>
      <c r="K166" s="27"/>
      <c r="L166" s="27"/>
      <c r="M166" s="33"/>
      <c r="N166" s="33"/>
      <c r="O166" s="33"/>
      <c r="P166" s="33"/>
      <c r="Q166" s="33"/>
      <c r="R166" s="34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</row>
    <row r="167" spans="1:30" ht="14.4" x14ac:dyDescent="0.25">
      <c r="A167" s="103" t="s">
        <v>124</v>
      </c>
      <c r="B167" s="104"/>
      <c r="C167" s="104"/>
      <c r="D167" s="104"/>
      <c r="E167" s="104"/>
      <c r="F167" s="105"/>
      <c r="G167" s="18"/>
      <c r="H167" s="27"/>
      <c r="I167" s="27"/>
      <c r="J167" s="27"/>
      <c r="K167" s="27"/>
      <c r="L167" s="27"/>
      <c r="M167" s="33"/>
      <c r="N167" s="33"/>
      <c r="O167" s="33"/>
      <c r="P167" s="33"/>
      <c r="Q167" s="33"/>
      <c r="R167" s="34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</row>
    <row r="168" spans="1:30" ht="14.4" x14ac:dyDescent="0.25">
      <c r="A168" s="103" t="s">
        <v>125</v>
      </c>
      <c r="B168" s="104"/>
      <c r="C168" s="104"/>
      <c r="D168" s="104"/>
      <c r="E168" s="104"/>
      <c r="F168" s="105"/>
      <c r="G168" s="18"/>
      <c r="H168" s="27"/>
      <c r="I168" s="27"/>
      <c r="J168" s="27"/>
      <c r="K168" s="27"/>
      <c r="L168" s="27"/>
      <c r="M168" s="33"/>
      <c r="N168" s="33"/>
      <c r="O168" s="33"/>
      <c r="P168" s="33"/>
      <c r="Q168" s="33"/>
      <c r="R168" s="34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</row>
    <row r="169" spans="1:30" ht="14.4" x14ac:dyDescent="0.25">
      <c r="A169" s="103" t="s">
        <v>126</v>
      </c>
      <c r="B169" s="104"/>
      <c r="C169" s="104"/>
      <c r="D169" s="104"/>
      <c r="E169" s="104"/>
      <c r="F169" s="105"/>
      <c r="G169" s="18"/>
      <c r="H169" s="27"/>
      <c r="I169" s="27"/>
      <c r="J169" s="27"/>
      <c r="K169" s="27"/>
      <c r="L169" s="27"/>
      <c r="M169" s="33"/>
      <c r="N169" s="33"/>
      <c r="O169" s="33"/>
      <c r="P169" s="33"/>
      <c r="Q169" s="33"/>
      <c r="R169" s="34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</row>
    <row r="170" spans="1:30" ht="14.4" x14ac:dyDescent="0.25">
      <c r="A170" s="103" t="s">
        <v>127</v>
      </c>
      <c r="B170" s="104"/>
      <c r="C170" s="104"/>
      <c r="D170" s="104"/>
      <c r="E170" s="104"/>
      <c r="F170" s="105"/>
      <c r="G170" s="18"/>
      <c r="H170" s="27"/>
      <c r="I170" s="27"/>
      <c r="J170" s="27"/>
      <c r="K170" s="27"/>
      <c r="L170" s="27"/>
      <c r="M170" s="33"/>
      <c r="N170" s="33"/>
      <c r="O170" s="33"/>
      <c r="P170" s="33"/>
      <c r="Q170" s="33"/>
      <c r="R170" s="34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</row>
    <row r="171" spans="1:30" ht="14.4" x14ac:dyDescent="0.25">
      <c r="A171" s="103" t="s">
        <v>128</v>
      </c>
      <c r="B171" s="104"/>
      <c r="C171" s="104"/>
      <c r="D171" s="104"/>
      <c r="E171" s="104"/>
      <c r="F171" s="105"/>
      <c r="G171" s="18"/>
      <c r="H171" s="27"/>
      <c r="I171" s="27"/>
      <c r="J171" s="27"/>
      <c r="K171" s="27"/>
      <c r="L171" s="27"/>
      <c r="M171" s="33"/>
      <c r="N171" s="33"/>
      <c r="O171" s="33"/>
      <c r="P171" s="33"/>
      <c r="Q171" s="33"/>
      <c r="R171" s="34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</row>
    <row r="172" spans="1:30" ht="14.4" x14ac:dyDescent="0.25">
      <c r="A172" s="103" t="s">
        <v>129</v>
      </c>
      <c r="B172" s="104"/>
      <c r="C172" s="104"/>
      <c r="D172" s="104"/>
      <c r="E172" s="104"/>
      <c r="F172" s="105"/>
      <c r="G172" s="18"/>
      <c r="H172" s="27"/>
      <c r="I172" s="27"/>
      <c r="J172" s="27"/>
      <c r="K172" s="27"/>
      <c r="L172" s="27"/>
      <c r="M172" s="33"/>
      <c r="N172" s="33"/>
      <c r="O172" s="33"/>
      <c r="P172" s="33"/>
      <c r="Q172" s="33"/>
      <c r="R172" s="34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</row>
    <row r="173" spans="1:30" ht="14.4" x14ac:dyDescent="0.25">
      <c r="A173" s="103" t="s">
        <v>130</v>
      </c>
      <c r="B173" s="104"/>
      <c r="C173" s="104"/>
      <c r="D173" s="104"/>
      <c r="E173" s="104"/>
      <c r="F173" s="105"/>
      <c r="G173" s="18"/>
      <c r="H173" s="27"/>
      <c r="I173" s="27"/>
      <c r="J173" s="27"/>
      <c r="K173" s="27"/>
      <c r="L173" s="27"/>
      <c r="M173" s="33"/>
      <c r="N173" s="33"/>
      <c r="O173" s="33"/>
      <c r="P173" s="33"/>
      <c r="Q173" s="33"/>
      <c r="R173" s="34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</row>
    <row r="174" spans="1:30" ht="14.4" x14ac:dyDescent="0.25">
      <c r="A174" s="103" t="s">
        <v>131</v>
      </c>
      <c r="B174" s="104"/>
      <c r="C174" s="104"/>
      <c r="D174" s="104"/>
      <c r="E174" s="104"/>
      <c r="F174" s="105"/>
      <c r="G174" s="18"/>
      <c r="H174" s="27"/>
      <c r="I174" s="27"/>
      <c r="J174" s="27"/>
      <c r="K174" s="27"/>
      <c r="L174" s="27"/>
      <c r="M174" s="33"/>
      <c r="N174" s="33"/>
      <c r="O174" s="33"/>
      <c r="P174" s="33"/>
      <c r="Q174" s="33"/>
      <c r="R174" s="34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</row>
    <row r="175" spans="1:30" ht="14.4" x14ac:dyDescent="0.25">
      <c r="A175" s="103" t="s">
        <v>132</v>
      </c>
      <c r="B175" s="104"/>
      <c r="C175" s="104"/>
      <c r="D175" s="104"/>
      <c r="E175" s="104"/>
      <c r="F175" s="105"/>
      <c r="G175" s="18"/>
      <c r="H175" s="27"/>
      <c r="I175" s="27"/>
      <c r="J175" s="27"/>
      <c r="K175" s="27"/>
      <c r="L175" s="27"/>
      <c r="M175" s="33"/>
      <c r="N175" s="33"/>
      <c r="O175" s="33"/>
      <c r="P175" s="33"/>
      <c r="Q175" s="33"/>
      <c r="R175" s="34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</row>
    <row r="176" spans="1:30" ht="14.4" x14ac:dyDescent="0.25">
      <c r="A176" s="103" t="s">
        <v>133</v>
      </c>
      <c r="B176" s="104"/>
      <c r="C176" s="104"/>
      <c r="D176" s="104"/>
      <c r="E176" s="104"/>
      <c r="F176" s="105"/>
      <c r="G176" s="18"/>
      <c r="H176" s="27"/>
      <c r="I176" s="27"/>
      <c r="J176" s="27"/>
      <c r="K176" s="27"/>
      <c r="L176" s="27"/>
      <c r="M176" s="33"/>
      <c r="N176" s="33"/>
      <c r="O176" s="33"/>
      <c r="P176" s="33"/>
      <c r="Q176" s="33"/>
      <c r="R176" s="34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</row>
    <row r="177" spans="1:30" ht="14.4" x14ac:dyDescent="0.25">
      <c r="A177" s="103" t="s">
        <v>134</v>
      </c>
      <c r="B177" s="104"/>
      <c r="C177" s="104"/>
      <c r="D177" s="104"/>
      <c r="E177" s="104"/>
      <c r="F177" s="105"/>
      <c r="G177" s="18"/>
      <c r="H177" s="27"/>
      <c r="I177" s="27"/>
      <c r="J177" s="27"/>
      <c r="K177" s="27"/>
      <c r="L177" s="27"/>
      <c r="M177" s="33"/>
      <c r="N177" s="33"/>
      <c r="O177" s="33"/>
      <c r="P177" s="33"/>
      <c r="Q177" s="33"/>
      <c r="R177" s="34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</row>
    <row r="178" spans="1:30" ht="14.4" x14ac:dyDescent="0.25">
      <c r="A178" s="103" t="s">
        <v>135</v>
      </c>
      <c r="B178" s="104"/>
      <c r="C178" s="104"/>
      <c r="D178" s="104"/>
      <c r="E178" s="104"/>
      <c r="F178" s="105"/>
      <c r="G178" s="18"/>
      <c r="H178" s="27"/>
      <c r="I178" s="27"/>
      <c r="J178" s="27"/>
      <c r="K178" s="27"/>
      <c r="L178" s="27"/>
      <c r="M178" s="33"/>
      <c r="N178" s="33"/>
      <c r="O178" s="33"/>
      <c r="P178" s="33"/>
      <c r="Q178" s="33"/>
      <c r="R178" s="34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</row>
    <row r="179" spans="1:30" ht="14.4" x14ac:dyDescent="0.25">
      <c r="A179" s="103" t="s">
        <v>136</v>
      </c>
      <c r="B179" s="104"/>
      <c r="C179" s="104"/>
      <c r="D179" s="104"/>
      <c r="E179" s="104"/>
      <c r="F179" s="105"/>
      <c r="G179" s="18"/>
      <c r="H179" s="27"/>
      <c r="I179" s="27"/>
      <c r="J179" s="27"/>
      <c r="K179" s="27"/>
      <c r="L179" s="27"/>
      <c r="M179" s="33"/>
      <c r="N179" s="33"/>
      <c r="O179" s="33"/>
      <c r="P179" s="33"/>
      <c r="Q179" s="33"/>
      <c r="R179" s="34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</row>
    <row r="180" spans="1:30" ht="14.4" x14ac:dyDescent="0.25">
      <c r="A180" s="103" t="s">
        <v>137</v>
      </c>
      <c r="B180" s="104"/>
      <c r="C180" s="104"/>
      <c r="D180" s="104"/>
      <c r="E180" s="104"/>
      <c r="F180" s="105"/>
      <c r="G180" s="18"/>
      <c r="H180" s="27"/>
      <c r="I180" s="27"/>
      <c r="J180" s="27"/>
      <c r="K180" s="27"/>
      <c r="L180" s="27"/>
      <c r="M180" s="33"/>
      <c r="N180" s="33"/>
      <c r="O180" s="33"/>
      <c r="P180" s="33"/>
      <c r="Q180" s="33"/>
      <c r="R180" s="34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</row>
    <row r="181" spans="1:30" ht="14.4" x14ac:dyDescent="0.25">
      <c r="A181" s="103" t="s">
        <v>138</v>
      </c>
      <c r="B181" s="104"/>
      <c r="C181" s="104"/>
      <c r="D181" s="104"/>
      <c r="E181" s="104"/>
      <c r="F181" s="105"/>
      <c r="G181" s="18"/>
      <c r="H181" s="27"/>
      <c r="I181" s="27"/>
      <c r="J181" s="27"/>
      <c r="K181" s="27"/>
      <c r="L181" s="27"/>
      <c r="M181" s="33"/>
      <c r="N181" s="33"/>
      <c r="O181" s="33"/>
      <c r="P181" s="33"/>
      <c r="Q181" s="33"/>
      <c r="R181" s="34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</row>
    <row r="182" spans="1:30" ht="14.4" x14ac:dyDescent="0.25">
      <c r="A182" s="103" t="s">
        <v>139</v>
      </c>
      <c r="B182" s="104"/>
      <c r="C182" s="104"/>
      <c r="D182" s="104"/>
      <c r="E182" s="104"/>
      <c r="F182" s="105"/>
      <c r="G182" s="18"/>
      <c r="H182" s="27"/>
      <c r="I182" s="27"/>
      <c r="J182" s="27"/>
      <c r="K182" s="27"/>
      <c r="L182" s="27"/>
      <c r="M182" s="33"/>
      <c r="N182" s="33"/>
      <c r="O182" s="33"/>
      <c r="P182" s="33"/>
      <c r="Q182" s="33"/>
      <c r="R182" s="34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</row>
    <row r="183" spans="1:30" ht="14.4" x14ac:dyDescent="0.25">
      <c r="A183" s="103" t="s">
        <v>140</v>
      </c>
      <c r="B183" s="104"/>
      <c r="C183" s="104"/>
      <c r="D183" s="104"/>
      <c r="E183" s="104"/>
      <c r="F183" s="105"/>
      <c r="G183" s="18"/>
      <c r="H183" s="27"/>
      <c r="I183" s="27"/>
      <c r="J183" s="27"/>
      <c r="K183" s="27"/>
      <c r="L183" s="27"/>
      <c r="M183" s="33"/>
      <c r="N183" s="33"/>
      <c r="O183" s="33"/>
      <c r="P183" s="33"/>
      <c r="Q183" s="33"/>
      <c r="R183" s="45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</row>
    <row r="184" spans="1:30" ht="14.4" x14ac:dyDescent="0.25">
      <c r="A184" s="103" t="s">
        <v>141</v>
      </c>
      <c r="B184" s="104"/>
      <c r="C184" s="104"/>
      <c r="D184" s="104"/>
      <c r="E184" s="104"/>
      <c r="F184" s="105"/>
      <c r="G184" s="18"/>
      <c r="H184" s="27"/>
      <c r="I184" s="27"/>
      <c r="J184" s="27"/>
      <c r="K184" s="27"/>
      <c r="L184" s="27"/>
      <c r="M184" s="33"/>
      <c r="N184" s="33"/>
      <c r="O184" s="33"/>
      <c r="P184" s="33"/>
      <c r="Q184" s="33"/>
      <c r="R184" s="45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</row>
    <row r="185" spans="1:30" ht="14.4" x14ac:dyDescent="0.25">
      <c r="A185" s="103" t="s">
        <v>142</v>
      </c>
      <c r="B185" s="104"/>
      <c r="C185" s="104"/>
      <c r="D185" s="104"/>
      <c r="E185" s="104"/>
      <c r="F185" s="105"/>
      <c r="G185" s="18"/>
      <c r="H185" s="27"/>
      <c r="I185" s="27"/>
      <c r="J185" s="27"/>
      <c r="K185" s="27"/>
      <c r="L185" s="27"/>
      <c r="M185" s="33"/>
      <c r="N185" s="33"/>
      <c r="O185" s="33"/>
      <c r="P185" s="33"/>
      <c r="Q185" s="33"/>
      <c r="R185" s="45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</row>
    <row r="186" spans="1:30" ht="14.4" x14ac:dyDescent="0.25">
      <c r="A186" s="103" t="s">
        <v>143</v>
      </c>
      <c r="B186" s="104"/>
      <c r="C186" s="104"/>
      <c r="D186" s="104"/>
      <c r="E186" s="104"/>
      <c r="F186" s="105"/>
      <c r="G186" s="18"/>
      <c r="H186" s="27"/>
      <c r="I186" s="27"/>
      <c r="J186" s="27"/>
      <c r="K186" s="27"/>
      <c r="L186" s="27"/>
      <c r="M186" s="33"/>
      <c r="N186" s="33"/>
      <c r="O186" s="33"/>
      <c r="P186" s="33"/>
      <c r="Q186" s="33"/>
      <c r="R186" s="45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</row>
    <row r="187" spans="1:30" ht="14.4" x14ac:dyDescent="0.25">
      <c r="A187" s="103" t="s">
        <v>144</v>
      </c>
      <c r="B187" s="104"/>
      <c r="C187" s="104"/>
      <c r="D187" s="104"/>
      <c r="E187" s="104"/>
      <c r="F187" s="105"/>
      <c r="G187" s="18"/>
      <c r="H187" s="27"/>
      <c r="I187" s="27"/>
      <c r="J187" s="27"/>
      <c r="K187" s="27"/>
      <c r="L187" s="27"/>
      <c r="M187" s="33"/>
      <c r="N187" s="33"/>
      <c r="O187" s="33"/>
      <c r="P187" s="33"/>
      <c r="Q187" s="33"/>
      <c r="R187" s="45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</row>
    <row r="188" spans="1:30" ht="14.4" x14ac:dyDescent="0.25">
      <c r="A188" s="103" t="s">
        <v>145</v>
      </c>
      <c r="B188" s="104"/>
      <c r="C188" s="104"/>
      <c r="D188" s="104"/>
      <c r="E188" s="104"/>
      <c r="F188" s="105"/>
      <c r="G188" s="18"/>
      <c r="H188" s="27"/>
      <c r="I188" s="27"/>
      <c r="J188" s="27"/>
      <c r="K188" s="27"/>
      <c r="L188" s="27"/>
      <c r="M188" s="33"/>
      <c r="N188" s="33"/>
      <c r="O188" s="33"/>
      <c r="P188" s="33"/>
      <c r="Q188" s="33"/>
      <c r="R188" s="45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</row>
    <row r="189" spans="1:30" ht="14.4" x14ac:dyDescent="0.25">
      <c r="A189" s="103" t="s">
        <v>146</v>
      </c>
      <c r="B189" s="104"/>
      <c r="C189" s="104"/>
      <c r="D189" s="104"/>
      <c r="E189" s="104"/>
      <c r="F189" s="105"/>
      <c r="G189" s="18"/>
      <c r="H189" s="27"/>
      <c r="I189" s="27"/>
      <c r="J189" s="27"/>
      <c r="K189" s="27"/>
      <c r="L189" s="27"/>
      <c r="M189" s="33"/>
      <c r="N189" s="33"/>
      <c r="O189" s="33"/>
      <c r="P189" s="33"/>
      <c r="Q189" s="33"/>
      <c r="R189" s="45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</row>
    <row r="190" spans="1:30" ht="14.4" x14ac:dyDescent="0.25">
      <c r="A190" s="103" t="s">
        <v>147</v>
      </c>
      <c r="B190" s="104"/>
      <c r="C190" s="104"/>
      <c r="D190" s="104"/>
      <c r="E190" s="104"/>
      <c r="F190" s="105"/>
      <c r="G190" s="18"/>
      <c r="H190" s="27"/>
      <c r="I190" s="27"/>
      <c r="J190" s="27"/>
      <c r="K190" s="27"/>
      <c r="L190" s="27"/>
      <c r="M190" s="33"/>
      <c r="N190" s="33"/>
      <c r="O190" s="33"/>
      <c r="P190" s="33"/>
      <c r="Q190" s="33"/>
      <c r="R190" s="45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</row>
    <row r="191" spans="1:30" ht="14.4" x14ac:dyDescent="0.25">
      <c r="A191" s="103" t="s">
        <v>148</v>
      </c>
      <c r="B191" s="104"/>
      <c r="C191" s="104"/>
      <c r="D191" s="104"/>
      <c r="E191" s="104"/>
      <c r="F191" s="105"/>
      <c r="G191" s="18"/>
      <c r="H191" s="27"/>
      <c r="I191" s="27"/>
      <c r="J191" s="27"/>
      <c r="K191" s="27"/>
      <c r="L191" s="27"/>
      <c r="M191" s="33"/>
      <c r="N191" s="33"/>
      <c r="O191" s="33"/>
      <c r="P191" s="33"/>
      <c r="Q191" s="33"/>
      <c r="R191" s="45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</row>
    <row r="192" spans="1:30" ht="14.4" x14ac:dyDescent="0.25">
      <c r="A192" s="103" t="s">
        <v>149</v>
      </c>
      <c r="B192" s="104"/>
      <c r="C192" s="104"/>
      <c r="D192" s="104"/>
      <c r="E192" s="104"/>
      <c r="F192" s="105"/>
      <c r="G192" s="18"/>
      <c r="H192" s="27"/>
      <c r="I192" s="27"/>
      <c r="J192" s="27"/>
      <c r="K192" s="27"/>
      <c r="L192" s="27"/>
      <c r="M192" s="33"/>
      <c r="N192" s="33"/>
      <c r="O192" s="33"/>
      <c r="P192" s="33"/>
      <c r="Q192" s="33"/>
      <c r="R192" s="45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</row>
    <row r="193" spans="1:30" ht="14.4" x14ac:dyDescent="0.25">
      <c r="A193" s="103" t="s">
        <v>150</v>
      </c>
      <c r="B193" s="104"/>
      <c r="C193" s="104"/>
      <c r="D193" s="104"/>
      <c r="E193" s="104"/>
      <c r="F193" s="105"/>
      <c r="G193" s="18"/>
      <c r="H193" s="27"/>
      <c r="I193" s="27"/>
      <c r="J193" s="27"/>
      <c r="K193" s="27"/>
      <c r="L193" s="27"/>
      <c r="M193" s="33"/>
      <c r="N193" s="33"/>
      <c r="O193" s="33"/>
      <c r="P193" s="33"/>
      <c r="Q193" s="33"/>
      <c r="R193" s="45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</row>
    <row r="194" spans="1:30" ht="14.4" x14ac:dyDescent="0.25">
      <c r="A194" s="103" t="s">
        <v>151</v>
      </c>
      <c r="B194" s="104"/>
      <c r="C194" s="104"/>
      <c r="D194" s="104"/>
      <c r="E194" s="104"/>
      <c r="F194" s="105"/>
      <c r="G194" s="18"/>
      <c r="H194" s="27"/>
      <c r="I194" s="27"/>
      <c r="J194" s="27"/>
      <c r="K194" s="27"/>
      <c r="L194" s="27"/>
      <c r="M194" s="33"/>
      <c r="N194" s="33"/>
      <c r="O194" s="33"/>
      <c r="P194" s="33"/>
      <c r="Q194" s="33"/>
      <c r="R194" s="45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</row>
    <row r="195" spans="1:30" ht="14.4" x14ac:dyDescent="0.25">
      <c r="A195" s="103" t="s">
        <v>152</v>
      </c>
      <c r="B195" s="104"/>
      <c r="C195" s="104"/>
      <c r="D195" s="104"/>
      <c r="E195" s="104"/>
      <c r="F195" s="105"/>
      <c r="G195" s="18"/>
      <c r="H195" s="27"/>
      <c r="I195" s="27"/>
      <c r="J195" s="27"/>
      <c r="K195" s="27"/>
      <c r="L195" s="27"/>
      <c r="M195" s="33"/>
      <c r="N195" s="33"/>
      <c r="O195" s="33"/>
      <c r="P195" s="33"/>
      <c r="Q195" s="33"/>
      <c r="R195" s="45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</row>
    <row r="196" spans="1:30" ht="14.4" x14ac:dyDescent="0.25">
      <c r="A196" s="103" t="s">
        <v>153</v>
      </c>
      <c r="B196" s="104"/>
      <c r="C196" s="104"/>
      <c r="D196" s="104"/>
      <c r="E196" s="104"/>
      <c r="F196" s="105"/>
      <c r="G196" s="18"/>
      <c r="H196" s="27"/>
      <c r="I196" s="27"/>
      <c r="J196" s="27"/>
      <c r="K196" s="27"/>
      <c r="L196" s="27"/>
      <c r="M196" s="33"/>
      <c r="N196" s="33"/>
      <c r="O196" s="33"/>
      <c r="P196" s="33"/>
      <c r="Q196" s="33"/>
      <c r="R196" s="45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</row>
    <row r="197" spans="1:30" ht="14.4" x14ac:dyDescent="0.25">
      <c r="A197" s="103" t="s">
        <v>154</v>
      </c>
      <c r="B197" s="104"/>
      <c r="C197" s="104"/>
      <c r="D197" s="104"/>
      <c r="E197" s="104"/>
      <c r="F197" s="105"/>
      <c r="G197" s="18"/>
      <c r="H197" s="27"/>
      <c r="I197" s="27"/>
      <c r="J197" s="27"/>
      <c r="K197" s="27"/>
      <c r="L197" s="27"/>
      <c r="M197" s="33"/>
      <c r="N197" s="33"/>
      <c r="O197" s="33"/>
      <c r="P197" s="33"/>
      <c r="Q197" s="33"/>
      <c r="R197" s="45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</row>
    <row r="198" spans="1:30" ht="14.4" x14ac:dyDescent="0.25">
      <c r="A198" s="103" t="s">
        <v>155</v>
      </c>
      <c r="B198" s="104"/>
      <c r="C198" s="104"/>
      <c r="D198" s="104"/>
      <c r="E198" s="104"/>
      <c r="F198" s="105"/>
      <c r="G198" s="18"/>
      <c r="H198" s="27"/>
      <c r="I198" s="27"/>
      <c r="J198" s="27"/>
      <c r="K198" s="27"/>
      <c r="L198" s="27"/>
      <c r="M198" s="33"/>
      <c r="N198" s="33"/>
      <c r="O198" s="33"/>
      <c r="P198" s="33"/>
      <c r="Q198" s="33"/>
      <c r="R198" s="45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</row>
    <row r="199" spans="1:30" ht="14.4" x14ac:dyDescent="0.25">
      <c r="A199" s="103" t="s">
        <v>156</v>
      </c>
      <c r="B199" s="104"/>
      <c r="C199" s="104"/>
      <c r="D199" s="104"/>
      <c r="E199" s="104"/>
      <c r="F199" s="105"/>
      <c r="G199" s="18"/>
      <c r="H199" s="27"/>
      <c r="I199" s="27"/>
      <c r="J199" s="27"/>
      <c r="K199" s="27"/>
      <c r="L199" s="27"/>
      <c r="M199" s="33"/>
      <c r="N199" s="33"/>
      <c r="O199" s="33"/>
      <c r="P199" s="33"/>
      <c r="Q199" s="33"/>
      <c r="R199" s="45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</row>
    <row r="200" spans="1:30" ht="14.4" x14ac:dyDescent="0.25">
      <c r="A200" s="103" t="s">
        <v>157</v>
      </c>
      <c r="B200" s="104"/>
      <c r="C200" s="104"/>
      <c r="D200" s="104"/>
      <c r="E200" s="104"/>
      <c r="F200" s="105"/>
      <c r="G200" s="18"/>
      <c r="H200" s="27"/>
      <c r="I200" s="27"/>
      <c r="J200" s="27"/>
      <c r="K200" s="27"/>
      <c r="L200" s="27"/>
      <c r="M200" s="33"/>
      <c r="N200" s="33"/>
      <c r="O200" s="33"/>
      <c r="P200" s="33"/>
      <c r="Q200" s="33"/>
      <c r="R200" s="45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</row>
    <row r="201" spans="1:30" x14ac:dyDescent="0.25">
      <c r="A201" s="103" t="s">
        <v>158</v>
      </c>
      <c r="B201" s="104"/>
      <c r="C201" s="104"/>
      <c r="D201" s="104"/>
      <c r="E201" s="104"/>
      <c r="F201" s="105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</row>
    <row r="202" spans="1:30" x14ac:dyDescent="0.25">
      <c r="A202" s="103" t="s">
        <v>159</v>
      </c>
      <c r="B202" s="104"/>
      <c r="C202" s="104"/>
      <c r="D202" s="104"/>
      <c r="E202" s="104"/>
      <c r="F202" s="105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</row>
    <row r="203" spans="1:30" x14ac:dyDescent="0.25">
      <c r="A203" s="103" t="s">
        <v>160</v>
      </c>
      <c r="B203" s="104"/>
      <c r="C203" s="104"/>
      <c r="D203" s="104"/>
      <c r="E203" s="104"/>
      <c r="F203" s="105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</row>
    <row r="204" spans="1:30" x14ac:dyDescent="0.25">
      <c r="A204" s="103" t="s">
        <v>161</v>
      </c>
      <c r="B204" s="104"/>
      <c r="C204" s="104"/>
      <c r="D204" s="104"/>
      <c r="E204" s="104"/>
      <c r="F204" s="105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</row>
    <row r="205" spans="1:30" x14ac:dyDescent="0.25">
      <c r="A205" s="103" t="s">
        <v>162</v>
      </c>
      <c r="B205" s="104"/>
      <c r="C205" s="104"/>
      <c r="D205" s="104"/>
      <c r="E205" s="104"/>
      <c r="F205" s="105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</row>
    <row r="206" spans="1:30" x14ac:dyDescent="0.25">
      <c r="A206" s="103" t="s">
        <v>163</v>
      </c>
      <c r="B206" s="104"/>
      <c r="C206" s="104"/>
      <c r="D206" s="104"/>
      <c r="E206" s="104"/>
      <c r="F206" s="105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</row>
    <row r="207" spans="1:30" x14ac:dyDescent="0.25">
      <c r="A207" s="103" t="s">
        <v>164</v>
      </c>
      <c r="B207" s="104"/>
      <c r="C207" s="104"/>
      <c r="D207" s="104"/>
      <c r="E207" s="104"/>
      <c r="F207" s="105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</row>
    <row r="208" spans="1:30" x14ac:dyDescent="0.25">
      <c r="A208" s="103" t="s">
        <v>165</v>
      </c>
      <c r="B208" s="104"/>
      <c r="C208" s="104"/>
      <c r="D208" s="104"/>
      <c r="E208" s="104"/>
      <c r="F208" s="105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</row>
    <row r="209" spans="1:30" x14ac:dyDescent="0.25">
      <c r="A209" s="103" t="s">
        <v>166</v>
      </c>
      <c r="B209" s="104"/>
      <c r="C209" s="104"/>
      <c r="D209" s="104"/>
      <c r="E209" s="104"/>
      <c r="F209" s="105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</row>
    <row r="210" spans="1:30" x14ac:dyDescent="0.25">
      <c r="A210" s="103" t="s">
        <v>167</v>
      </c>
      <c r="B210" s="104"/>
      <c r="C210" s="104"/>
      <c r="D210" s="104"/>
      <c r="E210" s="104"/>
      <c r="F210" s="105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</row>
    <row r="211" spans="1:30" x14ac:dyDescent="0.25">
      <c r="A211" s="103" t="s">
        <v>168</v>
      </c>
      <c r="B211" s="104"/>
      <c r="C211" s="104"/>
      <c r="D211" s="104"/>
      <c r="E211" s="104"/>
      <c r="F211" s="105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</row>
    <row r="212" spans="1:30" x14ac:dyDescent="0.25">
      <c r="A212" s="103" t="s">
        <v>169</v>
      </c>
      <c r="B212" s="104"/>
      <c r="C212" s="104"/>
      <c r="D212" s="104"/>
      <c r="E212" s="104"/>
      <c r="F212" s="105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</row>
    <row r="213" spans="1:30" x14ac:dyDescent="0.25">
      <c r="A213" s="103" t="s">
        <v>170</v>
      </c>
      <c r="B213" s="104"/>
      <c r="C213" s="104"/>
      <c r="D213" s="104"/>
      <c r="E213" s="104"/>
      <c r="F213" s="105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</row>
    <row r="214" spans="1:30" x14ac:dyDescent="0.25">
      <c r="A214" s="103" t="s">
        <v>171</v>
      </c>
      <c r="B214" s="104"/>
      <c r="C214" s="104"/>
      <c r="D214" s="104"/>
      <c r="E214" s="104"/>
      <c r="F214" s="105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</row>
    <row r="215" spans="1:30" x14ac:dyDescent="0.25">
      <c r="A215" s="103" t="s">
        <v>172</v>
      </c>
      <c r="B215" s="104"/>
      <c r="C215" s="104"/>
      <c r="D215" s="104"/>
      <c r="E215" s="104"/>
      <c r="F215" s="105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</row>
    <row r="216" spans="1:30" x14ac:dyDescent="0.25">
      <c r="A216" s="103" t="s">
        <v>173</v>
      </c>
      <c r="B216" s="104"/>
      <c r="C216" s="104"/>
      <c r="D216" s="104"/>
      <c r="E216" s="104"/>
      <c r="F216" s="105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</row>
    <row r="217" spans="1:30" x14ac:dyDescent="0.25">
      <c r="A217" s="103" t="s">
        <v>174</v>
      </c>
      <c r="B217" s="104"/>
      <c r="C217" s="104"/>
      <c r="D217" s="104"/>
      <c r="E217" s="104"/>
      <c r="F217" s="105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</row>
    <row r="218" spans="1:30" x14ac:dyDescent="0.25">
      <c r="A218" s="103" t="s">
        <v>175</v>
      </c>
      <c r="B218" s="104"/>
      <c r="C218" s="104"/>
      <c r="D218" s="104"/>
      <c r="E218" s="104"/>
      <c r="F218" s="105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</row>
    <row r="219" spans="1:30" x14ac:dyDescent="0.25">
      <c r="A219" s="103" t="s">
        <v>176</v>
      </c>
      <c r="B219" s="104"/>
      <c r="C219" s="104"/>
      <c r="D219" s="104"/>
      <c r="E219" s="104"/>
      <c r="F219" s="105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</row>
    <row r="220" spans="1:30" x14ac:dyDescent="0.25">
      <c r="A220" s="103" t="s">
        <v>177</v>
      </c>
      <c r="B220" s="104"/>
      <c r="C220" s="104"/>
      <c r="D220" s="104"/>
      <c r="E220" s="104"/>
      <c r="F220" s="105"/>
      <c r="G220" s="49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</row>
    <row r="221" spans="1:30" x14ac:dyDescent="0.25">
      <c r="A221" s="50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</row>
    <row r="222" spans="1:30" x14ac:dyDescent="0.25">
      <c r="A222" s="50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</row>
    <row r="223" spans="1:30" x14ac:dyDescent="0.25">
      <c r="A223" s="50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</row>
    <row r="224" spans="1:30" x14ac:dyDescent="0.25">
      <c r="A224" s="50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</row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</sheetData>
  <autoFilter ref="A6:AD99" xr:uid="{626C099C-4793-4E91-AE38-A360E7B4D40E}"/>
  <mergeCells count="83">
    <mergeCell ref="A101:I101"/>
    <mergeCell ref="A1:J1"/>
    <mergeCell ref="A2:J2"/>
    <mergeCell ref="A3:J3"/>
    <mergeCell ref="B4:J4"/>
    <mergeCell ref="A5:J5"/>
    <mergeCell ref="A155:F155"/>
    <mergeCell ref="A121:I121"/>
    <mergeCell ref="A145:F145"/>
    <mergeCell ref="A146:F146"/>
    <mergeCell ref="A147:F147"/>
    <mergeCell ref="A148:F148"/>
    <mergeCell ref="A149:F149"/>
    <mergeCell ref="A150:F150"/>
    <mergeCell ref="A151:F151"/>
    <mergeCell ref="A152:F152"/>
    <mergeCell ref="A153:F153"/>
    <mergeCell ref="A154:F154"/>
    <mergeCell ref="A167:F167"/>
    <mergeCell ref="A156:F156"/>
    <mergeCell ref="A157:F157"/>
    <mergeCell ref="A158:F158"/>
    <mergeCell ref="A159:F159"/>
    <mergeCell ref="A160:F160"/>
    <mergeCell ref="A161:F161"/>
    <mergeCell ref="A162:F162"/>
    <mergeCell ref="A163:F163"/>
    <mergeCell ref="A164:F164"/>
    <mergeCell ref="A165:F165"/>
    <mergeCell ref="A166:F166"/>
    <mergeCell ref="A179:F179"/>
    <mergeCell ref="A168:F168"/>
    <mergeCell ref="A169:F169"/>
    <mergeCell ref="A170:F170"/>
    <mergeCell ref="A171:F171"/>
    <mergeCell ref="A172:F172"/>
    <mergeCell ref="A173:F173"/>
    <mergeCell ref="A174:F174"/>
    <mergeCell ref="A175:F175"/>
    <mergeCell ref="A176:F176"/>
    <mergeCell ref="A177:F177"/>
    <mergeCell ref="A178:F178"/>
    <mergeCell ref="A191:F191"/>
    <mergeCell ref="A180:F180"/>
    <mergeCell ref="A181:F181"/>
    <mergeCell ref="A182:F182"/>
    <mergeCell ref="A183:F183"/>
    <mergeCell ref="A184:F184"/>
    <mergeCell ref="A185:F185"/>
    <mergeCell ref="A186:F186"/>
    <mergeCell ref="A187:F187"/>
    <mergeCell ref="A188:F188"/>
    <mergeCell ref="A189:F189"/>
    <mergeCell ref="A190:F190"/>
    <mergeCell ref="A203:F203"/>
    <mergeCell ref="A192:F192"/>
    <mergeCell ref="A193:F193"/>
    <mergeCell ref="A194:F194"/>
    <mergeCell ref="A195:F195"/>
    <mergeCell ref="A196:F196"/>
    <mergeCell ref="A197:F197"/>
    <mergeCell ref="A198:F198"/>
    <mergeCell ref="A199:F199"/>
    <mergeCell ref="A200:F200"/>
    <mergeCell ref="A201:F201"/>
    <mergeCell ref="A202:F202"/>
    <mergeCell ref="A215:F215"/>
    <mergeCell ref="A204:F204"/>
    <mergeCell ref="A205:F205"/>
    <mergeCell ref="A206:F206"/>
    <mergeCell ref="A207:F207"/>
    <mergeCell ref="A208:F208"/>
    <mergeCell ref="A209:F209"/>
    <mergeCell ref="A210:F210"/>
    <mergeCell ref="A211:F211"/>
    <mergeCell ref="A212:F212"/>
    <mergeCell ref="A213:F213"/>
    <mergeCell ref="A214:F214"/>
    <mergeCell ref="A216:F216"/>
    <mergeCell ref="A217:F217"/>
    <mergeCell ref="A218:F218"/>
    <mergeCell ref="A219:F219"/>
    <mergeCell ref="A220:F220"/>
  </mergeCells>
  <dataValidations count="4">
    <dataValidation type="list" allowBlank="1" sqref="B123:B132" xr:uid="{24C547E9-733E-4C14-B82E-0D8BADF44DAE}">
      <formula1>"FGS-1,FGS-2,FGS-3,FGA-1,FGA-2,FGA-3"</formula1>
    </dataValidation>
    <dataValidation type="list" allowBlank="1" sqref="B103:B112" xr:uid="{48544E24-F27B-4443-9B40-78E47683BDCC}">
      <formula1>"FDA,FDA-1,FDA-2,FDA-3,FDA-4"</formula1>
    </dataValidation>
    <dataValidation type="list" allowBlank="1" sqref="D123:D132 D103:D112 D7:D86" xr:uid="{2CC3F181-4DCD-46E7-AC8D-04118D2788BA}">
      <formula1>"AGP,CLH,CLT,COM,CTD,CTI,DES,DISP,ELE,ESG,EST,EXM,EXQ,EXR,FRQ,REV,VAGO"</formula1>
    </dataValidation>
    <dataValidation type="list" allowBlank="1" sqref="B7:B86" xr:uid="{2745F64D-48E9-49CA-B8C1-ACBF579BB324}">
      <formula1>"DAS,DAS-1,DAS-2,DAS-3,DAS-4,DAS-5,CAA-1,CAA-2,CAA-3,CAA-4,CAA-5"</formula1>
    </dataValidation>
  </dataValidations>
  <pageMargins left="0.511811024" right="0.511811024" top="0.78740157499999996" bottom="0.78740157499999996" header="0.31496062000000002" footer="0.31496062000000002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58C86-6DB0-45D6-925A-E23D38471939}">
  <dimension ref="A1:AD1042"/>
  <sheetViews>
    <sheetView zoomScale="102" zoomScaleNormal="102" workbookViewId="0">
      <selection activeCell="A16" sqref="A16"/>
    </sheetView>
  </sheetViews>
  <sheetFormatPr defaultColWidth="12.59765625" defaultRowHeight="15" customHeight="1" x14ac:dyDescent="0.25"/>
  <cols>
    <col min="1" max="1" width="71" customWidth="1"/>
    <col min="2" max="2" width="12" customWidth="1"/>
    <col min="3" max="3" width="17.3984375" customWidth="1"/>
    <col min="4" max="4" width="14.5" customWidth="1"/>
    <col min="5" max="5" width="9.8984375" customWidth="1"/>
    <col min="6" max="6" width="52.8984375" customWidth="1"/>
    <col min="7" max="7" width="19.8984375" customWidth="1"/>
    <col min="8" max="8" width="18.19921875" customWidth="1"/>
    <col min="9" max="9" width="17.8984375" customWidth="1"/>
    <col min="10" max="10" width="15" customWidth="1"/>
    <col min="11" max="16" width="8" customWidth="1"/>
    <col min="17" max="17" width="43.8984375" customWidth="1"/>
    <col min="18" max="30" width="8" customWidth="1"/>
  </cols>
  <sheetData>
    <row r="1" spans="1:30" ht="21" x14ac:dyDescent="0.4">
      <c r="A1" s="114" t="s">
        <v>179</v>
      </c>
      <c r="B1" s="108"/>
      <c r="C1" s="108"/>
      <c r="D1" s="108"/>
      <c r="E1" s="108"/>
      <c r="F1" s="108"/>
      <c r="G1" s="108"/>
      <c r="H1" s="108"/>
      <c r="I1" s="108"/>
      <c r="J1" s="10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0" ht="21" x14ac:dyDescent="0.4">
      <c r="A2" s="115" t="s">
        <v>178</v>
      </c>
      <c r="B2" s="104"/>
      <c r="C2" s="104"/>
      <c r="D2" s="104"/>
      <c r="E2" s="104"/>
      <c r="F2" s="104"/>
      <c r="G2" s="104"/>
      <c r="H2" s="104"/>
      <c r="I2" s="104"/>
      <c r="J2" s="10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0" ht="21" x14ac:dyDescent="0.35">
      <c r="A3" s="115" t="s">
        <v>180</v>
      </c>
      <c r="B3" s="104"/>
      <c r="C3" s="104"/>
      <c r="D3" s="104"/>
      <c r="E3" s="104"/>
      <c r="F3" s="104"/>
      <c r="G3" s="104"/>
      <c r="H3" s="104"/>
      <c r="I3" s="104"/>
      <c r="J3" s="10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"/>
      <c r="AA3" s="3"/>
    </row>
    <row r="4" spans="1:30" ht="13.8" x14ac:dyDescent="0.25">
      <c r="A4" s="4" t="s">
        <v>311</v>
      </c>
      <c r="B4" s="116"/>
      <c r="C4" s="104"/>
      <c r="D4" s="104"/>
      <c r="E4" s="104"/>
      <c r="F4" s="104"/>
      <c r="G4" s="104"/>
      <c r="H4" s="104"/>
      <c r="I4" s="104"/>
      <c r="J4" s="105"/>
      <c r="K4" s="5"/>
    </row>
    <row r="5" spans="1:30" ht="14.4" x14ac:dyDescent="0.25">
      <c r="A5" s="112" t="s">
        <v>0</v>
      </c>
      <c r="B5" s="104"/>
      <c r="C5" s="104"/>
      <c r="D5" s="104"/>
      <c r="E5" s="104"/>
      <c r="F5" s="104"/>
      <c r="G5" s="104"/>
      <c r="H5" s="104"/>
      <c r="I5" s="104"/>
      <c r="J5" s="105"/>
      <c r="K5" s="6"/>
      <c r="L5" s="7"/>
      <c r="M5" s="8"/>
      <c r="N5" s="8"/>
      <c r="O5" s="8"/>
      <c r="P5" s="8"/>
      <c r="Q5" s="8"/>
    </row>
    <row r="6" spans="1:30" ht="27.6" x14ac:dyDescent="0.25">
      <c r="A6" s="52" t="s">
        <v>1</v>
      </c>
      <c r="B6" s="52" t="s">
        <v>2</v>
      </c>
      <c r="C6" s="52" t="s">
        <v>3</v>
      </c>
      <c r="D6" s="52" t="s">
        <v>4</v>
      </c>
      <c r="E6" s="9" t="s">
        <v>5</v>
      </c>
      <c r="F6" s="52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10"/>
      <c r="L6" s="11"/>
      <c r="M6" s="11"/>
      <c r="N6" s="11"/>
      <c r="O6" s="11"/>
      <c r="P6" s="11"/>
      <c r="Q6" s="11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14.4" x14ac:dyDescent="0.25">
      <c r="A7" s="57" t="s">
        <v>181</v>
      </c>
      <c r="B7" s="55" t="s">
        <v>21</v>
      </c>
      <c r="C7" s="55" t="s">
        <v>230</v>
      </c>
      <c r="D7" s="56" t="s">
        <v>287</v>
      </c>
      <c r="E7" s="58">
        <v>1</v>
      </c>
      <c r="F7" s="57"/>
      <c r="G7" s="59">
        <v>0</v>
      </c>
      <c r="H7" s="16"/>
      <c r="I7" s="16"/>
      <c r="J7" s="17">
        <f t="shared" ref="J7:J81" si="0">SUM(G7:I7)</f>
        <v>0</v>
      </c>
      <c r="K7" s="18"/>
      <c r="L7" s="18"/>
      <c r="M7" s="18"/>
      <c r="N7" s="18"/>
      <c r="O7" s="18"/>
      <c r="P7" s="18"/>
      <c r="Q7" s="18"/>
      <c r="R7" s="19"/>
      <c r="S7" s="19"/>
      <c r="T7" s="19"/>
      <c r="U7" s="19"/>
      <c r="V7" s="19"/>
      <c r="W7" s="19"/>
      <c r="X7" s="19"/>
      <c r="Y7" s="19"/>
      <c r="Z7" s="19"/>
      <c r="AA7" s="5"/>
      <c r="AB7" s="5"/>
      <c r="AC7" s="5"/>
      <c r="AD7" s="5"/>
    </row>
    <row r="8" spans="1:30" ht="14.4" x14ac:dyDescent="0.25">
      <c r="A8" s="57" t="s">
        <v>325</v>
      </c>
      <c r="B8" s="56" t="s">
        <v>21</v>
      </c>
      <c r="C8" s="55" t="s">
        <v>230</v>
      </c>
      <c r="D8" s="56" t="s">
        <v>289</v>
      </c>
      <c r="E8" s="58">
        <v>1</v>
      </c>
      <c r="F8" s="57" t="s">
        <v>231</v>
      </c>
      <c r="G8" s="59">
        <v>0</v>
      </c>
      <c r="H8" s="16">
        <v>0</v>
      </c>
      <c r="I8" s="16">
        <v>12064</v>
      </c>
      <c r="J8" s="17">
        <f t="shared" si="0"/>
        <v>12064</v>
      </c>
      <c r="K8" s="18"/>
      <c r="L8" s="18"/>
      <c r="M8" s="18"/>
      <c r="N8" s="18"/>
      <c r="O8" s="18"/>
      <c r="P8" s="18"/>
      <c r="Q8" s="18"/>
      <c r="R8" s="51"/>
      <c r="S8" s="51"/>
      <c r="T8" s="51"/>
      <c r="U8" s="51"/>
      <c r="V8" s="51"/>
      <c r="W8" s="51"/>
      <c r="X8" s="51"/>
      <c r="Y8" s="51"/>
      <c r="Z8" s="51"/>
      <c r="AA8" s="5"/>
      <c r="AB8" s="5"/>
      <c r="AC8" s="5"/>
      <c r="AD8" s="5"/>
    </row>
    <row r="9" spans="1:30" ht="14.4" x14ac:dyDescent="0.25">
      <c r="A9" s="57" t="s">
        <v>182</v>
      </c>
      <c r="B9" s="56" t="s">
        <v>21</v>
      </c>
      <c r="C9" s="55" t="s">
        <v>230</v>
      </c>
      <c r="D9" s="56" t="s">
        <v>289</v>
      </c>
      <c r="E9" s="58">
        <v>1</v>
      </c>
      <c r="F9" s="57" t="s">
        <v>232</v>
      </c>
      <c r="G9" s="59">
        <v>0</v>
      </c>
      <c r="H9" s="16">
        <v>0</v>
      </c>
      <c r="I9" s="16">
        <v>12064</v>
      </c>
      <c r="J9" s="17">
        <f t="shared" si="0"/>
        <v>12064</v>
      </c>
      <c r="K9" s="18"/>
      <c r="L9" s="18"/>
      <c r="M9" s="18"/>
      <c r="N9" s="18"/>
      <c r="O9" s="18"/>
      <c r="P9" s="18"/>
      <c r="Q9" s="18"/>
      <c r="R9" s="51"/>
      <c r="S9" s="51"/>
      <c r="T9" s="51"/>
      <c r="U9" s="51"/>
      <c r="V9" s="51"/>
      <c r="W9" s="51"/>
      <c r="X9" s="51"/>
      <c r="Y9" s="51"/>
      <c r="Z9" s="51"/>
      <c r="AA9" s="5"/>
      <c r="AB9" s="5"/>
      <c r="AC9" s="5"/>
      <c r="AD9" s="5"/>
    </row>
    <row r="10" spans="1:30" ht="14.4" x14ac:dyDescent="0.25">
      <c r="A10" s="57" t="s">
        <v>183</v>
      </c>
      <c r="B10" s="56" t="s">
        <v>21</v>
      </c>
      <c r="C10" s="55" t="s">
        <v>230</v>
      </c>
      <c r="D10" s="56" t="s">
        <v>288</v>
      </c>
      <c r="E10" s="58">
        <v>1</v>
      </c>
      <c r="F10" s="57" t="s">
        <v>233</v>
      </c>
      <c r="G10" s="59">
        <v>0</v>
      </c>
      <c r="H10" s="16">
        <v>3016</v>
      </c>
      <c r="I10" s="16">
        <v>12064</v>
      </c>
      <c r="J10" s="17">
        <f t="shared" si="0"/>
        <v>15080</v>
      </c>
      <c r="K10" s="18"/>
      <c r="L10" s="18"/>
      <c r="M10" s="18"/>
      <c r="N10" s="18"/>
      <c r="O10" s="18"/>
      <c r="P10" s="18"/>
      <c r="Q10" s="18"/>
      <c r="R10" s="51"/>
      <c r="S10" s="51"/>
      <c r="T10" s="51"/>
      <c r="U10" s="51"/>
      <c r="V10" s="51"/>
      <c r="W10" s="51"/>
      <c r="X10" s="51"/>
      <c r="Y10" s="51"/>
      <c r="Z10" s="51"/>
      <c r="AA10" s="5"/>
      <c r="AB10" s="5"/>
      <c r="AC10" s="5"/>
      <c r="AD10" s="5"/>
    </row>
    <row r="11" spans="1:30" ht="14.4" x14ac:dyDescent="0.25">
      <c r="A11" s="57" t="s">
        <v>187</v>
      </c>
      <c r="B11" s="56" t="s">
        <v>25</v>
      </c>
      <c r="C11" s="55" t="s">
        <v>230</v>
      </c>
      <c r="D11" s="56" t="s">
        <v>288</v>
      </c>
      <c r="E11" s="58">
        <v>1</v>
      </c>
      <c r="F11" s="57" t="s">
        <v>291</v>
      </c>
      <c r="G11" s="59">
        <v>0</v>
      </c>
      <c r="H11" s="16">
        <v>1695.65</v>
      </c>
      <c r="I11" s="16">
        <v>6782.62</v>
      </c>
      <c r="J11" s="17">
        <f>SUM(G11:I11)</f>
        <v>8478.27</v>
      </c>
      <c r="K11" s="18"/>
      <c r="L11" s="18"/>
      <c r="M11" s="18"/>
      <c r="N11" s="18"/>
      <c r="O11" s="18"/>
      <c r="P11" s="18"/>
      <c r="Q11" s="18"/>
      <c r="R11" s="51"/>
      <c r="S11" s="51"/>
      <c r="T11" s="51"/>
      <c r="U11" s="51"/>
      <c r="V11" s="51"/>
      <c r="W11" s="51"/>
      <c r="X11" s="51"/>
      <c r="Y11" s="51"/>
      <c r="Z11" s="51"/>
      <c r="AA11" s="5"/>
      <c r="AB11" s="5"/>
      <c r="AC11" s="5"/>
      <c r="AD11" s="5"/>
    </row>
    <row r="12" spans="1:30" ht="14.4" x14ac:dyDescent="0.25">
      <c r="A12" s="57" t="s">
        <v>184</v>
      </c>
      <c r="B12" s="56" t="s">
        <v>25</v>
      </c>
      <c r="C12" s="55" t="s">
        <v>230</v>
      </c>
      <c r="D12" s="56" t="s">
        <v>288</v>
      </c>
      <c r="E12" s="58">
        <v>1</v>
      </c>
      <c r="F12" s="57" t="s">
        <v>234</v>
      </c>
      <c r="G12" s="59">
        <v>0</v>
      </c>
      <c r="H12" s="16">
        <v>1695.65</v>
      </c>
      <c r="I12" s="16">
        <v>6782.62</v>
      </c>
      <c r="J12" s="17">
        <f t="shared" si="0"/>
        <v>8478.27</v>
      </c>
      <c r="K12" s="18"/>
      <c r="L12" s="18"/>
      <c r="M12" s="18"/>
      <c r="N12" s="18"/>
      <c r="O12" s="18"/>
      <c r="P12" s="18"/>
      <c r="Q12" s="18"/>
      <c r="R12" s="51"/>
      <c r="S12" s="51"/>
      <c r="T12" s="51"/>
      <c r="U12" s="51"/>
      <c r="V12" s="51"/>
      <c r="W12" s="51"/>
      <c r="X12" s="51"/>
      <c r="Y12" s="51"/>
      <c r="Z12" s="51"/>
      <c r="AA12" s="5"/>
      <c r="AB12" s="5"/>
      <c r="AC12" s="5"/>
      <c r="AD12" s="5"/>
    </row>
    <row r="13" spans="1:30" ht="14.4" x14ac:dyDescent="0.25">
      <c r="A13" s="57" t="s">
        <v>186</v>
      </c>
      <c r="B13" s="56" t="s">
        <v>25</v>
      </c>
      <c r="C13" s="55" t="s">
        <v>230</v>
      </c>
      <c r="D13" s="56" t="s">
        <v>288</v>
      </c>
      <c r="E13" s="58">
        <v>1</v>
      </c>
      <c r="F13" s="57" t="s">
        <v>236</v>
      </c>
      <c r="G13" s="59">
        <v>0</v>
      </c>
      <c r="H13" s="16">
        <v>1695.65</v>
      </c>
      <c r="I13" s="16">
        <v>6782.62</v>
      </c>
      <c r="J13" s="17">
        <f t="shared" si="0"/>
        <v>8478.27</v>
      </c>
      <c r="K13" s="18"/>
      <c r="L13" s="18"/>
      <c r="M13" s="18"/>
      <c r="N13" s="18"/>
      <c r="O13" s="18"/>
      <c r="P13" s="18"/>
      <c r="Q13" s="18"/>
      <c r="R13" s="51"/>
      <c r="S13" s="51"/>
      <c r="T13" s="51"/>
      <c r="U13" s="51"/>
      <c r="V13" s="51"/>
      <c r="W13" s="51"/>
      <c r="X13" s="51"/>
      <c r="Y13" s="51"/>
      <c r="Z13" s="51"/>
      <c r="AA13" s="5"/>
      <c r="AB13" s="5"/>
      <c r="AC13" s="5"/>
      <c r="AD13" s="5"/>
    </row>
    <row r="14" spans="1:30" ht="14.4" x14ac:dyDescent="0.25">
      <c r="A14" s="57" t="s">
        <v>188</v>
      </c>
      <c r="B14" s="56" t="s">
        <v>25</v>
      </c>
      <c r="C14" s="55" t="s">
        <v>230</v>
      </c>
      <c r="D14" s="56" t="s">
        <v>288</v>
      </c>
      <c r="E14" s="58">
        <v>1</v>
      </c>
      <c r="F14" s="57" t="s">
        <v>239</v>
      </c>
      <c r="G14" s="59">
        <v>0</v>
      </c>
      <c r="H14" s="16">
        <v>1695.65</v>
      </c>
      <c r="I14" s="16">
        <v>6782.62</v>
      </c>
      <c r="J14" s="17">
        <f t="shared" si="0"/>
        <v>8478.27</v>
      </c>
      <c r="K14" s="18"/>
      <c r="L14" s="18"/>
      <c r="M14" s="18"/>
      <c r="N14" s="18"/>
      <c r="O14" s="18"/>
      <c r="P14" s="18"/>
      <c r="Q14" s="18"/>
      <c r="R14" s="51"/>
      <c r="S14" s="51"/>
      <c r="T14" s="51"/>
      <c r="U14" s="51"/>
      <c r="V14" s="51"/>
      <c r="W14" s="51"/>
      <c r="X14" s="51"/>
      <c r="Y14" s="51"/>
      <c r="Z14" s="51"/>
      <c r="AA14" s="5"/>
      <c r="AB14" s="5"/>
      <c r="AC14" s="5"/>
      <c r="AD14" s="5"/>
    </row>
    <row r="15" spans="1:30" ht="14.4" x14ac:dyDescent="0.25">
      <c r="A15" s="57" t="s">
        <v>364</v>
      </c>
      <c r="B15" s="56" t="s">
        <v>25</v>
      </c>
      <c r="C15" s="55" t="s">
        <v>230</v>
      </c>
      <c r="D15" s="56" t="s">
        <v>288</v>
      </c>
      <c r="E15" s="58">
        <v>1</v>
      </c>
      <c r="F15" s="57" t="s">
        <v>238</v>
      </c>
      <c r="G15" s="59">
        <v>0</v>
      </c>
      <c r="H15" s="16">
        <v>1695.65</v>
      </c>
      <c r="I15" s="16">
        <v>6782.62</v>
      </c>
      <c r="J15" s="17">
        <f>SUM(G15:I15)</f>
        <v>8478.27</v>
      </c>
      <c r="K15" s="18"/>
      <c r="L15" s="18"/>
      <c r="M15" s="18"/>
      <c r="N15" s="18"/>
      <c r="O15" s="18"/>
      <c r="P15" s="18"/>
      <c r="Q15" s="18"/>
      <c r="R15" s="51"/>
      <c r="S15" s="51"/>
      <c r="T15" s="51"/>
      <c r="U15" s="51"/>
      <c r="V15" s="51"/>
      <c r="W15" s="51"/>
      <c r="X15" s="51"/>
      <c r="Y15" s="51"/>
      <c r="Z15" s="51"/>
      <c r="AA15" s="5"/>
      <c r="AB15" s="5"/>
      <c r="AC15" s="5"/>
      <c r="AD15" s="5"/>
    </row>
    <row r="16" spans="1:30" ht="14.4" x14ac:dyDescent="0.25">
      <c r="A16" s="57" t="s">
        <v>185</v>
      </c>
      <c r="B16" s="56" t="s">
        <v>25</v>
      </c>
      <c r="C16" s="55" t="s">
        <v>230</v>
      </c>
      <c r="D16" s="56" t="s">
        <v>289</v>
      </c>
      <c r="E16" s="58">
        <v>1</v>
      </c>
      <c r="F16" s="57" t="s">
        <v>235</v>
      </c>
      <c r="G16" s="59">
        <v>0</v>
      </c>
      <c r="H16" s="16">
        <v>0</v>
      </c>
      <c r="I16" s="16">
        <v>6782.62</v>
      </c>
      <c r="J16" s="17">
        <f>SUM(G16:I16)</f>
        <v>6782.62</v>
      </c>
      <c r="K16" s="18"/>
      <c r="L16" s="18"/>
      <c r="M16" s="18"/>
      <c r="N16" s="18"/>
      <c r="O16" s="18"/>
      <c r="P16" s="18"/>
      <c r="Q16" s="18"/>
      <c r="R16" s="51"/>
      <c r="S16" s="51"/>
      <c r="T16" s="51"/>
      <c r="U16" s="51"/>
      <c r="V16" s="51"/>
      <c r="W16" s="51"/>
      <c r="X16" s="51"/>
      <c r="Y16" s="51"/>
      <c r="Z16" s="51"/>
      <c r="AA16" s="5"/>
      <c r="AB16" s="5"/>
      <c r="AC16" s="5"/>
      <c r="AD16" s="5"/>
    </row>
    <row r="17" spans="1:30" ht="14.4" x14ac:dyDescent="0.25">
      <c r="A17" s="57" t="s">
        <v>191</v>
      </c>
      <c r="B17" s="56" t="s">
        <v>29</v>
      </c>
      <c r="C17" s="55" t="s">
        <v>230</v>
      </c>
      <c r="D17" s="56" t="s">
        <v>288</v>
      </c>
      <c r="E17" s="58">
        <v>1</v>
      </c>
      <c r="F17" s="57" t="s">
        <v>243</v>
      </c>
      <c r="G17" s="59">
        <v>0</v>
      </c>
      <c r="H17" s="16">
        <v>1310.28</v>
      </c>
      <c r="I17" s="16">
        <v>5241.1099999999997</v>
      </c>
      <c r="J17" s="17">
        <f>SUM(G17:I17)</f>
        <v>6551.3899999999994</v>
      </c>
      <c r="K17" s="18"/>
      <c r="L17" s="18"/>
      <c r="M17" s="18"/>
      <c r="N17" s="18"/>
      <c r="O17" s="18"/>
      <c r="P17" s="18"/>
      <c r="Q17" s="18"/>
      <c r="R17" s="51"/>
      <c r="S17" s="51"/>
      <c r="T17" s="51"/>
      <c r="U17" s="51"/>
      <c r="V17" s="51"/>
      <c r="W17" s="51"/>
      <c r="X17" s="51"/>
      <c r="Y17" s="51"/>
      <c r="Z17" s="51"/>
      <c r="AA17" s="5"/>
      <c r="AB17" s="5"/>
      <c r="AC17" s="5"/>
      <c r="AD17" s="5"/>
    </row>
    <row r="18" spans="1:30" ht="14.4" x14ac:dyDescent="0.25">
      <c r="A18" s="57" t="s">
        <v>194</v>
      </c>
      <c r="B18" s="56" t="s">
        <v>29</v>
      </c>
      <c r="C18" s="55" t="s">
        <v>230</v>
      </c>
      <c r="D18" s="56" t="s">
        <v>288</v>
      </c>
      <c r="E18" s="58">
        <v>1</v>
      </c>
      <c r="F18" s="57" t="s">
        <v>245</v>
      </c>
      <c r="G18" s="59">
        <v>0</v>
      </c>
      <c r="H18" s="16">
        <v>1310.28</v>
      </c>
      <c r="I18" s="16">
        <v>5241.1099999999997</v>
      </c>
      <c r="J18" s="17">
        <f>SUM(G18:I18)</f>
        <v>6551.3899999999994</v>
      </c>
      <c r="K18" s="18"/>
      <c r="L18" s="18"/>
      <c r="M18" s="18"/>
      <c r="N18" s="18"/>
      <c r="O18" s="18"/>
      <c r="P18" s="18"/>
      <c r="Q18" s="18"/>
      <c r="R18" s="51"/>
      <c r="S18" s="51"/>
      <c r="T18" s="51"/>
      <c r="U18" s="51"/>
      <c r="V18" s="51"/>
      <c r="W18" s="51"/>
      <c r="X18" s="51"/>
      <c r="Y18" s="51"/>
      <c r="Z18" s="51"/>
      <c r="AA18" s="5"/>
      <c r="AB18" s="5"/>
      <c r="AC18" s="5"/>
      <c r="AD18" s="5"/>
    </row>
    <row r="19" spans="1:30" ht="14.4" x14ac:dyDescent="0.25">
      <c r="A19" s="57" t="s">
        <v>192</v>
      </c>
      <c r="B19" s="56" t="s">
        <v>29</v>
      </c>
      <c r="C19" s="55" t="s">
        <v>230</v>
      </c>
      <c r="D19" s="56" t="s">
        <v>287</v>
      </c>
      <c r="E19" s="58">
        <v>1</v>
      </c>
      <c r="F19" s="57"/>
      <c r="G19" s="59">
        <v>0</v>
      </c>
      <c r="H19" s="16">
        <v>1310.28</v>
      </c>
      <c r="I19" s="16">
        <v>5241.1099999999997</v>
      </c>
      <c r="J19" s="17">
        <f>SUM(G19:I19)</f>
        <v>6551.3899999999994</v>
      </c>
      <c r="K19" s="18"/>
      <c r="L19" s="18"/>
      <c r="M19" s="18"/>
      <c r="N19" s="18"/>
      <c r="O19" s="18"/>
      <c r="P19" s="18"/>
      <c r="Q19" s="18"/>
      <c r="R19" s="51"/>
      <c r="S19" s="51"/>
      <c r="T19" s="51"/>
      <c r="U19" s="51"/>
      <c r="V19" s="51"/>
      <c r="W19" s="51"/>
      <c r="X19" s="51"/>
      <c r="Y19" s="51"/>
      <c r="Z19" s="51"/>
      <c r="AA19" s="5"/>
      <c r="AB19" s="5"/>
      <c r="AC19" s="5"/>
      <c r="AD19" s="5"/>
    </row>
    <row r="20" spans="1:30" ht="14.4" x14ac:dyDescent="0.25">
      <c r="A20" s="57" t="s">
        <v>189</v>
      </c>
      <c r="B20" s="56" t="s">
        <v>29</v>
      </c>
      <c r="C20" s="55" t="s">
        <v>230</v>
      </c>
      <c r="D20" s="56" t="s">
        <v>288</v>
      </c>
      <c r="E20" s="58">
        <v>1</v>
      </c>
      <c r="F20" s="57" t="s">
        <v>240</v>
      </c>
      <c r="G20" s="59">
        <v>0</v>
      </c>
      <c r="H20" s="16">
        <v>1310.28</v>
      </c>
      <c r="I20" s="16">
        <v>5241.1099999999997</v>
      </c>
      <c r="J20" s="17">
        <f t="shared" si="0"/>
        <v>6551.3899999999994</v>
      </c>
      <c r="K20" s="18"/>
      <c r="L20" s="18"/>
      <c r="M20" s="18"/>
      <c r="N20" s="18"/>
      <c r="O20" s="18"/>
      <c r="P20" s="18"/>
      <c r="Q20" s="18"/>
      <c r="R20" s="51"/>
      <c r="S20" s="51"/>
      <c r="T20" s="51"/>
      <c r="U20" s="51"/>
      <c r="V20" s="51"/>
      <c r="W20" s="51"/>
      <c r="X20" s="51"/>
      <c r="Y20" s="51"/>
      <c r="Z20" s="51"/>
      <c r="AA20" s="5"/>
      <c r="AB20" s="5"/>
      <c r="AC20" s="5"/>
      <c r="AD20" s="5"/>
    </row>
    <row r="21" spans="1:30" ht="14.4" x14ac:dyDescent="0.25">
      <c r="A21" s="57" t="s">
        <v>190</v>
      </c>
      <c r="B21" s="56" t="s">
        <v>29</v>
      </c>
      <c r="C21" s="55" t="s">
        <v>230</v>
      </c>
      <c r="D21" s="56" t="s">
        <v>288</v>
      </c>
      <c r="E21" s="58">
        <v>1</v>
      </c>
      <c r="F21" s="57" t="s">
        <v>309</v>
      </c>
      <c r="G21" s="59">
        <v>0</v>
      </c>
      <c r="H21" s="16">
        <v>1310.28</v>
      </c>
      <c r="I21" s="16">
        <v>5241.1099999999997</v>
      </c>
      <c r="J21" s="17">
        <f t="shared" si="0"/>
        <v>6551.3899999999994</v>
      </c>
      <c r="K21" s="18"/>
      <c r="L21" s="18"/>
      <c r="M21" s="18"/>
      <c r="N21" s="18"/>
      <c r="O21" s="18"/>
      <c r="P21" s="18"/>
      <c r="Q21" s="18"/>
      <c r="R21" s="51"/>
      <c r="S21" s="51"/>
      <c r="T21" s="51"/>
      <c r="U21" s="51"/>
      <c r="V21" s="51"/>
      <c r="W21" s="51"/>
      <c r="X21" s="51"/>
      <c r="Y21" s="51"/>
      <c r="Z21" s="51"/>
      <c r="AA21" s="5"/>
      <c r="AB21" s="5"/>
      <c r="AC21" s="5"/>
      <c r="AD21" s="5"/>
    </row>
    <row r="22" spans="1:30" ht="14.4" x14ac:dyDescent="0.25">
      <c r="A22" s="57" t="s">
        <v>189</v>
      </c>
      <c r="B22" s="56" t="s">
        <v>29</v>
      </c>
      <c r="C22" s="55" t="s">
        <v>230</v>
      </c>
      <c r="D22" s="56" t="s">
        <v>288</v>
      </c>
      <c r="E22" s="58">
        <v>1</v>
      </c>
      <c r="F22" s="57" t="s">
        <v>242</v>
      </c>
      <c r="G22" s="59">
        <v>0</v>
      </c>
      <c r="H22" s="16">
        <v>1310.28</v>
      </c>
      <c r="I22" s="16">
        <v>5241.1099999999997</v>
      </c>
      <c r="J22" s="17">
        <f t="shared" si="0"/>
        <v>6551.3899999999994</v>
      </c>
      <c r="K22" s="18"/>
      <c r="L22" s="18"/>
      <c r="M22" s="18"/>
      <c r="N22" s="18"/>
      <c r="O22" s="18"/>
      <c r="P22" s="18"/>
      <c r="Q22" s="18"/>
      <c r="R22" s="51"/>
      <c r="S22" s="51"/>
      <c r="T22" s="51"/>
      <c r="U22" s="51"/>
      <c r="V22" s="51"/>
      <c r="W22" s="51"/>
      <c r="X22" s="51"/>
      <c r="Y22" s="51"/>
      <c r="Z22" s="51"/>
      <c r="AA22" s="5"/>
      <c r="AB22" s="5"/>
      <c r="AC22" s="5"/>
      <c r="AD22" s="5"/>
    </row>
    <row r="23" spans="1:30" ht="14.4" x14ac:dyDescent="0.25">
      <c r="A23" s="57" t="s">
        <v>300</v>
      </c>
      <c r="B23" s="56" t="s">
        <v>29</v>
      </c>
      <c r="C23" s="55" t="s">
        <v>230</v>
      </c>
      <c r="D23" s="56" t="s">
        <v>288</v>
      </c>
      <c r="E23" s="58">
        <v>1</v>
      </c>
      <c r="F23" s="57" t="s">
        <v>305</v>
      </c>
      <c r="G23" s="59">
        <v>0</v>
      </c>
      <c r="H23" s="16">
        <v>1310.28</v>
      </c>
      <c r="I23" s="16">
        <v>5241.1099999999997</v>
      </c>
      <c r="J23" s="17">
        <f>SUM(G23:I23)</f>
        <v>6551.3899999999994</v>
      </c>
      <c r="K23" s="18"/>
      <c r="L23" s="18"/>
      <c r="M23" s="18"/>
      <c r="N23" s="18"/>
      <c r="O23" s="18"/>
      <c r="P23" s="18"/>
      <c r="Q23" s="18"/>
      <c r="R23" s="51"/>
      <c r="S23" s="51"/>
      <c r="T23" s="51"/>
      <c r="U23" s="51"/>
      <c r="V23" s="51"/>
      <c r="W23" s="51"/>
      <c r="X23" s="51"/>
      <c r="Y23" s="51"/>
      <c r="Z23" s="51"/>
      <c r="AA23" s="5"/>
      <c r="AB23" s="5"/>
      <c r="AC23" s="5"/>
      <c r="AD23" s="5"/>
    </row>
    <row r="24" spans="1:30" ht="14.4" x14ac:dyDescent="0.25">
      <c r="A24" s="57" t="s">
        <v>301</v>
      </c>
      <c r="B24" s="56" t="s">
        <v>29</v>
      </c>
      <c r="C24" s="55" t="s">
        <v>230</v>
      </c>
      <c r="D24" s="56" t="s">
        <v>288</v>
      </c>
      <c r="E24" s="58">
        <v>1</v>
      </c>
      <c r="F24" s="57" t="s">
        <v>306</v>
      </c>
      <c r="G24" s="59">
        <v>0</v>
      </c>
      <c r="H24" s="16">
        <v>1310.28</v>
      </c>
      <c r="I24" s="16">
        <v>5241.1099999999997</v>
      </c>
      <c r="J24" s="17">
        <f>SUM(G24:I24)</f>
        <v>6551.3899999999994</v>
      </c>
      <c r="K24" s="18"/>
      <c r="L24" s="18"/>
      <c r="M24" s="18"/>
      <c r="N24" s="18"/>
      <c r="O24" s="18"/>
      <c r="P24" s="18"/>
      <c r="Q24" s="18"/>
      <c r="R24" s="51"/>
      <c r="S24" s="51"/>
      <c r="T24" s="51"/>
      <c r="U24" s="51"/>
      <c r="V24" s="51"/>
      <c r="W24" s="51"/>
      <c r="X24" s="51"/>
      <c r="Y24" s="51"/>
      <c r="Z24" s="51"/>
      <c r="AA24" s="5"/>
      <c r="AB24" s="5"/>
      <c r="AC24" s="5"/>
      <c r="AD24" s="5"/>
    </row>
    <row r="25" spans="1:30" ht="14.4" x14ac:dyDescent="0.25">
      <c r="A25" s="57" t="s">
        <v>193</v>
      </c>
      <c r="B25" s="56" t="s">
        <v>29</v>
      </c>
      <c r="C25" s="55" t="s">
        <v>230</v>
      </c>
      <c r="D25" s="56" t="s">
        <v>288</v>
      </c>
      <c r="E25" s="58">
        <v>1</v>
      </c>
      <c r="F25" s="57" t="s">
        <v>244</v>
      </c>
      <c r="G25" s="59">
        <v>0</v>
      </c>
      <c r="H25" s="16">
        <v>1310.28</v>
      </c>
      <c r="I25" s="16">
        <v>5241.1099999999997</v>
      </c>
      <c r="J25" s="17">
        <f t="shared" si="0"/>
        <v>6551.3899999999994</v>
      </c>
      <c r="K25" s="18"/>
      <c r="L25" s="18"/>
      <c r="M25" s="18"/>
      <c r="N25" s="18"/>
      <c r="O25" s="18"/>
      <c r="P25" s="18"/>
      <c r="Q25" s="18"/>
      <c r="R25" s="51"/>
      <c r="S25" s="51"/>
      <c r="T25" s="51"/>
      <c r="U25" s="51"/>
      <c r="V25" s="51"/>
      <c r="W25" s="51"/>
      <c r="X25" s="51"/>
      <c r="Y25" s="51"/>
      <c r="Z25" s="51"/>
      <c r="AA25" s="5"/>
      <c r="AB25" s="5"/>
      <c r="AC25" s="5"/>
      <c r="AD25" s="5"/>
    </row>
    <row r="26" spans="1:30" ht="14.4" x14ac:dyDescent="0.25">
      <c r="A26" s="57" t="s">
        <v>195</v>
      </c>
      <c r="B26" s="56" t="s">
        <v>29</v>
      </c>
      <c r="C26" s="55" t="s">
        <v>230</v>
      </c>
      <c r="D26" s="56" t="s">
        <v>287</v>
      </c>
      <c r="E26" s="58">
        <v>1</v>
      </c>
      <c r="F26" s="57"/>
      <c r="G26" s="59">
        <v>0</v>
      </c>
      <c r="H26" s="16"/>
      <c r="I26" s="16"/>
      <c r="J26" s="17"/>
      <c r="K26" s="18"/>
      <c r="L26" s="18"/>
      <c r="M26" s="18"/>
      <c r="N26" s="18"/>
      <c r="O26" s="18"/>
      <c r="P26" s="18"/>
      <c r="Q26" s="18"/>
      <c r="R26" s="51"/>
      <c r="S26" s="51"/>
      <c r="T26" s="51"/>
      <c r="U26" s="51"/>
      <c r="V26" s="51"/>
      <c r="W26" s="51"/>
      <c r="X26" s="51"/>
      <c r="Y26" s="51"/>
      <c r="Z26" s="51"/>
      <c r="AA26" s="5"/>
      <c r="AB26" s="5"/>
      <c r="AC26" s="5"/>
      <c r="AD26" s="5"/>
    </row>
    <row r="27" spans="1:30" ht="14.4" x14ac:dyDescent="0.25">
      <c r="A27" s="57" t="s">
        <v>195</v>
      </c>
      <c r="B27" s="56" t="s">
        <v>29</v>
      </c>
      <c r="C27" s="55" t="s">
        <v>230</v>
      </c>
      <c r="D27" s="56" t="s">
        <v>287</v>
      </c>
      <c r="E27" s="58">
        <v>1</v>
      </c>
      <c r="F27" s="57"/>
      <c r="G27" s="59">
        <v>0</v>
      </c>
      <c r="H27" s="16"/>
      <c r="I27" s="16"/>
      <c r="J27" s="17"/>
      <c r="K27" s="18"/>
      <c r="L27" s="18"/>
      <c r="M27" s="18"/>
      <c r="N27" s="18"/>
      <c r="O27" s="18"/>
      <c r="P27" s="18"/>
      <c r="Q27" s="18"/>
      <c r="R27" s="51"/>
      <c r="S27" s="51"/>
      <c r="T27" s="51"/>
      <c r="U27" s="51"/>
      <c r="V27" s="51"/>
      <c r="W27" s="51"/>
      <c r="X27" s="51"/>
      <c r="Y27" s="51"/>
      <c r="Z27" s="51"/>
      <c r="AA27" s="5"/>
      <c r="AB27" s="5"/>
      <c r="AC27" s="5"/>
      <c r="AD27" s="5"/>
    </row>
    <row r="28" spans="1:30" ht="14.4" x14ac:dyDescent="0.25">
      <c r="A28" s="57" t="s">
        <v>196</v>
      </c>
      <c r="B28" s="56" t="s">
        <v>31</v>
      </c>
      <c r="C28" s="55" t="s">
        <v>230</v>
      </c>
      <c r="D28" s="56" t="s">
        <v>288</v>
      </c>
      <c r="E28" s="58">
        <v>1</v>
      </c>
      <c r="F28" s="57" t="s">
        <v>246</v>
      </c>
      <c r="G28" s="59">
        <v>0</v>
      </c>
      <c r="H28" s="16">
        <v>1079.05</v>
      </c>
      <c r="I28" s="16">
        <v>4316.21</v>
      </c>
      <c r="J28" s="17">
        <f t="shared" ref="J28:J39" si="1">SUM(G28:I28)</f>
        <v>5395.26</v>
      </c>
      <c r="K28" s="18"/>
      <c r="L28" s="18"/>
      <c r="M28" s="18"/>
      <c r="N28" s="18"/>
      <c r="O28" s="18"/>
      <c r="P28" s="18"/>
      <c r="Q28" s="18"/>
      <c r="R28" s="51"/>
      <c r="S28" s="51"/>
      <c r="T28" s="51"/>
      <c r="U28" s="51"/>
      <c r="V28" s="51"/>
      <c r="W28" s="51"/>
      <c r="X28" s="51"/>
      <c r="Y28" s="51"/>
      <c r="Z28" s="51"/>
      <c r="AA28" s="5"/>
      <c r="AB28" s="5"/>
      <c r="AC28" s="5"/>
      <c r="AD28" s="5"/>
    </row>
    <row r="29" spans="1:30" ht="14.4" x14ac:dyDescent="0.25">
      <c r="A29" s="57" t="s">
        <v>295</v>
      </c>
      <c r="B29" s="56" t="s">
        <v>31</v>
      </c>
      <c r="C29" s="55" t="s">
        <v>230</v>
      </c>
      <c r="D29" s="56" t="s">
        <v>288</v>
      </c>
      <c r="E29" s="58">
        <v>1</v>
      </c>
      <c r="F29" s="57" t="s">
        <v>296</v>
      </c>
      <c r="G29" s="59">
        <v>0</v>
      </c>
      <c r="H29" s="16">
        <v>1079.05</v>
      </c>
      <c r="I29" s="16">
        <v>4316.21</v>
      </c>
      <c r="J29" s="17">
        <f t="shared" si="1"/>
        <v>5395.26</v>
      </c>
      <c r="K29" s="18"/>
      <c r="L29" s="18"/>
      <c r="M29" s="18"/>
      <c r="N29" s="18"/>
      <c r="O29" s="18"/>
      <c r="P29" s="18"/>
      <c r="Q29" s="18"/>
      <c r="R29" s="51"/>
      <c r="S29" s="51"/>
      <c r="T29" s="51"/>
      <c r="U29" s="51"/>
      <c r="V29" s="51"/>
      <c r="W29" s="51"/>
      <c r="X29" s="51"/>
      <c r="Y29" s="51"/>
      <c r="Z29" s="51"/>
      <c r="AA29" s="5"/>
      <c r="AB29" s="5"/>
      <c r="AC29" s="5"/>
      <c r="AD29" s="5"/>
    </row>
    <row r="30" spans="1:30" ht="14.4" x14ac:dyDescent="0.25">
      <c r="A30" s="57" t="s">
        <v>297</v>
      </c>
      <c r="B30" s="56" t="s">
        <v>31</v>
      </c>
      <c r="C30" s="55" t="s">
        <v>230</v>
      </c>
      <c r="D30" s="56" t="s">
        <v>288</v>
      </c>
      <c r="E30" s="58">
        <v>1</v>
      </c>
      <c r="F30" s="57" t="s">
        <v>298</v>
      </c>
      <c r="G30" s="59">
        <v>0</v>
      </c>
      <c r="H30" s="16">
        <v>1079.05</v>
      </c>
      <c r="I30" s="16">
        <v>4316.21</v>
      </c>
      <c r="J30" s="17">
        <f t="shared" si="1"/>
        <v>5395.26</v>
      </c>
      <c r="K30" s="18"/>
      <c r="L30" s="18"/>
      <c r="M30" s="18"/>
      <c r="N30" s="18"/>
      <c r="O30" s="18"/>
      <c r="P30" s="18"/>
      <c r="Q30" s="18"/>
      <c r="R30" s="51"/>
      <c r="S30" s="51"/>
      <c r="T30" s="51"/>
      <c r="U30" s="51"/>
      <c r="V30" s="51"/>
      <c r="W30" s="51"/>
      <c r="X30" s="51"/>
      <c r="Y30" s="51"/>
      <c r="Z30" s="51"/>
      <c r="AA30" s="5"/>
      <c r="AB30" s="5"/>
      <c r="AC30" s="5"/>
      <c r="AD30" s="5"/>
    </row>
    <row r="31" spans="1:30" ht="14.4" x14ac:dyDescent="0.25">
      <c r="A31" s="57" t="s">
        <v>308</v>
      </c>
      <c r="B31" s="56" t="s">
        <v>31</v>
      </c>
      <c r="C31" s="55" t="s">
        <v>230</v>
      </c>
      <c r="D31" s="56" t="s">
        <v>288</v>
      </c>
      <c r="E31" s="58">
        <v>1</v>
      </c>
      <c r="F31" s="57" t="s">
        <v>307</v>
      </c>
      <c r="G31" s="59">
        <v>0</v>
      </c>
      <c r="H31" s="16">
        <v>1079.05</v>
      </c>
      <c r="I31" s="16">
        <v>4316.21</v>
      </c>
      <c r="J31" s="17">
        <f t="shared" si="1"/>
        <v>5395.26</v>
      </c>
      <c r="K31" s="18"/>
      <c r="L31" s="18"/>
      <c r="M31" s="18"/>
      <c r="N31" s="18"/>
      <c r="O31" s="18"/>
      <c r="P31" s="18"/>
      <c r="Q31" s="18"/>
      <c r="R31" s="51"/>
      <c r="S31" s="51"/>
      <c r="T31" s="51"/>
      <c r="U31" s="51"/>
      <c r="V31" s="51"/>
      <c r="W31" s="51"/>
      <c r="X31" s="51"/>
      <c r="Y31" s="51"/>
      <c r="Z31" s="51"/>
      <c r="AA31" s="5"/>
      <c r="AB31" s="5"/>
      <c r="AC31" s="5"/>
      <c r="AD31" s="5"/>
    </row>
    <row r="32" spans="1:30" ht="14.4" x14ac:dyDescent="0.25">
      <c r="A32" s="57" t="s">
        <v>293</v>
      </c>
      <c r="B32" s="56" t="s">
        <v>31</v>
      </c>
      <c r="C32" s="55" t="s">
        <v>230</v>
      </c>
      <c r="D32" s="55" t="s">
        <v>288</v>
      </c>
      <c r="E32" s="58">
        <v>1</v>
      </c>
      <c r="F32" s="62" t="s">
        <v>310</v>
      </c>
      <c r="G32" s="59">
        <v>0</v>
      </c>
      <c r="H32" s="16">
        <v>1079.05</v>
      </c>
      <c r="I32" s="16">
        <v>4316.21</v>
      </c>
      <c r="J32" s="17">
        <f t="shared" si="1"/>
        <v>5395.26</v>
      </c>
      <c r="K32" s="18"/>
      <c r="L32" s="18"/>
      <c r="M32" s="18"/>
      <c r="N32" s="18"/>
      <c r="O32" s="18"/>
      <c r="P32" s="18"/>
      <c r="Q32" s="18"/>
      <c r="R32" s="51"/>
      <c r="S32" s="51"/>
      <c r="T32" s="51"/>
      <c r="U32" s="51"/>
      <c r="V32" s="51"/>
      <c r="W32" s="51"/>
      <c r="X32" s="51"/>
      <c r="Y32" s="51"/>
      <c r="Z32" s="51"/>
      <c r="AA32" s="5"/>
      <c r="AB32" s="5"/>
      <c r="AC32" s="5"/>
      <c r="AD32" s="5"/>
    </row>
    <row r="33" spans="1:30" ht="14.4" x14ac:dyDescent="0.25">
      <c r="A33" s="57" t="s">
        <v>209</v>
      </c>
      <c r="B33" s="56" t="s">
        <v>33</v>
      </c>
      <c r="C33" s="55" t="s">
        <v>230</v>
      </c>
      <c r="D33" s="56" t="s">
        <v>288</v>
      </c>
      <c r="E33" s="58">
        <v>1</v>
      </c>
      <c r="F33" s="57" t="s">
        <v>261</v>
      </c>
      <c r="G33" s="59">
        <v>0</v>
      </c>
      <c r="H33" s="16">
        <v>936.46</v>
      </c>
      <c r="I33" s="16">
        <v>3745.85</v>
      </c>
      <c r="J33" s="17">
        <f t="shared" si="1"/>
        <v>4682.3099999999995</v>
      </c>
      <c r="K33" s="18"/>
      <c r="L33" s="18"/>
      <c r="M33" s="18"/>
      <c r="N33" s="18"/>
      <c r="O33" s="18"/>
      <c r="P33" s="18"/>
      <c r="Q33" s="18"/>
      <c r="R33" s="51"/>
      <c r="S33" s="51"/>
      <c r="T33" s="51"/>
      <c r="U33" s="51"/>
      <c r="V33" s="51"/>
      <c r="W33" s="51"/>
      <c r="X33" s="51"/>
      <c r="Y33" s="51"/>
      <c r="Z33" s="51"/>
      <c r="AA33" s="5"/>
      <c r="AB33" s="5"/>
      <c r="AC33" s="5"/>
      <c r="AD33" s="5"/>
    </row>
    <row r="34" spans="1:30" ht="14.4" x14ac:dyDescent="0.25">
      <c r="A34" s="57" t="s">
        <v>202</v>
      </c>
      <c r="B34" s="56" t="s">
        <v>33</v>
      </c>
      <c r="C34" s="55" t="s">
        <v>230</v>
      </c>
      <c r="D34" s="56" t="s">
        <v>288</v>
      </c>
      <c r="E34" s="58">
        <v>1</v>
      </c>
      <c r="F34" s="57" t="s">
        <v>258</v>
      </c>
      <c r="G34" s="59">
        <v>0</v>
      </c>
      <c r="H34" s="16">
        <v>936.46</v>
      </c>
      <c r="I34" s="16">
        <v>3745.85</v>
      </c>
      <c r="J34" s="17">
        <f t="shared" si="1"/>
        <v>4682.3099999999995</v>
      </c>
      <c r="K34" s="18"/>
      <c r="L34" s="18"/>
      <c r="M34" s="18"/>
      <c r="N34" s="18"/>
      <c r="O34" s="18"/>
      <c r="P34" s="18"/>
      <c r="Q34" s="18"/>
      <c r="R34" s="51"/>
      <c r="S34" s="51"/>
      <c r="T34" s="51"/>
      <c r="U34" s="51"/>
      <c r="V34" s="51"/>
      <c r="W34" s="51"/>
      <c r="X34" s="51"/>
      <c r="Y34" s="51"/>
      <c r="Z34" s="51"/>
      <c r="AA34" s="5"/>
      <c r="AB34" s="5"/>
      <c r="AC34" s="5"/>
      <c r="AD34" s="5"/>
    </row>
    <row r="35" spans="1:30" ht="14.4" x14ac:dyDescent="0.25">
      <c r="A35" s="57" t="s">
        <v>197</v>
      </c>
      <c r="B35" s="56" t="s">
        <v>33</v>
      </c>
      <c r="C35" s="55" t="s">
        <v>230</v>
      </c>
      <c r="D35" s="56" t="s">
        <v>288</v>
      </c>
      <c r="E35" s="58">
        <v>1</v>
      </c>
      <c r="F35" s="57" t="s">
        <v>247</v>
      </c>
      <c r="G35" s="59">
        <v>0</v>
      </c>
      <c r="H35" s="16">
        <v>936.46</v>
      </c>
      <c r="I35" s="16">
        <v>3745.85</v>
      </c>
      <c r="J35" s="17">
        <f t="shared" si="1"/>
        <v>4682.3099999999995</v>
      </c>
      <c r="K35" s="18"/>
      <c r="L35" s="18"/>
      <c r="M35" s="18"/>
      <c r="N35" s="18"/>
      <c r="O35" s="18"/>
      <c r="P35" s="18"/>
      <c r="Q35" s="18"/>
      <c r="R35" s="51"/>
      <c r="S35" s="51"/>
      <c r="T35" s="51"/>
      <c r="U35" s="51"/>
      <c r="V35" s="51"/>
      <c r="W35" s="51"/>
      <c r="X35" s="51"/>
      <c r="Y35" s="51"/>
      <c r="Z35" s="51"/>
      <c r="AA35" s="5"/>
      <c r="AB35" s="5"/>
      <c r="AC35" s="5"/>
      <c r="AD35" s="5"/>
    </row>
    <row r="36" spans="1:30" ht="14.4" x14ac:dyDescent="0.25">
      <c r="A36" s="57" t="s">
        <v>207</v>
      </c>
      <c r="B36" s="56" t="s">
        <v>33</v>
      </c>
      <c r="C36" s="55" t="s">
        <v>230</v>
      </c>
      <c r="D36" s="56" t="s">
        <v>288</v>
      </c>
      <c r="E36" s="58">
        <v>1</v>
      </c>
      <c r="F36" s="57" t="s">
        <v>257</v>
      </c>
      <c r="G36" s="59">
        <v>0</v>
      </c>
      <c r="H36" s="16">
        <v>936.46</v>
      </c>
      <c r="I36" s="16">
        <v>3745.85</v>
      </c>
      <c r="J36" s="17">
        <f t="shared" si="1"/>
        <v>4682.3099999999995</v>
      </c>
      <c r="K36" s="18"/>
      <c r="L36" s="18"/>
      <c r="M36" s="18"/>
      <c r="N36" s="18"/>
      <c r="O36" s="18"/>
      <c r="P36" s="18"/>
      <c r="Q36" s="18"/>
      <c r="R36" s="51"/>
      <c r="S36" s="51"/>
      <c r="T36" s="51"/>
      <c r="U36" s="51"/>
      <c r="V36" s="51"/>
      <c r="W36" s="51"/>
      <c r="X36" s="51"/>
      <c r="Y36" s="51"/>
      <c r="Z36" s="51"/>
      <c r="AA36" s="5"/>
      <c r="AB36" s="5"/>
      <c r="AC36" s="5"/>
      <c r="AD36" s="5"/>
    </row>
    <row r="37" spans="1:30" ht="14.4" x14ac:dyDescent="0.25">
      <c r="A37" s="57" t="s">
        <v>208</v>
      </c>
      <c r="B37" s="56" t="s">
        <v>33</v>
      </c>
      <c r="C37" s="55" t="s">
        <v>230</v>
      </c>
      <c r="D37" s="56" t="s">
        <v>288</v>
      </c>
      <c r="E37" s="58">
        <v>1</v>
      </c>
      <c r="F37" s="57" t="s">
        <v>259</v>
      </c>
      <c r="G37" s="59">
        <v>0</v>
      </c>
      <c r="H37" s="16">
        <v>936.46</v>
      </c>
      <c r="I37" s="16">
        <v>3745.85</v>
      </c>
      <c r="J37" s="17">
        <f t="shared" si="1"/>
        <v>4682.3099999999995</v>
      </c>
      <c r="K37" s="18"/>
      <c r="L37" s="18"/>
      <c r="M37" s="18"/>
      <c r="N37" s="18"/>
      <c r="O37" s="18"/>
      <c r="P37" s="18"/>
      <c r="Q37" s="18"/>
      <c r="R37" s="51"/>
      <c r="S37" s="51"/>
      <c r="T37" s="51"/>
      <c r="U37" s="51"/>
      <c r="V37" s="51"/>
      <c r="W37" s="51"/>
      <c r="X37" s="51"/>
      <c r="Y37" s="51"/>
      <c r="Z37" s="51"/>
      <c r="AA37" s="5"/>
      <c r="AB37" s="5"/>
      <c r="AC37" s="5"/>
      <c r="AD37" s="5"/>
    </row>
    <row r="38" spans="1:30" ht="14.4" x14ac:dyDescent="0.25">
      <c r="A38" s="57" t="s">
        <v>205</v>
      </c>
      <c r="B38" s="56" t="s">
        <v>33</v>
      </c>
      <c r="C38" s="55" t="s">
        <v>230</v>
      </c>
      <c r="D38" s="56" t="s">
        <v>288</v>
      </c>
      <c r="E38" s="58">
        <v>1</v>
      </c>
      <c r="F38" s="57" t="s">
        <v>254</v>
      </c>
      <c r="G38" s="59">
        <v>0</v>
      </c>
      <c r="H38" s="16">
        <v>936.46</v>
      </c>
      <c r="I38" s="16">
        <v>3745.85</v>
      </c>
      <c r="J38" s="17">
        <f t="shared" si="1"/>
        <v>4682.3099999999995</v>
      </c>
      <c r="K38" s="18"/>
      <c r="L38" s="18"/>
      <c r="M38" s="18"/>
      <c r="N38" s="18"/>
      <c r="O38" s="18"/>
      <c r="P38" s="18"/>
      <c r="Q38" s="18"/>
      <c r="R38" s="51"/>
      <c r="S38" s="51"/>
      <c r="T38" s="51"/>
      <c r="U38" s="51"/>
      <c r="V38" s="51"/>
      <c r="W38" s="51"/>
      <c r="X38" s="51"/>
      <c r="Y38" s="51"/>
      <c r="Z38" s="51"/>
      <c r="AA38" s="5"/>
      <c r="AB38" s="5"/>
      <c r="AC38" s="5"/>
      <c r="AD38" s="5"/>
    </row>
    <row r="39" spans="1:30" ht="14.4" x14ac:dyDescent="0.25">
      <c r="A39" s="57" t="s">
        <v>208</v>
      </c>
      <c r="B39" s="56" t="s">
        <v>33</v>
      </c>
      <c r="C39" s="55" t="s">
        <v>230</v>
      </c>
      <c r="D39" s="56" t="s">
        <v>288</v>
      </c>
      <c r="E39" s="58">
        <v>1</v>
      </c>
      <c r="F39" s="57" t="s">
        <v>292</v>
      </c>
      <c r="G39" s="59">
        <v>0</v>
      </c>
      <c r="H39" s="16">
        <v>936.46</v>
      </c>
      <c r="I39" s="16">
        <v>3745.85</v>
      </c>
      <c r="J39" s="17">
        <f t="shared" si="1"/>
        <v>4682.3099999999995</v>
      </c>
      <c r="K39" s="18"/>
      <c r="L39" s="18"/>
      <c r="M39" s="18"/>
      <c r="N39" s="18"/>
      <c r="O39" s="18"/>
      <c r="P39" s="18"/>
      <c r="Q39" s="18"/>
      <c r="R39" s="51"/>
      <c r="S39" s="51"/>
      <c r="T39" s="51"/>
      <c r="U39" s="51"/>
      <c r="V39" s="51"/>
      <c r="W39" s="51"/>
      <c r="X39" s="51"/>
      <c r="Y39" s="51"/>
      <c r="Z39" s="51"/>
      <c r="AA39" s="5"/>
      <c r="AB39" s="5"/>
      <c r="AC39" s="5"/>
      <c r="AD39" s="5"/>
    </row>
    <row r="40" spans="1:30" ht="14.4" x14ac:dyDescent="0.25">
      <c r="A40" s="57" t="s">
        <v>202</v>
      </c>
      <c r="B40" s="56" t="s">
        <v>33</v>
      </c>
      <c r="C40" s="55" t="s">
        <v>230</v>
      </c>
      <c r="D40" s="56" t="s">
        <v>288</v>
      </c>
      <c r="E40" s="58">
        <v>1</v>
      </c>
      <c r="F40" s="57" t="s">
        <v>252</v>
      </c>
      <c r="G40" s="59">
        <v>0</v>
      </c>
      <c r="H40" s="16">
        <v>936.46</v>
      </c>
      <c r="I40" s="16">
        <v>3745.85</v>
      </c>
      <c r="J40" s="17">
        <f>SUM(G40:I40)</f>
        <v>4682.3099999999995</v>
      </c>
      <c r="K40" s="18"/>
      <c r="L40" s="18"/>
      <c r="M40" s="18"/>
      <c r="N40" s="18"/>
      <c r="O40" s="18"/>
      <c r="P40" s="18"/>
      <c r="Q40" s="18"/>
      <c r="R40" s="51"/>
      <c r="S40" s="51"/>
      <c r="T40" s="51"/>
      <c r="U40" s="51"/>
      <c r="V40" s="51"/>
      <c r="W40" s="51"/>
      <c r="X40" s="51"/>
      <c r="Y40" s="51"/>
      <c r="Z40" s="51"/>
      <c r="AA40" s="5"/>
      <c r="AB40" s="5"/>
      <c r="AC40" s="5"/>
      <c r="AD40" s="5"/>
    </row>
    <row r="41" spans="1:30" ht="14.4" x14ac:dyDescent="0.25">
      <c r="A41" s="57" t="s">
        <v>210</v>
      </c>
      <c r="B41" s="56" t="s">
        <v>33</v>
      </c>
      <c r="C41" s="55" t="s">
        <v>230</v>
      </c>
      <c r="D41" s="56" t="s">
        <v>288</v>
      </c>
      <c r="E41" s="58">
        <v>1</v>
      </c>
      <c r="F41" s="57" t="s">
        <v>263</v>
      </c>
      <c r="G41" s="59">
        <v>0</v>
      </c>
      <c r="H41" s="16">
        <v>936.46</v>
      </c>
      <c r="I41" s="16">
        <v>3745.85</v>
      </c>
      <c r="J41" s="17">
        <f>SUM(G41:I41)</f>
        <v>4682.3099999999995</v>
      </c>
      <c r="K41" s="18"/>
      <c r="L41" s="18"/>
      <c r="M41" s="18"/>
      <c r="N41" s="18"/>
      <c r="O41" s="18"/>
      <c r="P41" s="18"/>
      <c r="Q41" s="18"/>
      <c r="R41" s="51"/>
      <c r="S41" s="51"/>
      <c r="T41" s="51"/>
      <c r="U41" s="51"/>
      <c r="V41" s="51"/>
      <c r="W41" s="51"/>
      <c r="X41" s="51"/>
      <c r="Y41" s="51"/>
      <c r="Z41" s="51"/>
      <c r="AA41" s="5"/>
      <c r="AB41" s="5"/>
      <c r="AC41" s="5"/>
      <c r="AD41" s="5"/>
    </row>
    <row r="42" spans="1:30" ht="14.4" x14ac:dyDescent="0.25">
      <c r="A42" s="57" t="s">
        <v>201</v>
      </c>
      <c r="B42" s="56" t="s">
        <v>33</v>
      </c>
      <c r="C42" s="55" t="s">
        <v>230</v>
      </c>
      <c r="D42" s="56" t="s">
        <v>288</v>
      </c>
      <c r="E42" s="58">
        <v>1</v>
      </c>
      <c r="F42" s="57" t="s">
        <v>251</v>
      </c>
      <c r="G42" s="59">
        <v>0</v>
      </c>
      <c r="H42" s="16">
        <v>936.46</v>
      </c>
      <c r="I42" s="16">
        <v>3745.85</v>
      </c>
      <c r="J42" s="17">
        <f>SUM(G42:I42)</f>
        <v>4682.3099999999995</v>
      </c>
      <c r="K42" s="18"/>
      <c r="L42" s="18"/>
      <c r="M42" s="18"/>
      <c r="N42" s="18"/>
      <c r="O42" s="18"/>
      <c r="P42" s="18"/>
      <c r="Q42" s="18"/>
      <c r="R42" s="51"/>
      <c r="S42" s="51"/>
      <c r="T42" s="51"/>
      <c r="U42" s="51"/>
      <c r="V42" s="51"/>
      <c r="W42" s="51"/>
      <c r="X42" s="51"/>
      <c r="Y42" s="51"/>
      <c r="Z42" s="51"/>
      <c r="AA42" s="5"/>
      <c r="AB42" s="5"/>
      <c r="AC42" s="5"/>
      <c r="AD42" s="5"/>
    </row>
    <row r="43" spans="1:30" ht="14.4" x14ac:dyDescent="0.25">
      <c r="A43" s="57" t="s">
        <v>203</v>
      </c>
      <c r="B43" s="56" t="s">
        <v>33</v>
      </c>
      <c r="C43" s="55" t="s">
        <v>230</v>
      </c>
      <c r="D43" s="56" t="s">
        <v>287</v>
      </c>
      <c r="E43" s="58">
        <v>1</v>
      </c>
      <c r="F43" s="57"/>
      <c r="G43" s="59">
        <v>0</v>
      </c>
      <c r="H43" s="16"/>
      <c r="I43" s="16"/>
      <c r="J43" s="17">
        <f>SUM(G43:I43)</f>
        <v>0</v>
      </c>
      <c r="K43" s="18"/>
      <c r="L43" s="18"/>
      <c r="M43" s="18"/>
      <c r="N43" s="18"/>
      <c r="O43" s="18"/>
      <c r="P43" s="18"/>
      <c r="Q43" s="18"/>
      <c r="R43" s="51"/>
      <c r="S43" s="51"/>
      <c r="T43" s="51"/>
      <c r="U43" s="51"/>
      <c r="V43" s="51"/>
      <c r="W43" s="51"/>
      <c r="X43" s="51"/>
      <c r="Y43" s="51"/>
      <c r="Z43" s="51"/>
      <c r="AA43" s="5"/>
      <c r="AB43" s="5"/>
      <c r="AC43" s="5"/>
      <c r="AD43" s="5"/>
    </row>
    <row r="44" spans="1:30" ht="14.4" x14ac:dyDescent="0.25">
      <c r="A44" s="57" t="s">
        <v>299</v>
      </c>
      <c r="B44" s="56" t="s">
        <v>33</v>
      </c>
      <c r="C44" s="55" t="s">
        <v>230</v>
      </c>
      <c r="D44" s="55" t="s">
        <v>287</v>
      </c>
      <c r="E44" s="58">
        <v>1</v>
      </c>
      <c r="F44" s="57"/>
      <c r="G44" s="59">
        <v>0</v>
      </c>
      <c r="H44" s="16"/>
      <c r="I44" s="16"/>
      <c r="J44" s="17">
        <f t="shared" si="0"/>
        <v>0</v>
      </c>
      <c r="K44" s="61" t="s">
        <v>290</v>
      </c>
      <c r="L44" s="18"/>
      <c r="M44" s="18"/>
      <c r="N44" s="18"/>
      <c r="O44" s="18"/>
      <c r="P44" s="18"/>
      <c r="Q44" s="18"/>
      <c r="R44" s="51"/>
      <c r="S44" s="51"/>
      <c r="T44" s="51"/>
      <c r="U44" s="51"/>
      <c r="V44" s="51"/>
      <c r="W44" s="51"/>
      <c r="X44" s="51"/>
      <c r="Y44" s="51"/>
      <c r="Z44" s="51"/>
      <c r="AA44" s="5"/>
      <c r="AB44" s="5"/>
      <c r="AC44" s="5"/>
      <c r="AD44" s="5"/>
    </row>
    <row r="45" spans="1:30" ht="14.4" x14ac:dyDescent="0.25">
      <c r="A45" s="57" t="s">
        <v>204</v>
      </c>
      <c r="B45" s="56" t="s">
        <v>33</v>
      </c>
      <c r="C45" s="55" t="s">
        <v>230</v>
      </c>
      <c r="D45" s="56" t="s">
        <v>288</v>
      </c>
      <c r="E45" s="58">
        <v>1</v>
      </c>
      <c r="F45" s="57" t="s">
        <v>253</v>
      </c>
      <c r="G45" s="59">
        <v>0</v>
      </c>
      <c r="H45" s="16">
        <v>936.46</v>
      </c>
      <c r="I45" s="16">
        <v>3745.85</v>
      </c>
      <c r="J45" s="17">
        <f>SUM(G45:I45)</f>
        <v>4682.3099999999995</v>
      </c>
      <c r="K45" s="18"/>
      <c r="L45" s="18"/>
      <c r="M45" s="18"/>
      <c r="N45" s="18"/>
      <c r="O45" s="18"/>
      <c r="P45" s="18"/>
      <c r="Q45" s="18"/>
      <c r="R45" s="51"/>
      <c r="S45" s="51"/>
      <c r="T45" s="51"/>
      <c r="U45" s="51"/>
      <c r="V45" s="51"/>
      <c r="W45" s="51"/>
      <c r="X45" s="51"/>
      <c r="Y45" s="51"/>
      <c r="Z45" s="51"/>
      <c r="AA45" s="5"/>
      <c r="AB45" s="5"/>
      <c r="AC45" s="5"/>
      <c r="AD45" s="5"/>
    </row>
    <row r="46" spans="1:30" ht="14.4" x14ac:dyDescent="0.25">
      <c r="A46" s="57" t="s">
        <v>206</v>
      </c>
      <c r="B46" s="56" t="s">
        <v>33</v>
      </c>
      <c r="C46" s="55" t="s">
        <v>230</v>
      </c>
      <c r="D46" s="56" t="s">
        <v>288</v>
      </c>
      <c r="E46" s="58">
        <v>1</v>
      </c>
      <c r="F46" s="57" t="s">
        <v>256</v>
      </c>
      <c r="G46" s="59">
        <v>0</v>
      </c>
      <c r="H46" s="16">
        <v>936.46</v>
      </c>
      <c r="I46" s="16">
        <v>3745.85</v>
      </c>
      <c r="J46" s="17">
        <f>SUM(G46:I46)</f>
        <v>4682.3099999999995</v>
      </c>
      <c r="K46" s="18"/>
      <c r="L46" s="18"/>
      <c r="M46" s="18"/>
      <c r="N46" s="18"/>
      <c r="O46" s="18"/>
      <c r="P46" s="18"/>
      <c r="Q46" s="18"/>
      <c r="R46" s="51"/>
      <c r="S46" s="51"/>
      <c r="T46" s="51"/>
      <c r="U46" s="51"/>
      <c r="V46" s="51"/>
      <c r="W46" s="51"/>
      <c r="X46" s="51"/>
      <c r="Y46" s="51"/>
      <c r="Z46" s="51"/>
      <c r="AA46" s="5"/>
      <c r="AB46" s="5"/>
      <c r="AC46" s="5"/>
      <c r="AD46" s="5"/>
    </row>
    <row r="47" spans="1:30" ht="14.4" x14ac:dyDescent="0.25">
      <c r="A47" s="57" t="s">
        <v>202</v>
      </c>
      <c r="B47" s="56" t="s">
        <v>33</v>
      </c>
      <c r="C47" s="55" t="s">
        <v>230</v>
      </c>
      <c r="D47" s="56" t="s">
        <v>288</v>
      </c>
      <c r="E47" s="58">
        <v>1</v>
      </c>
      <c r="F47" s="57" t="s">
        <v>260</v>
      </c>
      <c r="G47" s="59">
        <v>0</v>
      </c>
      <c r="H47" s="16">
        <v>936.46</v>
      </c>
      <c r="I47" s="16">
        <v>3745.85</v>
      </c>
      <c r="J47" s="17">
        <f>SUM(G47:I47)</f>
        <v>4682.3099999999995</v>
      </c>
      <c r="K47" s="18"/>
      <c r="L47" s="18"/>
      <c r="M47" s="18"/>
      <c r="N47" s="18"/>
      <c r="O47" s="18"/>
      <c r="P47" s="18"/>
      <c r="Q47" s="18"/>
      <c r="R47" s="51"/>
      <c r="S47" s="51"/>
      <c r="T47" s="51"/>
      <c r="U47" s="51"/>
      <c r="V47" s="51"/>
      <c r="W47" s="51"/>
      <c r="X47" s="51"/>
      <c r="Y47" s="51"/>
      <c r="Z47" s="51"/>
      <c r="AA47" s="5"/>
      <c r="AB47" s="5"/>
      <c r="AC47" s="5"/>
      <c r="AD47" s="5"/>
    </row>
    <row r="48" spans="1:30" ht="14.4" x14ac:dyDescent="0.25">
      <c r="A48" s="57" t="s">
        <v>200</v>
      </c>
      <c r="B48" s="56" t="s">
        <v>33</v>
      </c>
      <c r="C48" s="55" t="s">
        <v>230</v>
      </c>
      <c r="D48" s="56" t="s">
        <v>288</v>
      </c>
      <c r="E48" s="58">
        <v>1</v>
      </c>
      <c r="F48" s="57" t="s">
        <v>250</v>
      </c>
      <c r="G48" s="59">
        <v>0</v>
      </c>
      <c r="H48" s="16">
        <v>936.46</v>
      </c>
      <c r="I48" s="16">
        <v>3745.85</v>
      </c>
      <c r="J48" s="17">
        <f>SUM(G48:I48)</f>
        <v>4682.3099999999995</v>
      </c>
      <c r="K48" s="18"/>
      <c r="L48" s="18"/>
      <c r="M48" s="18"/>
      <c r="N48" s="18"/>
      <c r="O48" s="18"/>
      <c r="P48" s="18"/>
      <c r="Q48" s="18"/>
      <c r="R48" s="51"/>
      <c r="S48" s="51"/>
      <c r="T48" s="51"/>
      <c r="U48" s="51"/>
      <c r="V48" s="51"/>
      <c r="W48" s="51"/>
      <c r="X48" s="51"/>
      <c r="Y48" s="51"/>
      <c r="Z48" s="51"/>
      <c r="AA48" s="5"/>
      <c r="AB48" s="5"/>
      <c r="AC48" s="5"/>
      <c r="AD48" s="5"/>
    </row>
    <row r="49" spans="1:30" ht="14.4" x14ac:dyDescent="0.25">
      <c r="A49" s="57" t="s">
        <v>199</v>
      </c>
      <c r="B49" s="56" t="s">
        <v>33</v>
      </c>
      <c r="C49" s="55" t="s">
        <v>230</v>
      </c>
      <c r="D49" s="56" t="s">
        <v>288</v>
      </c>
      <c r="E49" s="58">
        <v>1</v>
      </c>
      <c r="F49" s="57" t="s">
        <v>249</v>
      </c>
      <c r="G49" s="59">
        <v>0</v>
      </c>
      <c r="H49" s="16">
        <v>936.46</v>
      </c>
      <c r="I49" s="16">
        <v>3745.85</v>
      </c>
      <c r="J49" s="17">
        <f t="shared" si="0"/>
        <v>4682.3099999999995</v>
      </c>
      <c r="K49" s="18"/>
      <c r="L49" s="18"/>
      <c r="M49" s="18"/>
      <c r="N49" s="18"/>
      <c r="O49" s="18"/>
      <c r="P49" s="18"/>
      <c r="Q49" s="18"/>
      <c r="R49" s="51"/>
      <c r="S49" s="51"/>
      <c r="T49" s="51"/>
      <c r="U49" s="51"/>
      <c r="V49" s="51"/>
      <c r="W49" s="51"/>
      <c r="X49" s="51"/>
      <c r="Y49" s="51"/>
      <c r="Z49" s="51"/>
      <c r="AA49" s="5"/>
      <c r="AB49" s="5"/>
      <c r="AC49" s="5"/>
      <c r="AD49" s="5"/>
    </row>
    <row r="50" spans="1:30" ht="14.4" x14ac:dyDescent="0.25">
      <c r="A50" s="57" t="s">
        <v>198</v>
      </c>
      <c r="B50" s="56" t="s">
        <v>33</v>
      </c>
      <c r="C50" s="55" t="s">
        <v>230</v>
      </c>
      <c r="D50" s="56" t="s">
        <v>287</v>
      </c>
      <c r="E50" s="58">
        <v>1</v>
      </c>
      <c r="F50" s="57"/>
      <c r="G50" s="59">
        <v>0</v>
      </c>
      <c r="H50" s="16"/>
      <c r="I50" s="16"/>
      <c r="J50" s="17">
        <f>SUM(G50:I50)</f>
        <v>0</v>
      </c>
      <c r="K50" s="18"/>
      <c r="L50" s="18"/>
      <c r="M50" s="18"/>
      <c r="N50" s="18"/>
      <c r="O50" s="18"/>
      <c r="P50" s="18"/>
      <c r="Q50" s="18"/>
      <c r="R50" s="51"/>
      <c r="S50" s="51"/>
      <c r="T50" s="51"/>
      <c r="U50" s="51"/>
      <c r="V50" s="51"/>
      <c r="W50" s="51"/>
      <c r="X50" s="51"/>
      <c r="Y50" s="51"/>
      <c r="Z50" s="51"/>
      <c r="AA50" s="5"/>
      <c r="AB50" s="5"/>
      <c r="AC50" s="5"/>
      <c r="AD50" s="5"/>
    </row>
    <row r="51" spans="1:30" ht="14.4" x14ac:dyDescent="0.25">
      <c r="A51" s="57" t="s">
        <v>210</v>
      </c>
      <c r="B51" s="56" t="s">
        <v>33</v>
      </c>
      <c r="C51" s="55" t="s">
        <v>230</v>
      </c>
      <c r="D51" s="56" t="s">
        <v>288</v>
      </c>
      <c r="E51" s="58">
        <v>1</v>
      </c>
      <c r="F51" s="57" t="s">
        <v>262</v>
      </c>
      <c r="G51" s="59">
        <v>0</v>
      </c>
      <c r="H51" s="16">
        <v>936.46</v>
      </c>
      <c r="I51" s="16">
        <v>3745.85</v>
      </c>
      <c r="J51" s="17">
        <f>SUM(G51:I51)</f>
        <v>4682.3099999999995</v>
      </c>
      <c r="K51" s="18"/>
      <c r="L51" s="18"/>
      <c r="M51" s="18"/>
      <c r="N51" s="18"/>
      <c r="O51" s="18"/>
      <c r="P51" s="18"/>
      <c r="Q51" s="18"/>
      <c r="R51" s="51"/>
      <c r="S51" s="51"/>
      <c r="T51" s="51"/>
      <c r="U51" s="51"/>
      <c r="V51" s="51"/>
      <c r="W51" s="51"/>
      <c r="X51" s="51"/>
      <c r="Y51" s="51"/>
      <c r="Z51" s="51"/>
      <c r="AA51" s="5"/>
      <c r="AB51" s="5"/>
      <c r="AC51" s="5"/>
      <c r="AD51" s="5"/>
    </row>
    <row r="52" spans="1:30" ht="14.4" x14ac:dyDescent="0.25">
      <c r="A52" s="57" t="s">
        <v>209</v>
      </c>
      <c r="B52" s="56" t="s">
        <v>33</v>
      </c>
      <c r="C52" s="55" t="s">
        <v>230</v>
      </c>
      <c r="D52" s="56" t="s">
        <v>288</v>
      </c>
      <c r="E52" s="58">
        <v>1</v>
      </c>
      <c r="F52" s="57" t="s">
        <v>264</v>
      </c>
      <c r="G52" s="59">
        <v>0</v>
      </c>
      <c r="H52" s="16">
        <v>936.46</v>
      </c>
      <c r="I52" s="16">
        <v>3745.85</v>
      </c>
      <c r="J52" s="17">
        <f>SUM(G52:I52)</f>
        <v>4682.3099999999995</v>
      </c>
      <c r="K52" s="18"/>
      <c r="L52" s="18"/>
      <c r="M52" s="18"/>
      <c r="N52" s="18"/>
      <c r="O52" s="18"/>
      <c r="P52" s="18"/>
      <c r="Q52" s="18"/>
      <c r="R52" s="51"/>
      <c r="S52" s="51"/>
      <c r="T52" s="51"/>
      <c r="U52" s="51"/>
      <c r="V52" s="51"/>
      <c r="W52" s="51"/>
      <c r="X52" s="51"/>
      <c r="Y52" s="51"/>
      <c r="Z52" s="51"/>
      <c r="AA52" s="5"/>
      <c r="AB52" s="5"/>
      <c r="AC52" s="5"/>
      <c r="AD52" s="5"/>
    </row>
    <row r="53" spans="1:30" ht="14.4" x14ac:dyDescent="0.25">
      <c r="A53" s="57" t="s">
        <v>205</v>
      </c>
      <c r="B53" s="56" t="s">
        <v>33</v>
      </c>
      <c r="C53" s="55" t="s">
        <v>230</v>
      </c>
      <c r="D53" s="56" t="s">
        <v>288</v>
      </c>
      <c r="E53" s="58">
        <v>1</v>
      </c>
      <c r="F53" s="57" t="s">
        <v>255</v>
      </c>
      <c r="G53" s="59">
        <v>0</v>
      </c>
      <c r="H53" s="16">
        <v>936.46</v>
      </c>
      <c r="I53" s="16">
        <v>3745.85</v>
      </c>
      <c r="J53" s="17">
        <f t="shared" si="0"/>
        <v>4682.3099999999995</v>
      </c>
      <c r="K53" s="18"/>
      <c r="L53" s="18"/>
      <c r="M53" s="18"/>
      <c r="N53" s="18"/>
      <c r="O53" s="18"/>
      <c r="P53" s="18"/>
      <c r="Q53" s="18"/>
      <c r="R53" s="51"/>
      <c r="S53" s="51"/>
      <c r="T53" s="51"/>
      <c r="U53" s="51"/>
      <c r="V53" s="51"/>
      <c r="W53" s="51"/>
      <c r="X53" s="51"/>
      <c r="Y53" s="51"/>
      <c r="Z53" s="51"/>
      <c r="AA53" s="5"/>
      <c r="AB53" s="5"/>
      <c r="AC53" s="5"/>
      <c r="AD53" s="5"/>
    </row>
    <row r="54" spans="1:30" ht="14.4" x14ac:dyDescent="0.25">
      <c r="A54" s="57" t="s">
        <v>198</v>
      </c>
      <c r="B54" s="56" t="s">
        <v>33</v>
      </c>
      <c r="C54" s="55" t="s">
        <v>230</v>
      </c>
      <c r="D54" s="56" t="s">
        <v>288</v>
      </c>
      <c r="E54" s="58">
        <v>1</v>
      </c>
      <c r="F54" s="57" t="s">
        <v>248</v>
      </c>
      <c r="G54" s="59">
        <v>0</v>
      </c>
      <c r="H54" s="16">
        <v>936.46</v>
      </c>
      <c r="I54" s="16">
        <v>3745.85</v>
      </c>
      <c r="J54" s="17">
        <f>SUM(G54:I54)</f>
        <v>4682.3099999999995</v>
      </c>
      <c r="K54" s="18"/>
      <c r="L54" s="18"/>
      <c r="M54" s="18"/>
      <c r="N54" s="18"/>
      <c r="O54" s="18"/>
      <c r="P54" s="18"/>
      <c r="Q54" s="18"/>
      <c r="R54" s="51"/>
      <c r="S54" s="51"/>
      <c r="T54" s="51"/>
      <c r="U54" s="51"/>
      <c r="V54" s="51"/>
      <c r="W54" s="51"/>
      <c r="X54" s="51"/>
      <c r="Y54" s="51"/>
      <c r="Z54" s="51"/>
      <c r="AA54" s="5"/>
      <c r="AB54" s="5"/>
      <c r="AC54" s="5"/>
      <c r="AD54" s="5"/>
    </row>
    <row r="55" spans="1:30" ht="14.4" x14ac:dyDescent="0.25">
      <c r="A55" s="57" t="s">
        <v>211</v>
      </c>
      <c r="B55" s="56" t="s">
        <v>35</v>
      </c>
      <c r="C55" s="55" t="s">
        <v>230</v>
      </c>
      <c r="D55" s="56" t="s">
        <v>288</v>
      </c>
      <c r="E55" s="58">
        <v>1</v>
      </c>
      <c r="F55" s="57" t="s">
        <v>265</v>
      </c>
      <c r="G55" s="59">
        <v>0</v>
      </c>
      <c r="H55" s="16">
        <v>770.75</v>
      </c>
      <c r="I55" s="16">
        <v>3083.01</v>
      </c>
      <c r="J55" s="17">
        <f t="shared" si="0"/>
        <v>3853.76</v>
      </c>
      <c r="K55" s="18"/>
      <c r="L55" s="18"/>
      <c r="M55" s="18"/>
      <c r="N55" s="18"/>
      <c r="O55" s="18"/>
      <c r="P55" s="18"/>
      <c r="Q55" s="18"/>
      <c r="R55" s="51"/>
      <c r="S55" s="51"/>
      <c r="T55" s="51"/>
      <c r="U55" s="51"/>
      <c r="V55" s="51"/>
      <c r="W55" s="51"/>
      <c r="X55" s="51"/>
      <c r="Y55" s="51"/>
      <c r="Z55" s="51"/>
      <c r="AA55" s="5"/>
      <c r="AB55" s="5"/>
      <c r="AC55" s="5"/>
      <c r="AD55" s="5"/>
    </row>
    <row r="56" spans="1:30" ht="14.4" x14ac:dyDescent="0.25">
      <c r="A56" s="57" t="s">
        <v>215</v>
      </c>
      <c r="B56" s="56" t="s">
        <v>35</v>
      </c>
      <c r="C56" s="55" t="s">
        <v>230</v>
      </c>
      <c r="D56" s="56" t="s">
        <v>288</v>
      </c>
      <c r="E56" s="58">
        <v>1</v>
      </c>
      <c r="F56" s="57" t="s">
        <v>270</v>
      </c>
      <c r="G56" s="59">
        <v>0</v>
      </c>
      <c r="H56" s="16">
        <v>770.75</v>
      </c>
      <c r="I56" s="16">
        <v>3083.01</v>
      </c>
      <c r="J56" s="17">
        <f>SUM(G56:I56)</f>
        <v>3853.76</v>
      </c>
      <c r="K56" s="18"/>
      <c r="L56" s="18"/>
      <c r="M56" s="18"/>
      <c r="N56" s="18"/>
      <c r="O56" s="18"/>
      <c r="P56" s="18"/>
      <c r="Q56" s="18"/>
      <c r="R56" s="51"/>
      <c r="S56" s="51"/>
      <c r="T56" s="51"/>
      <c r="U56" s="51"/>
      <c r="V56" s="51"/>
      <c r="W56" s="51"/>
      <c r="X56" s="51"/>
      <c r="Y56" s="51"/>
      <c r="Z56" s="51"/>
      <c r="AA56" s="5"/>
      <c r="AB56" s="5"/>
      <c r="AC56" s="5"/>
      <c r="AD56" s="5"/>
    </row>
    <row r="57" spans="1:30" ht="14.4" x14ac:dyDescent="0.25">
      <c r="A57" s="57" t="s">
        <v>212</v>
      </c>
      <c r="B57" s="56" t="s">
        <v>35</v>
      </c>
      <c r="C57" s="55" t="s">
        <v>230</v>
      </c>
      <c r="D57" s="56" t="s">
        <v>288</v>
      </c>
      <c r="E57" s="58">
        <v>1</v>
      </c>
      <c r="F57" s="57" t="s">
        <v>266</v>
      </c>
      <c r="G57" s="59">
        <v>0</v>
      </c>
      <c r="H57" s="16">
        <v>770.75</v>
      </c>
      <c r="I57" s="16">
        <v>3083.01</v>
      </c>
      <c r="J57" s="17">
        <f t="shared" si="0"/>
        <v>3853.76</v>
      </c>
      <c r="K57" s="18"/>
      <c r="L57" s="18"/>
      <c r="M57" s="18"/>
      <c r="N57" s="18"/>
      <c r="O57" s="18"/>
      <c r="P57" s="18"/>
      <c r="Q57" s="18"/>
      <c r="R57" s="51"/>
      <c r="S57" s="51"/>
      <c r="T57" s="51"/>
      <c r="U57" s="51"/>
      <c r="V57" s="51"/>
      <c r="W57" s="51"/>
      <c r="X57" s="51"/>
      <c r="Y57" s="51"/>
      <c r="Z57" s="51"/>
      <c r="AA57" s="5"/>
      <c r="AB57" s="5"/>
      <c r="AC57" s="5"/>
      <c r="AD57" s="5"/>
    </row>
    <row r="58" spans="1:30" ht="14.4" x14ac:dyDescent="0.25">
      <c r="A58" s="57" t="s">
        <v>212</v>
      </c>
      <c r="B58" s="56" t="s">
        <v>35</v>
      </c>
      <c r="C58" s="55" t="s">
        <v>230</v>
      </c>
      <c r="D58" s="56" t="s">
        <v>288</v>
      </c>
      <c r="E58" s="58">
        <v>1</v>
      </c>
      <c r="F58" s="57" t="s">
        <v>304</v>
      </c>
      <c r="G58" s="59">
        <v>0</v>
      </c>
      <c r="H58" s="16">
        <v>770.75</v>
      </c>
      <c r="I58" s="16">
        <v>3083.01</v>
      </c>
      <c r="J58" s="17">
        <f t="shared" si="0"/>
        <v>3853.76</v>
      </c>
      <c r="K58" s="18"/>
      <c r="L58" s="18"/>
      <c r="M58" s="18"/>
      <c r="N58" s="18"/>
      <c r="O58" s="18"/>
      <c r="P58" s="18"/>
      <c r="Q58" s="18"/>
      <c r="R58" s="51"/>
      <c r="S58" s="51"/>
      <c r="T58" s="51"/>
      <c r="U58" s="51"/>
      <c r="V58" s="51"/>
      <c r="W58" s="51"/>
      <c r="X58" s="51"/>
      <c r="Y58" s="51"/>
      <c r="Z58" s="51"/>
      <c r="AA58" s="5"/>
      <c r="AB58" s="5"/>
      <c r="AC58" s="5"/>
      <c r="AD58" s="5"/>
    </row>
    <row r="59" spans="1:30" ht="14.4" x14ac:dyDescent="0.25">
      <c r="A59" s="57" t="s">
        <v>216</v>
      </c>
      <c r="B59" s="56" t="s">
        <v>35</v>
      </c>
      <c r="C59" s="55" t="s">
        <v>230</v>
      </c>
      <c r="D59" s="56" t="s">
        <v>288</v>
      </c>
      <c r="E59" s="58">
        <v>1</v>
      </c>
      <c r="F59" s="57" t="s">
        <v>272</v>
      </c>
      <c r="G59" s="59">
        <v>0</v>
      </c>
      <c r="H59" s="16">
        <v>770.75</v>
      </c>
      <c r="I59" s="16">
        <v>3083.01</v>
      </c>
      <c r="J59" s="17">
        <f>SUM(G59:I59)</f>
        <v>3853.76</v>
      </c>
      <c r="K59" s="18"/>
      <c r="L59" s="18"/>
      <c r="M59" s="18"/>
      <c r="N59" s="18"/>
      <c r="O59" s="18"/>
      <c r="P59" s="18"/>
      <c r="Q59" s="18"/>
      <c r="R59" s="51"/>
      <c r="S59" s="51"/>
      <c r="T59" s="51"/>
      <c r="U59" s="51"/>
      <c r="V59" s="51"/>
      <c r="W59" s="51"/>
      <c r="X59" s="51"/>
      <c r="Y59" s="51"/>
      <c r="Z59" s="51"/>
      <c r="AA59" s="5"/>
      <c r="AB59" s="5"/>
      <c r="AC59" s="5"/>
      <c r="AD59" s="5"/>
    </row>
    <row r="60" spans="1:30" ht="14.4" x14ac:dyDescent="0.25">
      <c r="A60" s="57" t="s">
        <v>213</v>
      </c>
      <c r="B60" s="56" t="s">
        <v>35</v>
      </c>
      <c r="C60" s="55" t="s">
        <v>230</v>
      </c>
      <c r="D60" s="56" t="s">
        <v>288</v>
      </c>
      <c r="E60" s="58">
        <v>1</v>
      </c>
      <c r="F60" s="57" t="s">
        <v>268</v>
      </c>
      <c r="G60" s="59">
        <v>0</v>
      </c>
      <c r="H60" s="16">
        <v>770.75</v>
      </c>
      <c r="I60" s="16">
        <v>3083.01</v>
      </c>
      <c r="J60" s="17">
        <f t="shared" si="0"/>
        <v>3853.76</v>
      </c>
      <c r="K60" s="18"/>
      <c r="L60" s="18"/>
      <c r="M60" s="18"/>
      <c r="N60" s="18"/>
      <c r="O60" s="18"/>
      <c r="P60" s="18"/>
      <c r="Q60" s="18"/>
      <c r="R60" s="51"/>
      <c r="S60" s="51"/>
      <c r="T60" s="51"/>
      <c r="U60" s="51"/>
      <c r="V60" s="51"/>
      <c r="W60" s="51"/>
      <c r="X60" s="51"/>
      <c r="Y60" s="51"/>
      <c r="Z60" s="51"/>
      <c r="AA60" s="5"/>
      <c r="AB60" s="5"/>
      <c r="AC60" s="5"/>
      <c r="AD60" s="5"/>
    </row>
    <row r="61" spans="1:30" ht="14.4" x14ac:dyDescent="0.25">
      <c r="A61" s="57" t="s">
        <v>217</v>
      </c>
      <c r="B61" s="56" t="s">
        <v>35</v>
      </c>
      <c r="C61" s="55" t="s">
        <v>230</v>
      </c>
      <c r="D61" s="56" t="s">
        <v>288</v>
      </c>
      <c r="E61" s="58">
        <v>1</v>
      </c>
      <c r="F61" s="57" t="s">
        <v>273</v>
      </c>
      <c r="G61" s="59">
        <v>0</v>
      </c>
      <c r="H61" s="16">
        <v>770.75</v>
      </c>
      <c r="I61" s="16">
        <v>3083.01</v>
      </c>
      <c r="J61" s="17">
        <f>SUM(G61:I61)</f>
        <v>3853.76</v>
      </c>
      <c r="K61" s="18"/>
      <c r="L61" s="18"/>
      <c r="M61" s="18"/>
      <c r="N61" s="18"/>
      <c r="O61" s="18"/>
      <c r="P61" s="18"/>
      <c r="Q61" s="18"/>
      <c r="R61" s="51"/>
      <c r="S61" s="51"/>
      <c r="T61" s="51"/>
      <c r="U61" s="51"/>
      <c r="V61" s="51"/>
      <c r="W61" s="51"/>
      <c r="X61" s="51"/>
      <c r="Y61" s="51"/>
      <c r="Z61" s="51"/>
      <c r="AA61" s="5"/>
      <c r="AB61" s="5"/>
      <c r="AC61" s="5"/>
      <c r="AD61" s="5"/>
    </row>
    <row r="62" spans="1:30" ht="14.4" x14ac:dyDescent="0.25">
      <c r="A62" s="57" t="s">
        <v>212</v>
      </c>
      <c r="B62" s="56" t="s">
        <v>35</v>
      </c>
      <c r="C62" s="55" t="s">
        <v>230</v>
      </c>
      <c r="D62" s="56" t="s">
        <v>288</v>
      </c>
      <c r="E62" s="58">
        <v>1</v>
      </c>
      <c r="F62" s="57" t="s">
        <v>271</v>
      </c>
      <c r="G62" s="59">
        <v>0</v>
      </c>
      <c r="H62" s="16">
        <v>770.75</v>
      </c>
      <c r="I62" s="16">
        <v>3083.01</v>
      </c>
      <c r="J62" s="17">
        <f>SUM(G62:I62)</f>
        <v>3853.76</v>
      </c>
      <c r="K62" s="18"/>
      <c r="L62" s="18"/>
      <c r="M62" s="18"/>
      <c r="N62" s="18"/>
      <c r="O62" s="18"/>
      <c r="P62" s="18"/>
      <c r="Q62" s="18"/>
      <c r="R62" s="51"/>
      <c r="S62" s="51"/>
      <c r="T62" s="51"/>
      <c r="U62" s="51"/>
      <c r="V62" s="51"/>
      <c r="W62" s="51"/>
      <c r="X62" s="51"/>
      <c r="Y62" s="51"/>
      <c r="Z62" s="51"/>
      <c r="AA62" s="5"/>
      <c r="AB62" s="5"/>
      <c r="AC62" s="5"/>
      <c r="AD62" s="5"/>
    </row>
    <row r="63" spans="1:30" ht="14.4" x14ac:dyDescent="0.25">
      <c r="A63" s="57" t="s">
        <v>214</v>
      </c>
      <c r="B63" s="56" t="s">
        <v>35</v>
      </c>
      <c r="C63" s="55" t="s">
        <v>230</v>
      </c>
      <c r="D63" s="56" t="s">
        <v>288</v>
      </c>
      <c r="E63" s="58">
        <v>1</v>
      </c>
      <c r="F63" s="57" t="s">
        <v>269</v>
      </c>
      <c r="G63" s="59">
        <v>0</v>
      </c>
      <c r="H63" s="16">
        <v>770.75</v>
      </c>
      <c r="I63" s="16">
        <v>3083.01</v>
      </c>
      <c r="J63" s="17">
        <f t="shared" si="0"/>
        <v>3853.76</v>
      </c>
      <c r="K63" s="18"/>
      <c r="L63" s="18"/>
      <c r="M63" s="18"/>
      <c r="N63" s="18"/>
      <c r="O63" s="18"/>
      <c r="P63" s="18"/>
      <c r="Q63" s="18"/>
      <c r="R63" s="51"/>
      <c r="S63" s="51"/>
      <c r="T63" s="51"/>
      <c r="U63" s="51"/>
      <c r="V63" s="51"/>
      <c r="W63" s="51"/>
      <c r="X63" s="51"/>
      <c r="Y63" s="51"/>
      <c r="Z63" s="51"/>
      <c r="AA63" s="5"/>
      <c r="AB63" s="5"/>
      <c r="AC63" s="5"/>
      <c r="AD63" s="5"/>
    </row>
    <row r="64" spans="1:30" ht="14.4" x14ac:dyDescent="0.25">
      <c r="A64" s="57" t="s">
        <v>218</v>
      </c>
      <c r="B64" s="56" t="s">
        <v>35</v>
      </c>
      <c r="C64" s="55" t="s">
        <v>230</v>
      </c>
      <c r="D64" s="56" t="s">
        <v>287</v>
      </c>
      <c r="E64" s="58">
        <v>1</v>
      </c>
      <c r="F64" s="57"/>
      <c r="G64" s="59">
        <v>0</v>
      </c>
      <c r="H64" s="16"/>
      <c r="I64" s="16"/>
      <c r="J64" s="17">
        <f t="shared" si="0"/>
        <v>0</v>
      </c>
      <c r="K64" s="18"/>
      <c r="L64" s="18"/>
      <c r="M64" s="18"/>
      <c r="N64" s="18"/>
      <c r="O64" s="18"/>
      <c r="P64" s="18"/>
      <c r="Q64" s="18"/>
      <c r="R64" s="51"/>
      <c r="S64" s="51"/>
      <c r="T64" s="51"/>
      <c r="U64" s="51"/>
      <c r="V64" s="51"/>
      <c r="W64" s="51"/>
      <c r="X64" s="51"/>
      <c r="Y64" s="51"/>
      <c r="Z64" s="51"/>
      <c r="AA64" s="5"/>
      <c r="AB64" s="5"/>
      <c r="AC64" s="5"/>
      <c r="AD64" s="5"/>
    </row>
    <row r="65" spans="1:30" ht="14.4" x14ac:dyDescent="0.25">
      <c r="A65" s="57" t="s">
        <v>220</v>
      </c>
      <c r="B65" s="56" t="s">
        <v>37</v>
      </c>
      <c r="C65" s="55" t="s">
        <v>230</v>
      </c>
      <c r="D65" s="56" t="s">
        <v>287</v>
      </c>
      <c r="E65" s="58">
        <v>1</v>
      </c>
      <c r="F65" s="57"/>
      <c r="G65" s="59">
        <v>0</v>
      </c>
      <c r="H65" s="16"/>
      <c r="I65" s="16"/>
      <c r="J65" s="17">
        <f t="shared" si="0"/>
        <v>0</v>
      </c>
      <c r="K65" s="18"/>
      <c r="L65" s="18"/>
      <c r="M65" s="18"/>
      <c r="N65" s="18"/>
      <c r="O65" s="18"/>
      <c r="P65" s="18"/>
      <c r="Q65" s="18"/>
      <c r="R65" s="51"/>
      <c r="S65" s="51"/>
      <c r="T65" s="51"/>
      <c r="U65" s="51"/>
      <c r="V65" s="51"/>
      <c r="W65" s="51"/>
      <c r="X65" s="51"/>
      <c r="Y65" s="51"/>
      <c r="Z65" s="51"/>
      <c r="AA65" s="5"/>
      <c r="AB65" s="5"/>
      <c r="AC65" s="5"/>
      <c r="AD65" s="5"/>
    </row>
    <row r="66" spans="1:30" ht="14.4" x14ac:dyDescent="0.25">
      <c r="A66" s="57" t="s">
        <v>221</v>
      </c>
      <c r="B66" s="56" t="s">
        <v>37</v>
      </c>
      <c r="C66" s="55" t="s">
        <v>230</v>
      </c>
      <c r="D66" s="56" t="s">
        <v>288</v>
      </c>
      <c r="E66" s="58">
        <v>1</v>
      </c>
      <c r="F66" s="57" t="s">
        <v>274</v>
      </c>
      <c r="G66" s="59">
        <v>0</v>
      </c>
      <c r="H66" s="16">
        <v>500.99</v>
      </c>
      <c r="I66" s="16">
        <v>2003.96</v>
      </c>
      <c r="J66" s="17">
        <f t="shared" si="0"/>
        <v>2504.9499999999998</v>
      </c>
      <c r="K66" s="18"/>
      <c r="L66" s="18"/>
      <c r="M66" s="18"/>
      <c r="N66" s="18"/>
      <c r="O66" s="18"/>
      <c r="P66" s="18"/>
      <c r="Q66" s="18"/>
      <c r="R66" s="51"/>
      <c r="S66" s="51"/>
      <c r="T66" s="51"/>
      <c r="U66" s="51"/>
      <c r="V66" s="51"/>
      <c r="W66" s="51"/>
      <c r="X66" s="51"/>
      <c r="Y66" s="51"/>
      <c r="Z66" s="51"/>
      <c r="AA66" s="5"/>
      <c r="AB66" s="5"/>
      <c r="AC66" s="5"/>
      <c r="AD66" s="5"/>
    </row>
    <row r="67" spans="1:30" ht="14.4" x14ac:dyDescent="0.25">
      <c r="A67" s="57" t="s">
        <v>222</v>
      </c>
      <c r="B67" s="56" t="s">
        <v>37</v>
      </c>
      <c r="C67" s="55" t="s">
        <v>230</v>
      </c>
      <c r="D67" s="56" t="s">
        <v>288</v>
      </c>
      <c r="E67" s="58">
        <v>1</v>
      </c>
      <c r="F67" s="57" t="s">
        <v>277</v>
      </c>
      <c r="G67" s="59">
        <v>0</v>
      </c>
      <c r="H67" s="16">
        <v>500.99</v>
      </c>
      <c r="I67" s="16">
        <v>2003.96</v>
      </c>
      <c r="J67" s="17">
        <f>SUM(G67:I67)</f>
        <v>2504.9499999999998</v>
      </c>
      <c r="K67" s="18"/>
      <c r="L67" s="18"/>
      <c r="M67" s="18"/>
      <c r="N67" s="18"/>
      <c r="O67" s="18"/>
      <c r="P67" s="18"/>
      <c r="Q67" s="18"/>
      <c r="R67" s="51"/>
      <c r="S67" s="51"/>
      <c r="T67" s="51"/>
      <c r="U67" s="51"/>
      <c r="V67" s="51"/>
      <c r="W67" s="51"/>
      <c r="X67" s="51"/>
      <c r="Y67" s="51"/>
      <c r="Z67" s="51"/>
      <c r="AA67" s="5"/>
      <c r="AB67" s="5"/>
      <c r="AC67" s="5"/>
      <c r="AD67" s="5"/>
    </row>
    <row r="68" spans="1:30" ht="14.4" x14ac:dyDescent="0.25">
      <c r="A68" s="57" t="s">
        <v>222</v>
      </c>
      <c r="B68" s="56" t="s">
        <v>37</v>
      </c>
      <c r="C68" s="55" t="s">
        <v>230</v>
      </c>
      <c r="D68" s="56" t="s">
        <v>288</v>
      </c>
      <c r="E68" s="58">
        <v>1</v>
      </c>
      <c r="F68" s="57" t="s">
        <v>275</v>
      </c>
      <c r="G68" s="59">
        <v>0</v>
      </c>
      <c r="H68" s="16">
        <v>500.99</v>
      </c>
      <c r="I68" s="16">
        <v>2003.96</v>
      </c>
      <c r="J68" s="17">
        <f t="shared" si="0"/>
        <v>2504.9499999999998</v>
      </c>
      <c r="K68" s="18"/>
      <c r="L68" s="18"/>
      <c r="M68" s="18"/>
      <c r="N68" s="18"/>
      <c r="O68" s="18"/>
      <c r="P68" s="18"/>
      <c r="Q68" s="18"/>
      <c r="R68" s="51"/>
      <c r="S68" s="51"/>
      <c r="T68" s="51"/>
      <c r="U68" s="51"/>
      <c r="V68" s="51"/>
      <c r="W68" s="51"/>
      <c r="X68" s="51"/>
      <c r="Y68" s="51"/>
      <c r="Z68" s="51"/>
      <c r="AA68" s="5"/>
      <c r="AB68" s="5"/>
      <c r="AC68" s="5"/>
      <c r="AD68" s="5"/>
    </row>
    <row r="69" spans="1:30" ht="14.4" x14ac:dyDescent="0.25">
      <c r="A69" s="57" t="s">
        <v>224</v>
      </c>
      <c r="B69" s="56" t="s">
        <v>37</v>
      </c>
      <c r="C69" s="55" t="s">
        <v>230</v>
      </c>
      <c r="D69" s="56" t="s">
        <v>288</v>
      </c>
      <c r="E69" s="58">
        <v>1</v>
      </c>
      <c r="F69" s="57" t="s">
        <v>278</v>
      </c>
      <c r="G69" s="59">
        <v>0</v>
      </c>
      <c r="H69" s="16">
        <v>500.99</v>
      </c>
      <c r="I69" s="16">
        <v>2003.96</v>
      </c>
      <c r="J69" s="17">
        <f>SUM(G69:I69)</f>
        <v>2504.9499999999998</v>
      </c>
      <c r="K69" s="18"/>
      <c r="L69" s="18"/>
      <c r="M69" s="18"/>
      <c r="N69" s="18"/>
      <c r="O69" s="18"/>
      <c r="P69" s="18"/>
      <c r="Q69" s="18"/>
      <c r="R69" s="51"/>
      <c r="S69" s="51"/>
      <c r="T69" s="51"/>
      <c r="U69" s="51"/>
      <c r="V69" s="51"/>
      <c r="W69" s="51"/>
      <c r="X69" s="51"/>
      <c r="Y69" s="51"/>
      <c r="Z69" s="51"/>
      <c r="AA69" s="5"/>
      <c r="AB69" s="5"/>
      <c r="AC69" s="5"/>
      <c r="AD69" s="5"/>
    </row>
    <row r="70" spans="1:30" ht="14.4" x14ac:dyDescent="0.25">
      <c r="A70" s="57" t="s">
        <v>225</v>
      </c>
      <c r="B70" s="56" t="s">
        <v>37</v>
      </c>
      <c r="C70" s="55" t="s">
        <v>230</v>
      </c>
      <c r="D70" s="56" t="s">
        <v>288</v>
      </c>
      <c r="E70" s="58">
        <v>1</v>
      </c>
      <c r="F70" s="57" t="s">
        <v>279</v>
      </c>
      <c r="G70" s="59">
        <v>0</v>
      </c>
      <c r="H70" s="16">
        <v>500.99</v>
      </c>
      <c r="I70" s="16">
        <v>2003.96</v>
      </c>
      <c r="J70" s="17">
        <f>SUM(G70:I70)</f>
        <v>2504.9499999999998</v>
      </c>
      <c r="K70" s="18"/>
      <c r="L70" s="18"/>
      <c r="M70" s="18"/>
      <c r="N70" s="18"/>
      <c r="O70" s="18"/>
      <c r="P70" s="18"/>
      <c r="Q70" s="18"/>
      <c r="R70" s="51"/>
      <c r="S70" s="51"/>
      <c r="T70" s="51"/>
      <c r="U70" s="51"/>
      <c r="V70" s="51"/>
      <c r="W70" s="51"/>
      <c r="X70" s="51"/>
      <c r="Y70" s="51"/>
      <c r="Z70" s="51"/>
      <c r="AA70" s="5"/>
      <c r="AB70" s="5"/>
      <c r="AC70" s="5"/>
      <c r="AD70" s="5"/>
    </row>
    <row r="71" spans="1:30" ht="14.4" x14ac:dyDescent="0.25">
      <c r="A71" s="57" t="s">
        <v>223</v>
      </c>
      <c r="B71" s="56" t="s">
        <v>37</v>
      </c>
      <c r="C71" s="55" t="s">
        <v>230</v>
      </c>
      <c r="D71" s="56" t="s">
        <v>288</v>
      </c>
      <c r="E71" s="58">
        <v>1</v>
      </c>
      <c r="F71" s="57" t="s">
        <v>276</v>
      </c>
      <c r="G71" s="59">
        <v>0</v>
      </c>
      <c r="H71" s="16">
        <v>500.99</v>
      </c>
      <c r="I71" s="16">
        <v>2003.96</v>
      </c>
      <c r="J71" s="17">
        <f t="shared" si="0"/>
        <v>2504.9499999999998</v>
      </c>
      <c r="K71" s="18"/>
      <c r="L71" s="18"/>
      <c r="M71" s="18"/>
      <c r="N71" s="18"/>
      <c r="O71" s="18"/>
      <c r="P71" s="18"/>
      <c r="Q71" s="18"/>
      <c r="R71" s="51"/>
      <c r="S71" s="51"/>
      <c r="T71" s="51"/>
      <c r="U71" s="51"/>
      <c r="V71" s="51"/>
      <c r="W71" s="51"/>
      <c r="X71" s="51"/>
      <c r="Y71" s="51"/>
      <c r="Z71" s="51"/>
      <c r="AA71" s="5"/>
      <c r="AB71" s="5"/>
      <c r="AC71" s="5"/>
      <c r="AD71" s="5"/>
    </row>
    <row r="72" spans="1:30" ht="14.4" x14ac:dyDescent="0.25">
      <c r="A72" s="57" t="s">
        <v>219</v>
      </c>
      <c r="B72" s="56" t="s">
        <v>37</v>
      </c>
      <c r="C72" s="55" t="s">
        <v>230</v>
      </c>
      <c r="D72" s="56" t="s">
        <v>288</v>
      </c>
      <c r="E72" s="58">
        <v>1</v>
      </c>
      <c r="F72" s="57" t="s">
        <v>280</v>
      </c>
      <c r="G72" s="59">
        <v>0</v>
      </c>
      <c r="H72" s="16">
        <v>500.99</v>
      </c>
      <c r="I72" s="16">
        <v>2003.96</v>
      </c>
      <c r="J72" s="17">
        <f>SUM(G72:I72)</f>
        <v>2504.9499999999998</v>
      </c>
      <c r="K72" s="18"/>
      <c r="L72" s="18"/>
      <c r="M72" s="18"/>
      <c r="N72" s="18"/>
      <c r="O72" s="18"/>
      <c r="P72" s="18"/>
      <c r="Q72" s="18"/>
      <c r="R72" s="51"/>
      <c r="S72" s="51"/>
      <c r="T72" s="51"/>
      <c r="U72" s="51"/>
      <c r="V72" s="51"/>
      <c r="W72" s="51"/>
      <c r="X72" s="51"/>
      <c r="Y72" s="51"/>
      <c r="Z72" s="51"/>
      <c r="AA72" s="5"/>
      <c r="AB72" s="5"/>
      <c r="AC72" s="5"/>
      <c r="AD72" s="5"/>
    </row>
    <row r="73" spans="1:30" ht="14.4" x14ac:dyDescent="0.25">
      <c r="A73" s="57" t="s">
        <v>226</v>
      </c>
      <c r="B73" s="56" t="s">
        <v>37</v>
      </c>
      <c r="C73" s="55" t="s">
        <v>230</v>
      </c>
      <c r="D73" s="56" t="s">
        <v>287</v>
      </c>
      <c r="E73" s="58">
        <v>1</v>
      </c>
      <c r="F73" s="57"/>
      <c r="G73" s="59">
        <v>0</v>
      </c>
      <c r="H73" s="16"/>
      <c r="I73" s="16"/>
      <c r="J73" s="17">
        <f t="shared" ref="J73:J76" si="2">SUM(G73:I73)</f>
        <v>0</v>
      </c>
      <c r="K73" s="18"/>
      <c r="L73" s="18"/>
      <c r="M73" s="18"/>
      <c r="N73" s="18"/>
      <c r="O73" s="18"/>
      <c r="P73" s="18"/>
      <c r="Q73" s="18"/>
      <c r="R73" s="51"/>
      <c r="S73" s="51"/>
      <c r="T73" s="51"/>
      <c r="U73" s="51"/>
      <c r="V73" s="51"/>
      <c r="W73" s="51"/>
      <c r="X73" s="51"/>
      <c r="Y73" s="51"/>
      <c r="Z73" s="51"/>
      <c r="AA73" s="5"/>
      <c r="AB73" s="5"/>
      <c r="AC73" s="5"/>
      <c r="AD73" s="5"/>
    </row>
    <row r="74" spans="1:30" ht="14.4" x14ac:dyDescent="0.25">
      <c r="A74" s="57" t="s">
        <v>226</v>
      </c>
      <c r="B74" s="56" t="s">
        <v>37</v>
      </c>
      <c r="C74" s="55" t="s">
        <v>230</v>
      </c>
      <c r="D74" s="56" t="s">
        <v>287</v>
      </c>
      <c r="E74" s="58">
        <v>1</v>
      </c>
      <c r="F74" s="57"/>
      <c r="G74" s="59">
        <v>0</v>
      </c>
      <c r="H74" s="16"/>
      <c r="I74" s="16"/>
      <c r="J74" s="17">
        <f t="shared" si="2"/>
        <v>0</v>
      </c>
      <c r="K74" s="18"/>
      <c r="L74" s="18"/>
      <c r="M74" s="18"/>
      <c r="N74" s="18"/>
      <c r="O74" s="18"/>
      <c r="P74" s="18"/>
      <c r="Q74" s="18"/>
      <c r="R74" s="51"/>
      <c r="S74" s="51"/>
      <c r="T74" s="51"/>
      <c r="U74" s="51"/>
      <c r="V74" s="51"/>
      <c r="W74" s="51"/>
      <c r="X74" s="51"/>
      <c r="Y74" s="51"/>
      <c r="Z74" s="51"/>
      <c r="AA74" s="5"/>
      <c r="AB74" s="5"/>
      <c r="AC74" s="5"/>
      <c r="AD74" s="5"/>
    </row>
    <row r="75" spans="1:30" ht="14.4" x14ac:dyDescent="0.25">
      <c r="A75" s="57" t="s">
        <v>226</v>
      </c>
      <c r="B75" s="56" t="s">
        <v>37</v>
      </c>
      <c r="C75" s="55" t="s">
        <v>230</v>
      </c>
      <c r="D75" s="56" t="s">
        <v>287</v>
      </c>
      <c r="E75" s="58">
        <v>1</v>
      </c>
      <c r="F75" s="57"/>
      <c r="G75" s="59">
        <v>0</v>
      </c>
      <c r="H75" s="16"/>
      <c r="I75" s="16"/>
      <c r="J75" s="17">
        <f t="shared" si="2"/>
        <v>0</v>
      </c>
      <c r="K75" s="18"/>
      <c r="L75" s="18"/>
      <c r="M75" s="18"/>
      <c r="N75" s="18"/>
      <c r="O75" s="18"/>
      <c r="P75" s="18"/>
      <c r="Q75" s="18"/>
      <c r="R75" s="51"/>
      <c r="S75" s="51"/>
      <c r="T75" s="51"/>
      <c r="U75" s="51"/>
      <c r="V75" s="51"/>
      <c r="W75" s="51"/>
      <c r="X75" s="51"/>
      <c r="Y75" s="51"/>
      <c r="Z75" s="51"/>
      <c r="AA75" s="5"/>
      <c r="AB75" s="5"/>
      <c r="AC75" s="5"/>
      <c r="AD75" s="5"/>
    </row>
    <row r="76" spans="1:30" ht="14.4" x14ac:dyDescent="0.25">
      <c r="A76" s="57" t="s">
        <v>227</v>
      </c>
      <c r="B76" s="56" t="s">
        <v>41</v>
      </c>
      <c r="C76" s="55" t="s">
        <v>230</v>
      </c>
      <c r="D76" s="56" t="s">
        <v>288</v>
      </c>
      <c r="E76" s="58">
        <v>1</v>
      </c>
      <c r="F76" s="57" t="s">
        <v>284</v>
      </c>
      <c r="G76" s="59">
        <v>0</v>
      </c>
      <c r="H76" s="16">
        <v>269.76</v>
      </c>
      <c r="I76" s="16">
        <v>1079.06</v>
      </c>
      <c r="J76" s="17">
        <f t="shared" si="2"/>
        <v>1348.82</v>
      </c>
      <c r="K76" s="18"/>
      <c r="L76" s="18"/>
      <c r="M76" s="18"/>
      <c r="N76" s="18"/>
      <c r="O76" s="18"/>
      <c r="P76" s="18"/>
      <c r="Q76" s="18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</row>
    <row r="77" spans="1:30" ht="14.4" x14ac:dyDescent="0.25">
      <c r="A77" s="57" t="s">
        <v>228</v>
      </c>
      <c r="B77" s="56" t="s">
        <v>41</v>
      </c>
      <c r="C77" s="55" t="s">
        <v>230</v>
      </c>
      <c r="D77" s="56" t="s">
        <v>288</v>
      </c>
      <c r="E77" s="58">
        <v>1</v>
      </c>
      <c r="F77" s="57" t="s">
        <v>281</v>
      </c>
      <c r="G77" s="59">
        <v>0</v>
      </c>
      <c r="H77" s="16">
        <v>269.76</v>
      </c>
      <c r="I77" s="16">
        <v>1079.06</v>
      </c>
      <c r="J77" s="17">
        <f t="shared" si="0"/>
        <v>1348.82</v>
      </c>
      <c r="K77" s="18"/>
      <c r="L77" s="18"/>
      <c r="M77" s="18"/>
      <c r="N77" s="18"/>
      <c r="O77" s="18"/>
      <c r="P77" s="18"/>
      <c r="Q77" s="18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</row>
    <row r="78" spans="1:30" ht="14.4" x14ac:dyDescent="0.25">
      <c r="A78" s="57" t="s">
        <v>227</v>
      </c>
      <c r="B78" s="56" t="s">
        <v>41</v>
      </c>
      <c r="C78" s="55" t="s">
        <v>230</v>
      </c>
      <c r="D78" s="56" t="s">
        <v>288</v>
      </c>
      <c r="E78" s="58">
        <v>1</v>
      </c>
      <c r="F78" s="57" t="s">
        <v>285</v>
      </c>
      <c r="G78" s="59">
        <v>0</v>
      </c>
      <c r="H78" s="16">
        <v>269.76</v>
      </c>
      <c r="I78" s="16">
        <v>1079.06</v>
      </c>
      <c r="J78" s="17">
        <f>SUM(G78:I78)</f>
        <v>1348.82</v>
      </c>
      <c r="K78" s="18"/>
      <c r="L78" s="18"/>
      <c r="M78" s="18"/>
      <c r="N78" s="18"/>
      <c r="O78" s="18"/>
      <c r="P78" s="18"/>
      <c r="Q78" s="18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</row>
    <row r="79" spans="1:30" ht="14.4" x14ac:dyDescent="0.25">
      <c r="A79" s="57" t="s">
        <v>227</v>
      </c>
      <c r="B79" s="56" t="s">
        <v>41</v>
      </c>
      <c r="C79" s="55" t="s">
        <v>230</v>
      </c>
      <c r="D79" s="56" t="s">
        <v>288</v>
      </c>
      <c r="E79" s="58">
        <v>1</v>
      </c>
      <c r="F79" s="57" t="s">
        <v>286</v>
      </c>
      <c r="G79" s="59">
        <v>0</v>
      </c>
      <c r="H79" s="16">
        <v>269.76</v>
      </c>
      <c r="I79" s="16">
        <v>1079.06</v>
      </c>
      <c r="J79" s="17">
        <f>SUM(G79:I79)</f>
        <v>1348.82</v>
      </c>
      <c r="K79" s="18"/>
      <c r="L79" s="18"/>
      <c r="M79" s="18"/>
      <c r="N79" s="18"/>
      <c r="O79" s="18"/>
      <c r="P79" s="18"/>
      <c r="Q79" s="18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</row>
    <row r="80" spans="1:30" ht="14.4" x14ac:dyDescent="0.25">
      <c r="A80" s="57" t="s">
        <v>227</v>
      </c>
      <c r="B80" s="56" t="s">
        <v>41</v>
      </c>
      <c r="C80" s="55" t="s">
        <v>230</v>
      </c>
      <c r="D80" s="56" t="s">
        <v>288</v>
      </c>
      <c r="E80" s="58">
        <v>1</v>
      </c>
      <c r="F80" s="57" t="s">
        <v>282</v>
      </c>
      <c r="G80" s="59">
        <v>0</v>
      </c>
      <c r="H80" s="16">
        <v>269.76</v>
      </c>
      <c r="I80" s="16">
        <v>1079.06</v>
      </c>
      <c r="J80" s="17">
        <f t="shared" si="0"/>
        <v>1348.82</v>
      </c>
      <c r="K80" s="18"/>
      <c r="L80" s="18"/>
      <c r="M80" s="18"/>
      <c r="N80" s="18"/>
      <c r="O80" s="18"/>
      <c r="P80" s="18"/>
      <c r="Q80" s="18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</row>
    <row r="81" spans="1:30" ht="14.4" x14ac:dyDescent="0.25">
      <c r="A81" s="57" t="s">
        <v>227</v>
      </c>
      <c r="B81" s="56" t="s">
        <v>41</v>
      </c>
      <c r="C81" s="55" t="s">
        <v>230</v>
      </c>
      <c r="D81" s="56" t="s">
        <v>288</v>
      </c>
      <c r="E81" s="58">
        <v>1</v>
      </c>
      <c r="F81" s="57" t="s">
        <v>283</v>
      </c>
      <c r="G81" s="59">
        <v>0</v>
      </c>
      <c r="H81" s="16">
        <v>269.76</v>
      </c>
      <c r="I81" s="16">
        <v>1079.06</v>
      </c>
      <c r="J81" s="17">
        <f t="shared" si="0"/>
        <v>1348.82</v>
      </c>
      <c r="K81" s="18"/>
      <c r="L81" s="18"/>
      <c r="M81" s="18"/>
      <c r="N81" s="18"/>
      <c r="O81" s="18"/>
      <c r="P81" s="18"/>
      <c r="Q81" s="18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</row>
    <row r="82" spans="1:30" ht="14.4" x14ac:dyDescent="0.25">
      <c r="A82" s="57" t="s">
        <v>227</v>
      </c>
      <c r="B82" s="56" t="s">
        <v>41</v>
      </c>
      <c r="C82" s="55" t="s">
        <v>230</v>
      </c>
      <c r="D82" s="56" t="s">
        <v>287</v>
      </c>
      <c r="E82" s="58">
        <v>1</v>
      </c>
      <c r="F82" s="57"/>
      <c r="G82" s="59">
        <v>0</v>
      </c>
      <c r="H82" s="16">
        <v>269.76</v>
      </c>
      <c r="I82" s="16">
        <v>1079.06</v>
      </c>
      <c r="J82" s="17">
        <f t="shared" ref="J82" si="3">SUM(G82:I82)</f>
        <v>1348.82</v>
      </c>
      <c r="K82" s="18"/>
      <c r="L82" s="18"/>
      <c r="M82" s="18"/>
      <c r="N82" s="18"/>
      <c r="O82" s="18"/>
      <c r="P82" s="18"/>
      <c r="Q82" s="18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</row>
    <row r="83" spans="1:30" ht="14.4" x14ac:dyDescent="0.25">
      <c r="A83" s="57" t="s">
        <v>229</v>
      </c>
      <c r="B83" s="56" t="s">
        <v>41</v>
      </c>
      <c r="C83" s="55" t="s">
        <v>230</v>
      </c>
      <c r="D83" s="56" t="s">
        <v>287</v>
      </c>
      <c r="E83" s="58">
        <v>1</v>
      </c>
      <c r="F83" s="57"/>
      <c r="G83" s="59"/>
      <c r="H83" s="16"/>
      <c r="I83" s="16"/>
      <c r="J83" s="17"/>
      <c r="K83" s="18"/>
      <c r="L83" s="18"/>
      <c r="M83" s="18"/>
      <c r="N83" s="18"/>
      <c r="O83" s="18"/>
      <c r="P83" s="18"/>
      <c r="Q83" s="18"/>
      <c r="R83" s="51"/>
      <c r="S83" s="51"/>
      <c r="T83" s="51"/>
      <c r="U83" s="51"/>
      <c r="V83" s="51"/>
      <c r="W83" s="51"/>
      <c r="X83" s="51"/>
      <c r="Y83" s="51"/>
      <c r="Z83" s="51"/>
      <c r="AA83" s="5"/>
      <c r="AB83" s="5"/>
      <c r="AC83" s="5"/>
      <c r="AD83" s="5"/>
    </row>
    <row r="84" spans="1:30" ht="14.4" x14ac:dyDescent="0.25">
      <c r="A84" s="57" t="s">
        <v>229</v>
      </c>
      <c r="B84" s="56" t="s">
        <v>41</v>
      </c>
      <c r="C84" s="55" t="s">
        <v>230</v>
      </c>
      <c r="D84" s="56" t="s">
        <v>287</v>
      </c>
      <c r="E84" s="58">
        <v>1</v>
      </c>
      <c r="F84" s="57"/>
      <c r="G84" s="59"/>
      <c r="H84" s="16"/>
      <c r="I84" s="16"/>
      <c r="J84" s="17"/>
      <c r="K84" s="18"/>
      <c r="L84" s="18"/>
      <c r="M84" s="18"/>
      <c r="N84" s="18"/>
      <c r="O84" s="18"/>
      <c r="P84" s="18"/>
      <c r="Q84" s="18"/>
      <c r="R84" s="51"/>
      <c r="S84" s="51"/>
      <c r="T84" s="51"/>
      <c r="U84" s="51"/>
      <c r="V84" s="51"/>
      <c r="W84" s="51"/>
      <c r="X84" s="51"/>
      <c r="Y84" s="51"/>
      <c r="Z84" s="51"/>
      <c r="AA84" s="5"/>
      <c r="AB84" s="5"/>
      <c r="AC84" s="5"/>
      <c r="AD84" s="5"/>
    </row>
    <row r="85" spans="1:30" ht="14.4" x14ac:dyDescent="0.25">
      <c r="A85" s="57" t="s">
        <v>229</v>
      </c>
      <c r="B85" s="56" t="s">
        <v>41</v>
      </c>
      <c r="C85" s="55" t="s">
        <v>230</v>
      </c>
      <c r="D85" s="56" t="s">
        <v>287</v>
      </c>
      <c r="E85" s="58">
        <v>1</v>
      </c>
      <c r="F85" s="57"/>
      <c r="G85" s="59"/>
      <c r="H85" s="16"/>
      <c r="I85" s="16"/>
      <c r="J85" s="17"/>
      <c r="K85" s="18"/>
      <c r="L85" s="18"/>
      <c r="M85" s="18"/>
      <c r="N85" s="18"/>
      <c r="O85" s="18"/>
      <c r="P85" s="18"/>
      <c r="Q85" s="18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</row>
    <row r="86" spans="1:30" ht="14.4" x14ac:dyDescent="0.25">
      <c r="A86" s="57" t="s">
        <v>229</v>
      </c>
      <c r="B86" s="56" t="s">
        <v>41</v>
      </c>
      <c r="C86" s="55" t="s">
        <v>230</v>
      </c>
      <c r="D86" s="56" t="s">
        <v>287</v>
      </c>
      <c r="E86" s="58">
        <v>1</v>
      </c>
      <c r="F86" s="57"/>
      <c r="G86" s="59"/>
      <c r="H86" s="16"/>
      <c r="I86" s="16"/>
      <c r="J86" s="17"/>
      <c r="K86" s="18"/>
      <c r="L86" s="18"/>
      <c r="M86" s="18"/>
      <c r="N86" s="18"/>
      <c r="O86" s="18"/>
      <c r="P86" s="18"/>
      <c r="Q86" s="18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</row>
    <row r="87" spans="1:30" ht="14.4" x14ac:dyDescent="0.25">
      <c r="A87" s="57"/>
      <c r="B87" s="56"/>
      <c r="C87" s="55"/>
      <c r="D87" s="56"/>
      <c r="E87" s="58">
        <v>0</v>
      </c>
      <c r="F87" s="57"/>
      <c r="G87" s="59"/>
      <c r="H87" s="16"/>
      <c r="I87" s="16"/>
      <c r="J87" s="17"/>
      <c r="K87" s="18"/>
      <c r="L87" s="18"/>
      <c r="M87" s="18"/>
      <c r="N87" s="18"/>
      <c r="O87" s="18"/>
      <c r="P87" s="18"/>
      <c r="Q87" s="18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</row>
    <row r="88" spans="1:30" ht="14.4" x14ac:dyDescent="0.25">
      <c r="A88" s="57"/>
      <c r="B88" s="56"/>
      <c r="C88" s="55"/>
      <c r="D88" s="56"/>
      <c r="E88" s="58">
        <v>0</v>
      </c>
      <c r="F88" s="57"/>
      <c r="G88" s="59"/>
      <c r="H88" s="16"/>
      <c r="I88" s="16"/>
      <c r="J88" s="17"/>
      <c r="K88" s="18"/>
      <c r="L88" s="18"/>
      <c r="M88" s="18"/>
      <c r="N88" s="18"/>
      <c r="O88" s="18"/>
      <c r="P88" s="18"/>
      <c r="Q88" s="18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</row>
    <row r="89" spans="1:30" ht="41.4" x14ac:dyDescent="0.25">
      <c r="A89" s="53" t="s">
        <v>11</v>
      </c>
      <c r="B89" s="53" t="s">
        <v>12</v>
      </c>
      <c r="C89" s="54" t="s">
        <v>13</v>
      </c>
      <c r="D89" s="54" t="s">
        <v>14</v>
      </c>
      <c r="E89" s="21" t="s">
        <v>15</v>
      </c>
      <c r="F89" s="60"/>
      <c r="G89" s="21" t="s">
        <v>16</v>
      </c>
      <c r="H89" s="21" t="s">
        <v>17</v>
      </c>
      <c r="I89" s="21" t="s">
        <v>18</v>
      </c>
      <c r="J89" s="21" t="s">
        <v>19</v>
      </c>
      <c r="K89" s="18"/>
      <c r="L89" s="18"/>
      <c r="M89" s="18"/>
      <c r="N89" s="18"/>
      <c r="O89" s="18"/>
      <c r="P89" s="18"/>
      <c r="Q89" s="18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</row>
    <row r="90" spans="1:30" ht="14.4" x14ac:dyDescent="0.25">
      <c r="A90" s="23" t="s">
        <v>20</v>
      </c>
      <c r="B90" s="15" t="s">
        <v>21</v>
      </c>
      <c r="C90" s="24">
        <f>SUMIFS($E$7:$E$88,$B$7:$B$88,"DAS",$D$7:$D$88,"&lt;&gt;VAGO")</f>
        <v>3</v>
      </c>
      <c r="D90" s="24">
        <f>SUMIFS($E$7:$E$88,$B$7:$B$88,"DAS",$D$7:$D$88,"VAGO")</f>
        <v>1</v>
      </c>
      <c r="E90" s="24">
        <f t="shared" ref="E90:E100" si="4">C90+D90</f>
        <v>4</v>
      </c>
      <c r="F90" s="25"/>
      <c r="G90" s="26">
        <f>SUMIF($B$7:$B$88,"DAS",$G$7:$G$88)</f>
        <v>0</v>
      </c>
      <c r="H90" s="26">
        <f>SUMIF($B$7:$B$88,"DAS",$H$7:$H$88)</f>
        <v>3016</v>
      </c>
      <c r="I90" s="26">
        <f>SUMIF($B$7:$B$88,"DAS",$I$7:$I$88)</f>
        <v>36192</v>
      </c>
      <c r="J90" s="26">
        <f>SUMIF($B$7:$B$88,"DAS",$J$7:$J$88)</f>
        <v>39208</v>
      </c>
      <c r="K90" s="27"/>
      <c r="L90" s="27"/>
      <c r="M90" s="27"/>
      <c r="N90" s="27"/>
      <c r="O90" s="27"/>
      <c r="P90" s="27"/>
      <c r="Q90" s="27"/>
    </row>
    <row r="91" spans="1:30" ht="14.4" x14ac:dyDescent="0.25">
      <c r="A91" s="23" t="s">
        <v>22</v>
      </c>
      <c r="B91" s="15" t="s">
        <v>23</v>
      </c>
      <c r="C91" s="24">
        <f>SUMIFS($E$7:$E$88,$B$7:$B$88,"DAS-1",$D$7:$D$88,"&lt;&gt;VAGO")</f>
        <v>0</v>
      </c>
      <c r="D91" s="24">
        <f>SUMIFS($E$7:$E$88,$B$7:$B$88,"DAS-1",$D$7:$D$88,"VAGO")</f>
        <v>0</v>
      </c>
      <c r="E91" s="24">
        <f t="shared" si="4"/>
        <v>0</v>
      </c>
      <c r="F91" s="28"/>
      <c r="G91" s="26">
        <f>SUMIF($B$7:$B$88,"DAS-1",$G$7:$G$88)</f>
        <v>0</v>
      </c>
      <c r="H91" s="26">
        <f>SUMIF($B$7:$B$88,"DAS-1",$H$7:$H$88)</f>
        <v>0</v>
      </c>
      <c r="I91" s="26">
        <f>SUMIF($B$7:$B$88,"DAS-1",$I$7:$I$88)</f>
        <v>0</v>
      </c>
      <c r="J91" s="26">
        <f>SUMIF($B$7:$B$88,"DAS-1",$J$7:$J$88)</f>
        <v>0</v>
      </c>
      <c r="K91" s="27"/>
      <c r="L91" s="27"/>
      <c r="M91" s="27"/>
      <c r="N91" s="27"/>
      <c r="O91" s="27"/>
      <c r="P91" s="27"/>
      <c r="Q91" s="27"/>
    </row>
    <row r="92" spans="1:30" ht="14.4" x14ac:dyDescent="0.25">
      <c r="A92" s="23" t="s">
        <v>24</v>
      </c>
      <c r="B92" s="15" t="s">
        <v>25</v>
      </c>
      <c r="C92" s="24">
        <f>SUMIFS($E$7:$E$88,$B$7:$B$88,"DAS-2",$D$7:$D$88,"&lt;&gt;VAGO")</f>
        <v>6</v>
      </c>
      <c r="D92" s="24">
        <f>SUMIFS($E$7:$E$88,$B$7:$B$88,"DAS-2",$D$7:$D$88,"VAGO")</f>
        <v>0</v>
      </c>
      <c r="E92" s="24">
        <f t="shared" si="4"/>
        <v>6</v>
      </c>
      <c r="F92" s="28"/>
      <c r="G92" s="26">
        <f>SUMIF($B$7:$B$88,"DAS-2",$G$7:$G$88)</f>
        <v>0</v>
      </c>
      <c r="H92" s="26">
        <f>SUMIF($B$7:$B$88,"DAS-2",$H$7:$H$88)</f>
        <v>8478.25</v>
      </c>
      <c r="I92" s="26">
        <f>SUMIF($B$7:$B$88,"DAS-2",$I$7:$I$88)</f>
        <v>40695.72</v>
      </c>
      <c r="J92" s="26">
        <f>SUMIF($B$7:$B$88,"DAS-2",$J$7:$J$88)</f>
        <v>49173.970000000008</v>
      </c>
      <c r="K92" s="27"/>
      <c r="L92" s="27"/>
      <c r="M92" s="27"/>
      <c r="N92" s="27"/>
      <c r="O92" s="27"/>
      <c r="P92" s="27"/>
      <c r="Q92" s="27"/>
    </row>
    <row r="93" spans="1:30" ht="14.4" x14ac:dyDescent="0.25">
      <c r="A93" s="23" t="s">
        <v>26</v>
      </c>
      <c r="B93" s="15" t="s">
        <v>27</v>
      </c>
      <c r="C93" s="24">
        <f>SUMIFS($E$7:$E$88,$B$7:$B$88,"DAS-3",$D$7:$D$88,"&lt;&gt;VAGO")</f>
        <v>0</v>
      </c>
      <c r="D93" s="24">
        <f>SUMIFS($E$7:$E$88,$B$7:$B$88,"DAS-3",$D$7:$D$88,"VAGO")</f>
        <v>0</v>
      </c>
      <c r="E93" s="24">
        <f t="shared" si="4"/>
        <v>0</v>
      </c>
      <c r="F93" s="28"/>
      <c r="G93" s="26">
        <f>SUMIF($B$7:$B$88,"DAS-3",$G$7:$G$88)</f>
        <v>0</v>
      </c>
      <c r="H93" s="26">
        <f>SUMIF($B$7:$B$88,"DAS-3",$H$7:$H$88)</f>
        <v>0</v>
      </c>
      <c r="I93" s="26">
        <f>SUMIF($B$7:$B$88,"DAS-3",$I$7:$I$88)</f>
        <v>0</v>
      </c>
      <c r="J93" s="26">
        <f>SUMIF($B$7:$B$88,"DAS-3",$J$7:$J$88)</f>
        <v>0</v>
      </c>
      <c r="K93" s="27"/>
      <c r="L93" s="27"/>
      <c r="M93" s="27"/>
      <c r="N93" s="27"/>
      <c r="O93" s="27"/>
      <c r="P93" s="27"/>
      <c r="Q93" s="27"/>
    </row>
    <row r="94" spans="1:30" ht="14.4" x14ac:dyDescent="0.25">
      <c r="A94" s="29" t="s">
        <v>28</v>
      </c>
      <c r="B94" s="15" t="s">
        <v>29</v>
      </c>
      <c r="C94" s="24">
        <f>SUMIFS($E$7:$E$88,$B$7:$B$88,"DAS-4",$D$7:$D$88,"&lt;&gt;VAGO")</f>
        <v>8</v>
      </c>
      <c r="D94" s="24">
        <f>SUMIFS($E$7:$E$88,$B$7:$B$88,"DAS-4",$D$7:$D$88,"VAGO")</f>
        <v>3</v>
      </c>
      <c r="E94" s="24">
        <f t="shared" si="4"/>
        <v>11</v>
      </c>
      <c r="F94" s="30"/>
      <c r="G94" s="26">
        <f>SUMIF($B$7:$B$88,"DAS-4",$G$7:$G$88)</f>
        <v>0</v>
      </c>
      <c r="H94" s="26">
        <f>SUMIF($B$7:$B$88,"DAS-4",$H$7:$H$88)</f>
        <v>11792.52</v>
      </c>
      <c r="I94" s="26">
        <f>SUMIF($B$7:$B$88,"DAS-4",$I$7:$I$88)</f>
        <v>47169.99</v>
      </c>
      <c r="J94" s="26">
        <f>SUMIF($B$7:$B$88,"DAS-4",$J$7:$J$88)</f>
        <v>58962.509999999995</v>
      </c>
      <c r="K94" s="27"/>
      <c r="L94" s="27"/>
      <c r="M94" s="27"/>
      <c r="N94" s="27"/>
      <c r="O94" s="27"/>
      <c r="P94" s="27"/>
      <c r="Q94" s="27"/>
    </row>
    <row r="95" spans="1:30" ht="14.4" x14ac:dyDescent="0.25">
      <c r="A95" s="29" t="s">
        <v>30</v>
      </c>
      <c r="B95" s="15" t="s">
        <v>31</v>
      </c>
      <c r="C95" s="24">
        <f>SUMIFS($E$7:$E$88,$B$7:$B$88,"DAS-5",$D$7:$D$88,"&lt;&gt;VAGO")</f>
        <v>5</v>
      </c>
      <c r="D95" s="24">
        <f>SUMIFS($E$7:$E$88,$B$7:$B$88,"DAS-5",$D$7:$D$88,"VAGO")</f>
        <v>0</v>
      </c>
      <c r="E95" s="24">
        <f t="shared" si="4"/>
        <v>5</v>
      </c>
      <c r="F95" s="30"/>
      <c r="G95" s="26">
        <f>SUMIF($B$7:$B$88,"DAS-5",$G$7:$G$88)</f>
        <v>0</v>
      </c>
      <c r="H95" s="26">
        <f>SUMIF($B$7:$B$88,"DAS-5",$H$7:$H$88)</f>
        <v>5395.25</v>
      </c>
      <c r="I95" s="26">
        <f>SUMIF($B$7:$B$88,"DAS-5",$I$7:$I$88)</f>
        <v>21581.05</v>
      </c>
      <c r="J95" s="26">
        <f>SUMIF($B$7:$B$88,"DAS-5",$J$7:$J$88)</f>
        <v>26976.300000000003</v>
      </c>
      <c r="K95" s="27"/>
      <c r="L95" s="27"/>
      <c r="M95" s="27"/>
      <c r="N95" s="27"/>
      <c r="O95" s="27"/>
      <c r="P95" s="27"/>
      <c r="Q95" s="27"/>
    </row>
    <row r="96" spans="1:30" ht="14.4" x14ac:dyDescent="0.25">
      <c r="A96" s="29" t="s">
        <v>32</v>
      </c>
      <c r="B96" s="15" t="s">
        <v>33</v>
      </c>
      <c r="C96" s="24">
        <f>SUMIFS($E$7:$E$88,$B$7:$B$88,"CAA-1",$D$7:$D$88,"&lt;&gt;VAGO")</f>
        <v>19</v>
      </c>
      <c r="D96" s="24">
        <f>SUMIFS($E$7:$E$88,$B$7:$B$88,"CAA-1",$D$7:$D$88,"VAGO")</f>
        <v>3</v>
      </c>
      <c r="E96" s="24">
        <f t="shared" si="4"/>
        <v>22</v>
      </c>
      <c r="F96" s="30"/>
      <c r="G96" s="26">
        <f>SUMIF($B$7:$B$88,"CAA-1",$G$7:$G$88)</f>
        <v>0</v>
      </c>
      <c r="H96" s="26">
        <f>SUMIF($B$7:$B$88,"CAA-1",$H$7:$H$88)</f>
        <v>17792.739999999991</v>
      </c>
      <c r="I96" s="26">
        <f>SUMIF($B$7:$B$88,"CAA-1",$I$7:$I$88)</f>
        <v>71171.149999999994</v>
      </c>
      <c r="J96" s="26">
        <f>SUMIF($B$7:$B$88,"CAA-1",$J$7:$J$88)</f>
        <v>88963.88999999997</v>
      </c>
      <c r="K96" s="27"/>
      <c r="L96" s="27"/>
      <c r="M96" s="27"/>
      <c r="N96" s="27"/>
      <c r="O96" s="27"/>
      <c r="P96" s="27"/>
      <c r="Q96" s="27"/>
    </row>
    <row r="97" spans="1:30" ht="14.4" x14ac:dyDescent="0.25">
      <c r="A97" s="29" t="s">
        <v>34</v>
      </c>
      <c r="B97" s="15" t="s">
        <v>35</v>
      </c>
      <c r="C97" s="24">
        <f>SUMIFS($E$7:$E$88,$B$7:$B$88,"CAA-2",$D$7:$D$88,"&lt;&gt;VAGO")</f>
        <v>9</v>
      </c>
      <c r="D97" s="24">
        <f>SUMIFS($E$7:$E$88,$B$7:$B$88,"CAA-2",$D$7:$D$88,"VAGO")</f>
        <v>1</v>
      </c>
      <c r="E97" s="24">
        <f t="shared" si="4"/>
        <v>10</v>
      </c>
      <c r="F97" s="30"/>
      <c r="G97" s="26">
        <f>SUMIF($B$7:$B$88,"CAA-2",$G$7:$G$88)</f>
        <v>0</v>
      </c>
      <c r="H97" s="26">
        <f>SUMIF($B$7:$B$88,"CAA-2",$H$7:$H$88)</f>
        <v>6936.75</v>
      </c>
      <c r="I97" s="26">
        <f>SUMIF($B$7:$B$88,"CAA-2",$I$7:$I$88)</f>
        <v>27747.090000000004</v>
      </c>
      <c r="J97" s="26">
        <f>SUMIF($B$7:$B$88,"CAA-2",$J$7:$J$88)</f>
        <v>34683.840000000011</v>
      </c>
      <c r="K97" s="27"/>
      <c r="L97" s="27"/>
      <c r="M97" s="27"/>
      <c r="N97" s="27"/>
      <c r="O97" s="27"/>
      <c r="P97" s="27"/>
      <c r="Q97" s="27"/>
    </row>
    <row r="98" spans="1:30" ht="14.4" x14ac:dyDescent="0.25">
      <c r="A98" s="29" t="s">
        <v>36</v>
      </c>
      <c r="B98" s="15" t="s">
        <v>37</v>
      </c>
      <c r="C98" s="24">
        <f>SUMIFS($E$7:$E$88,$B$7:$B$88,"CAA-3",$D$7:$D$88,"&lt;&gt;VAGO")</f>
        <v>7</v>
      </c>
      <c r="D98" s="24">
        <f>SUMIFS($E$7:$E$88,$B$7:$B$88,"CAA-3",$D$7:$D$88,"VAGO")</f>
        <v>4</v>
      </c>
      <c r="E98" s="24">
        <f t="shared" si="4"/>
        <v>11</v>
      </c>
      <c r="F98" s="28"/>
      <c r="G98" s="26">
        <f>SUMIF($B$7:$B$88,"CAA-3",$G$7:$G$88)</f>
        <v>0</v>
      </c>
      <c r="H98" s="26">
        <f>SUMIF($B$7:$B$88,"CAA-3",$H$7:$H$88)</f>
        <v>3506.9299999999994</v>
      </c>
      <c r="I98" s="26">
        <f>SUMIF($B$7:$B$88,"CAA-3",$I$7:$I$88)</f>
        <v>14027.719999999998</v>
      </c>
      <c r="J98" s="26">
        <f>SUMIF($B$7:$B$88,"CAA-3",$J$7:$J$88)</f>
        <v>17534.650000000001</v>
      </c>
      <c r="K98" s="27"/>
      <c r="L98" s="27"/>
      <c r="M98" s="27"/>
      <c r="N98" s="27"/>
      <c r="O98" s="27"/>
      <c r="P98" s="27"/>
      <c r="Q98" s="27"/>
    </row>
    <row r="99" spans="1:30" ht="14.4" x14ac:dyDescent="0.25">
      <c r="A99" s="29" t="s">
        <v>38</v>
      </c>
      <c r="B99" s="15" t="s">
        <v>39</v>
      </c>
      <c r="C99" s="24">
        <f>SUMIFS($E$7:$E$88,$B$7:$B$88,"CAA-4",$D$7:$D$88,"&lt;&gt;VAGO")</f>
        <v>0</v>
      </c>
      <c r="D99" s="24">
        <f>SUMIFS($E$7:$E$88,$B$7:$B$88,"CAA-4",$D$7:$D$88,"VAGO")</f>
        <v>0</v>
      </c>
      <c r="E99" s="24">
        <f>C99+D99</f>
        <v>0</v>
      </c>
      <c r="F99" s="28"/>
      <c r="G99" s="26">
        <f>SUMIF($B$7:$B$88,"CAA-4",$G$7:$G$88)</f>
        <v>0</v>
      </c>
      <c r="H99" s="26">
        <f>SUMIF($B$7:$B$88,"CAA-4",$H$7:$H$88)</f>
        <v>0</v>
      </c>
      <c r="I99" s="26">
        <f>SUMIF($B$7:$B$88,"CAA-4",$I$7:$I$88)</f>
        <v>0</v>
      </c>
      <c r="J99" s="26">
        <f>SUMIF($B$7:$B$88,"CAA-4",$J$7:$J$88)</f>
        <v>0</v>
      </c>
      <c r="K99" s="27"/>
      <c r="L99" s="27"/>
      <c r="M99" s="27"/>
      <c r="N99" s="27"/>
      <c r="O99" s="27"/>
      <c r="P99" s="27"/>
      <c r="Q99" s="27"/>
    </row>
    <row r="100" spans="1:30" ht="14.4" x14ac:dyDescent="0.25">
      <c r="A100" s="29" t="s">
        <v>40</v>
      </c>
      <c r="B100" s="15" t="s">
        <v>41</v>
      </c>
      <c r="C100" s="24">
        <f>SUMIFS($E$7:$E$88,$B$7:$B$88,"CAA-5",$D$7:$D$88,"&lt;&gt;VAGO")</f>
        <v>6</v>
      </c>
      <c r="D100" s="24">
        <f>SUMIFS($E$7:$E$88,$B$7:$B$88,"CAA-5",$D$7:$D$88,"VAGO")</f>
        <v>5</v>
      </c>
      <c r="E100" s="24">
        <f t="shared" si="4"/>
        <v>11</v>
      </c>
      <c r="F100" s="28"/>
      <c r="G100" s="26">
        <f>SUMIF($B$7:$B$88,"CAA-5",$G$7:$G$88)</f>
        <v>0</v>
      </c>
      <c r="H100" s="26">
        <f>SUMIF($B$7:$B$88,"CAA-5",$H$7:$H$88)</f>
        <v>1888.32</v>
      </c>
      <c r="I100" s="26">
        <f>SUMIF($B$7:$B$88,"CAA-5",$I$7:$I$88)</f>
        <v>7553.4199999999983</v>
      </c>
      <c r="J100" s="26">
        <f>SUMIF($B$7:$B$88,"CAA-5",$J$7:$J$88)</f>
        <v>9441.74</v>
      </c>
      <c r="K100" s="27"/>
      <c r="L100" s="27"/>
      <c r="M100" s="27"/>
      <c r="N100" s="27"/>
      <c r="O100" s="27"/>
      <c r="P100" s="27"/>
      <c r="Q100" s="27"/>
    </row>
    <row r="101" spans="1:30" ht="14.4" x14ac:dyDescent="0.25">
      <c r="A101" s="20" t="s">
        <v>42</v>
      </c>
      <c r="B101" s="22"/>
      <c r="C101" s="21">
        <f>SUM(C90:C100)</f>
        <v>63</v>
      </c>
      <c r="D101" s="21">
        <f>SUM(D90:D100)</f>
        <v>17</v>
      </c>
      <c r="E101" s="21">
        <f>SUM(E90:E100)</f>
        <v>80</v>
      </c>
      <c r="F101" s="22"/>
      <c r="G101" s="31">
        <f t="shared" ref="G101:J101" si="5">SUM(G90:G100)</f>
        <v>0</v>
      </c>
      <c r="H101" s="31">
        <f t="shared" si="5"/>
        <v>58806.759999999995</v>
      </c>
      <c r="I101" s="31">
        <f t="shared" si="5"/>
        <v>266138.13999999996</v>
      </c>
      <c r="J101" s="31">
        <f t="shared" si="5"/>
        <v>324944.89999999997</v>
      </c>
      <c r="K101" s="27"/>
      <c r="L101" s="27"/>
      <c r="M101" s="27"/>
      <c r="N101" s="27"/>
      <c r="O101" s="27"/>
      <c r="P101" s="27"/>
      <c r="Q101" s="27"/>
    </row>
    <row r="102" spans="1:30" ht="45.75" customHeight="1" x14ac:dyDescent="0.25">
      <c r="A102" s="27"/>
      <c r="B102" s="27"/>
      <c r="C102" s="27"/>
      <c r="D102" s="27"/>
      <c r="E102" s="27"/>
      <c r="F102" s="27"/>
      <c r="G102" s="27"/>
      <c r="H102" s="18"/>
      <c r="I102" s="18"/>
      <c r="J102" s="32"/>
      <c r="K102" s="27"/>
      <c r="L102" s="27"/>
      <c r="M102" s="27"/>
      <c r="N102" s="27"/>
      <c r="O102" s="27"/>
      <c r="P102" s="27"/>
      <c r="Q102" s="27"/>
    </row>
    <row r="103" spans="1:30" ht="14.4" x14ac:dyDescent="0.25">
      <c r="A103" s="112" t="s">
        <v>43</v>
      </c>
      <c r="B103" s="104"/>
      <c r="C103" s="104"/>
      <c r="D103" s="104"/>
      <c r="E103" s="104"/>
      <c r="F103" s="104"/>
      <c r="G103" s="104"/>
      <c r="H103" s="104"/>
      <c r="I103" s="105"/>
      <c r="J103" s="27"/>
      <c r="K103" s="6"/>
      <c r="L103" s="27"/>
      <c r="M103" s="27"/>
      <c r="N103" s="27"/>
      <c r="O103" s="27"/>
      <c r="P103" s="27"/>
      <c r="Q103" s="27"/>
    </row>
    <row r="104" spans="1:30" ht="27.6" x14ac:dyDescent="0.25">
      <c r="A104" s="9" t="s">
        <v>44</v>
      </c>
      <c r="B104" s="9" t="s">
        <v>45</v>
      </c>
      <c r="C104" s="9" t="s">
        <v>46</v>
      </c>
      <c r="D104" s="9" t="s">
        <v>47</v>
      </c>
      <c r="E104" s="9" t="s">
        <v>48</v>
      </c>
      <c r="F104" s="9" t="s">
        <v>49</v>
      </c>
      <c r="G104" s="9" t="s">
        <v>50</v>
      </c>
      <c r="H104" s="9" t="s">
        <v>51</v>
      </c>
      <c r="I104" s="9" t="s">
        <v>52</v>
      </c>
      <c r="J104" s="33"/>
      <c r="K104" s="6"/>
      <c r="L104" s="33"/>
      <c r="M104" s="33"/>
      <c r="N104" s="33"/>
      <c r="O104" s="33"/>
      <c r="P104" s="33"/>
      <c r="Q104" s="33"/>
      <c r="R104" s="34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</row>
    <row r="105" spans="1:30" ht="14.4" x14ac:dyDescent="0.25">
      <c r="A105" s="13"/>
      <c r="B105" s="35"/>
      <c r="C105" s="14"/>
      <c r="D105" s="14"/>
      <c r="E105" s="15">
        <v>0</v>
      </c>
      <c r="F105" s="36"/>
      <c r="G105" s="16">
        <v>0</v>
      </c>
      <c r="H105" s="16">
        <v>0</v>
      </c>
      <c r="I105" s="17">
        <f t="shared" ref="I105:I114" si="6">SUM(G105:H105)</f>
        <v>0</v>
      </c>
      <c r="J105" s="27"/>
      <c r="K105" s="18"/>
      <c r="L105" s="18"/>
      <c r="M105" s="18"/>
      <c r="N105" s="18"/>
      <c r="O105" s="18"/>
      <c r="P105" s="18"/>
      <c r="Q105" s="18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</row>
    <row r="106" spans="1:30" ht="14.4" x14ac:dyDescent="0.25">
      <c r="A106" s="13"/>
      <c r="B106" s="35"/>
      <c r="C106" s="14"/>
      <c r="D106" s="14"/>
      <c r="E106" s="15">
        <v>0</v>
      </c>
      <c r="F106" s="36"/>
      <c r="G106" s="16">
        <v>0</v>
      </c>
      <c r="H106" s="16">
        <v>0</v>
      </c>
      <c r="I106" s="17">
        <f t="shared" si="6"/>
        <v>0</v>
      </c>
      <c r="J106" s="27"/>
      <c r="K106" s="18"/>
      <c r="L106" s="18"/>
      <c r="M106" s="18"/>
      <c r="N106" s="18"/>
      <c r="O106" s="18"/>
      <c r="P106" s="18"/>
      <c r="Q106" s="18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</row>
    <row r="107" spans="1:30" ht="14.4" x14ac:dyDescent="0.25">
      <c r="A107" s="13"/>
      <c r="B107" s="35"/>
      <c r="C107" s="14"/>
      <c r="D107" s="14"/>
      <c r="E107" s="15">
        <v>0</v>
      </c>
      <c r="F107" s="13"/>
      <c r="G107" s="16">
        <v>0</v>
      </c>
      <c r="H107" s="16">
        <v>0</v>
      </c>
      <c r="I107" s="17">
        <f t="shared" si="6"/>
        <v>0</v>
      </c>
      <c r="J107" s="27"/>
      <c r="K107" s="18"/>
      <c r="L107" s="18"/>
      <c r="M107" s="18"/>
      <c r="N107" s="18"/>
      <c r="O107" s="18"/>
      <c r="P107" s="18"/>
      <c r="Q107" s="18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</row>
    <row r="108" spans="1:30" ht="14.4" x14ac:dyDescent="0.25">
      <c r="A108" s="13"/>
      <c r="B108" s="35"/>
      <c r="C108" s="14"/>
      <c r="D108" s="14"/>
      <c r="E108" s="15">
        <v>0</v>
      </c>
      <c r="F108" s="13"/>
      <c r="G108" s="16">
        <v>0</v>
      </c>
      <c r="H108" s="16">
        <v>0</v>
      </c>
      <c r="I108" s="17">
        <f t="shared" si="6"/>
        <v>0</v>
      </c>
      <c r="J108" s="27"/>
      <c r="K108" s="18"/>
      <c r="L108" s="18"/>
      <c r="M108" s="18"/>
      <c r="N108" s="18"/>
      <c r="O108" s="18"/>
      <c r="P108" s="18"/>
      <c r="Q108" s="18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</row>
    <row r="109" spans="1:30" ht="14.4" x14ac:dyDescent="0.25">
      <c r="A109" s="13"/>
      <c r="B109" s="35"/>
      <c r="C109" s="14"/>
      <c r="D109" s="14"/>
      <c r="E109" s="15">
        <v>0</v>
      </c>
      <c r="F109" s="13"/>
      <c r="G109" s="16">
        <v>0</v>
      </c>
      <c r="H109" s="16">
        <v>0</v>
      </c>
      <c r="I109" s="17">
        <f t="shared" si="6"/>
        <v>0</v>
      </c>
      <c r="J109" s="27"/>
      <c r="K109" s="18"/>
      <c r="L109" s="18"/>
      <c r="M109" s="18"/>
      <c r="N109" s="18"/>
      <c r="O109" s="18"/>
      <c r="P109" s="18"/>
      <c r="Q109" s="18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</row>
    <row r="110" spans="1:30" ht="14.4" x14ac:dyDescent="0.25">
      <c r="A110" s="13"/>
      <c r="B110" s="35"/>
      <c r="C110" s="14"/>
      <c r="D110" s="14"/>
      <c r="E110" s="15">
        <v>0</v>
      </c>
      <c r="F110" s="13"/>
      <c r="G110" s="16">
        <v>0</v>
      </c>
      <c r="H110" s="16">
        <v>0</v>
      </c>
      <c r="I110" s="17">
        <f t="shared" si="6"/>
        <v>0</v>
      </c>
      <c r="J110" s="27"/>
      <c r="K110" s="18"/>
      <c r="L110" s="18"/>
      <c r="M110" s="18"/>
      <c r="N110" s="18"/>
      <c r="O110" s="18"/>
      <c r="P110" s="18"/>
      <c r="Q110" s="18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</row>
    <row r="111" spans="1:30" ht="14.4" x14ac:dyDescent="0.25">
      <c r="A111" s="13"/>
      <c r="B111" s="35"/>
      <c r="C111" s="14"/>
      <c r="D111" s="14"/>
      <c r="E111" s="15">
        <v>0</v>
      </c>
      <c r="F111" s="13"/>
      <c r="G111" s="16">
        <v>0</v>
      </c>
      <c r="H111" s="16">
        <v>0</v>
      </c>
      <c r="I111" s="17">
        <f t="shared" si="6"/>
        <v>0</v>
      </c>
      <c r="J111" s="27"/>
      <c r="K111" s="18"/>
      <c r="L111" s="18"/>
      <c r="M111" s="18"/>
      <c r="N111" s="18"/>
      <c r="O111" s="18"/>
      <c r="P111" s="18"/>
      <c r="Q111" s="18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</row>
    <row r="112" spans="1:30" ht="14.4" x14ac:dyDescent="0.25">
      <c r="A112" s="13"/>
      <c r="B112" s="35"/>
      <c r="C112" s="14"/>
      <c r="D112" s="14"/>
      <c r="E112" s="15">
        <v>0</v>
      </c>
      <c r="F112" s="13"/>
      <c r="G112" s="16">
        <v>0</v>
      </c>
      <c r="H112" s="16">
        <v>0</v>
      </c>
      <c r="I112" s="17">
        <f t="shared" si="6"/>
        <v>0</v>
      </c>
      <c r="J112" s="27"/>
      <c r="K112" s="18"/>
      <c r="L112" s="18"/>
      <c r="M112" s="18"/>
      <c r="N112" s="18"/>
      <c r="O112" s="18"/>
      <c r="P112" s="18"/>
      <c r="Q112" s="18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</row>
    <row r="113" spans="1:30" ht="14.4" x14ac:dyDescent="0.25">
      <c r="A113" s="13"/>
      <c r="B113" s="35"/>
      <c r="C113" s="14"/>
      <c r="D113" s="14"/>
      <c r="E113" s="15">
        <v>0</v>
      </c>
      <c r="F113" s="13"/>
      <c r="G113" s="16">
        <v>0</v>
      </c>
      <c r="H113" s="16">
        <v>0</v>
      </c>
      <c r="I113" s="17">
        <f t="shared" si="6"/>
        <v>0</v>
      </c>
      <c r="J113" s="27"/>
      <c r="K113" s="18"/>
      <c r="L113" s="18"/>
      <c r="M113" s="18"/>
      <c r="N113" s="18"/>
      <c r="O113" s="18"/>
      <c r="P113" s="18"/>
      <c r="Q113" s="18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</row>
    <row r="114" spans="1:30" ht="14.4" x14ac:dyDescent="0.25">
      <c r="A114" s="13"/>
      <c r="B114" s="35"/>
      <c r="C114" s="14"/>
      <c r="D114" s="14"/>
      <c r="E114" s="15">
        <v>0</v>
      </c>
      <c r="F114" s="13"/>
      <c r="G114" s="16">
        <v>0</v>
      </c>
      <c r="H114" s="16">
        <v>0</v>
      </c>
      <c r="I114" s="17">
        <f t="shared" si="6"/>
        <v>0</v>
      </c>
      <c r="J114" s="27"/>
      <c r="K114" s="18"/>
      <c r="L114" s="18"/>
      <c r="M114" s="18"/>
      <c r="N114" s="18"/>
      <c r="O114" s="18"/>
      <c r="P114" s="18"/>
      <c r="Q114" s="18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</row>
    <row r="115" spans="1:30" ht="41.4" x14ac:dyDescent="0.25">
      <c r="A115" s="20" t="s">
        <v>53</v>
      </c>
      <c r="B115" s="20" t="s">
        <v>54</v>
      </c>
      <c r="C115" s="21" t="s">
        <v>55</v>
      </c>
      <c r="D115" s="21" t="s">
        <v>56</v>
      </c>
      <c r="E115" s="21" t="s">
        <v>57</v>
      </c>
      <c r="F115" s="37"/>
      <c r="G115" s="21" t="s">
        <v>58</v>
      </c>
      <c r="H115" s="21" t="s">
        <v>59</v>
      </c>
      <c r="I115" s="21" t="s">
        <v>60</v>
      </c>
      <c r="J115" s="27"/>
      <c r="K115" s="6"/>
      <c r="L115" s="6"/>
      <c r="M115" s="6"/>
      <c r="N115" s="6"/>
      <c r="O115" s="6"/>
      <c r="P115" s="6"/>
      <c r="Q115" s="6"/>
      <c r="R115" s="38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</row>
    <row r="116" spans="1:30" ht="14.4" x14ac:dyDescent="0.25">
      <c r="A116" s="23" t="s">
        <v>61</v>
      </c>
      <c r="B116" s="39" t="s">
        <v>62</v>
      </c>
      <c r="C116" s="24">
        <f>SUMIFS($E$105:$E$114,$B$105:$B$114,"FDA",$D$105:$D$114,"&lt;&gt;VAGO")</f>
        <v>0</v>
      </c>
      <c r="D116" s="24">
        <f>SUMIFS($E$105:$E$114,$B$105:$B$114,"FDA",$D$105:$D$114,"VAGO")</f>
        <v>0</v>
      </c>
      <c r="E116" s="24">
        <f t="shared" ref="E116:E120" si="7">C116+D116</f>
        <v>0</v>
      </c>
      <c r="F116" s="25"/>
      <c r="G116" s="17">
        <f>SUMIF($B$105:$B$114,"FDA",$G$105:$G$114)</f>
        <v>0</v>
      </c>
      <c r="H116" s="17">
        <f>SUMIF($B$105:$B$114,"FDA",$H$105:$H$114)</f>
        <v>0</v>
      </c>
      <c r="I116" s="17">
        <f>SUMIF($B$105:$B$114,"FDA",$I$105:$I$114)</f>
        <v>0</v>
      </c>
      <c r="J116" s="18"/>
      <c r="K116" s="6"/>
      <c r="L116" s="18"/>
      <c r="M116" s="18"/>
      <c r="N116" s="18"/>
      <c r="O116" s="18"/>
      <c r="P116" s="18"/>
      <c r="Q116" s="18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</row>
    <row r="117" spans="1:30" ht="14.4" x14ac:dyDescent="0.25">
      <c r="A117" s="23" t="s">
        <v>63</v>
      </c>
      <c r="B117" s="39" t="s">
        <v>64</v>
      </c>
      <c r="C117" s="24">
        <f>SUMIFS($E$105:$E$114,$B$105:$B$114,"FDA-1",$D$105:$D$114,"&lt;&gt;VAGO")</f>
        <v>0</v>
      </c>
      <c r="D117" s="24">
        <f>SUMIFS($E$105:$E$114,$B$105:$B$114,"FDA-1",$D$105:$D$114,"VAGO")</f>
        <v>0</v>
      </c>
      <c r="E117" s="24">
        <f t="shared" si="7"/>
        <v>0</v>
      </c>
      <c r="F117" s="25"/>
      <c r="G117" s="17">
        <f>SUMIF($B$105:$B$114,"FDA-1",$G$105:$G$114)</f>
        <v>0</v>
      </c>
      <c r="H117" s="17">
        <f>SUMIF($B$105:$B$114,"FDA-1",$H$105:$H$114)</f>
        <v>0</v>
      </c>
      <c r="I117" s="17">
        <f>SUMIF($B$105:$B$114,"FDA-1",$I$105:$I$114)</f>
        <v>0</v>
      </c>
      <c r="J117" s="18"/>
      <c r="K117" s="6"/>
      <c r="L117" s="18"/>
      <c r="M117" s="18"/>
      <c r="N117" s="18"/>
      <c r="O117" s="18"/>
      <c r="P117" s="18"/>
      <c r="Q117" s="18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</row>
    <row r="118" spans="1:30" ht="14.4" x14ac:dyDescent="0.25">
      <c r="A118" s="23" t="s">
        <v>65</v>
      </c>
      <c r="B118" s="39" t="s">
        <v>66</v>
      </c>
      <c r="C118" s="24">
        <f>SUMIFS($E$105:$E$114,$B$105:$B$114,"FDA-2",$D$105:$D$114,"&lt;&gt;VAGO")</f>
        <v>0</v>
      </c>
      <c r="D118" s="24">
        <f>SUMIFS($E$105:$E$114,$B$105:$B$114,"FDA-2",$D$105:$D$114,"VAGO")</f>
        <v>0</v>
      </c>
      <c r="E118" s="24">
        <f t="shared" si="7"/>
        <v>0</v>
      </c>
      <c r="F118" s="28"/>
      <c r="G118" s="17">
        <f>SUMIF($B$105:$B$114,"FDA-2",$G$105:$G$114)</f>
        <v>0</v>
      </c>
      <c r="H118" s="17">
        <f>SUMIF($B$105:$B$114,"FDA-2",$H$105:$H$114)</f>
        <v>0</v>
      </c>
      <c r="I118" s="17">
        <f>SUMIF($B$105:$B$114,"FDA-2",$I$105:$I$114)</f>
        <v>0</v>
      </c>
      <c r="J118" s="18"/>
      <c r="K118" s="6"/>
      <c r="L118" s="18"/>
      <c r="M118" s="18"/>
      <c r="N118" s="18"/>
      <c r="O118" s="18"/>
      <c r="P118" s="18"/>
      <c r="Q118" s="18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</row>
    <row r="119" spans="1:30" ht="14.4" x14ac:dyDescent="0.25">
      <c r="A119" s="23" t="s">
        <v>67</v>
      </c>
      <c r="B119" s="39" t="s">
        <v>68</v>
      </c>
      <c r="C119" s="24">
        <f>SUMIFS($E$105:$E$114,$B$105:$B$114,"FDA-3",$D$105:$D$114,"&lt;&gt;VAGO")</f>
        <v>0</v>
      </c>
      <c r="D119" s="24">
        <f>SUMIFS($E$105:$E$114,$B$105:$B$114,"FDA-3",$D$105:$D$114,"VAGO")</f>
        <v>0</v>
      </c>
      <c r="E119" s="24">
        <f t="shared" si="7"/>
        <v>0</v>
      </c>
      <c r="F119" s="30"/>
      <c r="G119" s="17">
        <f>SUMIF($B$105:$B$114,"FDA-3",$G$105:$G$114)</f>
        <v>0</v>
      </c>
      <c r="H119" s="17">
        <f>SUMIF($B$105:$B$114,"FDA-3",$H$105:$H$114)</f>
        <v>0</v>
      </c>
      <c r="I119" s="17">
        <f>SUMIF($B$105:$B$114,"FDA-3",$I$105:$I$114)</f>
        <v>0</v>
      </c>
      <c r="J119" s="18"/>
      <c r="K119" s="6"/>
      <c r="L119" s="18"/>
      <c r="M119" s="18"/>
      <c r="N119" s="18"/>
      <c r="O119" s="18"/>
      <c r="P119" s="18"/>
      <c r="Q119" s="18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</row>
    <row r="120" spans="1:30" ht="14.4" x14ac:dyDescent="0.25">
      <c r="A120" s="23" t="s">
        <v>69</v>
      </c>
      <c r="B120" s="39" t="s">
        <v>70</v>
      </c>
      <c r="C120" s="24">
        <f>SUMIFS($E$105:$E$114,$B$105:$B$114,"FDA-4",$D$105:$D$114,"&lt;&gt;VAGO")</f>
        <v>0</v>
      </c>
      <c r="D120" s="24">
        <f>SUMIFS($E$105:$E$114,$B$105:$B$114,"FDA-4",$D$105:$D$114,"VAGO")</f>
        <v>0</v>
      </c>
      <c r="E120" s="24">
        <f t="shared" si="7"/>
        <v>0</v>
      </c>
      <c r="F120" s="28"/>
      <c r="G120" s="17">
        <f>SUMIF($B$105:$B$114,"FDA-4",$G$105:$G$114)</f>
        <v>0</v>
      </c>
      <c r="H120" s="17">
        <f>SUMIF($B$105:$B$114,"FDA-4",$H$105:$H$114)</f>
        <v>0</v>
      </c>
      <c r="I120" s="17">
        <f>SUMIF($B$105:$B$114,"FDA-4",$I$105:$I$114)</f>
        <v>0</v>
      </c>
      <c r="J120" s="18"/>
      <c r="K120" s="6"/>
      <c r="L120" s="18"/>
      <c r="M120" s="18"/>
      <c r="N120" s="18"/>
      <c r="O120" s="18"/>
      <c r="P120" s="18"/>
      <c r="Q120" s="18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</row>
    <row r="121" spans="1:30" ht="27.6" x14ac:dyDescent="0.25">
      <c r="A121" s="20" t="s">
        <v>71</v>
      </c>
      <c r="B121" s="37"/>
      <c r="C121" s="21">
        <f t="shared" ref="C121:E121" si="8">SUM(C117:C120)</f>
        <v>0</v>
      </c>
      <c r="D121" s="21">
        <f t="shared" si="8"/>
        <v>0</v>
      </c>
      <c r="E121" s="21">
        <f t="shared" si="8"/>
        <v>0</v>
      </c>
      <c r="F121" s="37"/>
      <c r="G121" s="40">
        <f t="shared" ref="G121:I121" si="9">SUM(G116:G120)</f>
        <v>0</v>
      </c>
      <c r="H121" s="40">
        <f t="shared" si="9"/>
        <v>0</v>
      </c>
      <c r="I121" s="40">
        <f t="shared" si="9"/>
        <v>0</v>
      </c>
      <c r="J121" s="18"/>
      <c r="K121" s="6"/>
      <c r="L121" s="18"/>
      <c r="M121" s="18"/>
      <c r="N121" s="18"/>
      <c r="O121" s="18"/>
      <c r="P121" s="18"/>
      <c r="Q121" s="18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</row>
    <row r="122" spans="1:30" ht="45" customHeight="1" x14ac:dyDescent="0.25">
      <c r="A122" s="32"/>
      <c r="B122" s="32"/>
      <c r="C122" s="32"/>
      <c r="D122" s="32"/>
      <c r="E122" s="32"/>
      <c r="F122" s="32"/>
      <c r="G122" s="32"/>
      <c r="H122" s="32"/>
      <c r="I122" s="6"/>
      <c r="J122" s="18"/>
      <c r="K122" s="6"/>
      <c r="L122" s="18"/>
      <c r="M122" s="18"/>
      <c r="N122" s="18"/>
      <c r="O122" s="18"/>
      <c r="P122" s="18"/>
      <c r="Q122" s="18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</row>
    <row r="123" spans="1:30" ht="14.4" x14ac:dyDescent="0.25">
      <c r="A123" s="112" t="s">
        <v>72</v>
      </c>
      <c r="B123" s="104"/>
      <c r="C123" s="104"/>
      <c r="D123" s="104"/>
      <c r="E123" s="104"/>
      <c r="F123" s="104"/>
      <c r="G123" s="104"/>
      <c r="H123" s="104"/>
      <c r="I123" s="105"/>
      <c r="J123" s="18"/>
      <c r="K123" s="6"/>
      <c r="L123" s="18"/>
      <c r="M123" s="18"/>
      <c r="N123" s="18"/>
      <c r="O123" s="18"/>
      <c r="P123" s="18"/>
      <c r="Q123" s="18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</row>
    <row r="124" spans="1:30" ht="27.6" x14ac:dyDescent="0.25">
      <c r="A124" s="41" t="s">
        <v>73</v>
      </c>
      <c r="B124" s="9" t="s">
        <v>74</v>
      </c>
      <c r="C124" s="9" t="s">
        <v>75</v>
      </c>
      <c r="D124" s="9" t="s">
        <v>76</v>
      </c>
      <c r="E124" s="9" t="s">
        <v>77</v>
      </c>
      <c r="F124" s="9" t="s">
        <v>78</v>
      </c>
      <c r="G124" s="9" t="s">
        <v>79</v>
      </c>
      <c r="H124" s="9" t="s">
        <v>80</v>
      </c>
      <c r="I124" s="9" t="s">
        <v>81</v>
      </c>
      <c r="J124" s="6"/>
      <c r="K124" s="6"/>
      <c r="L124" s="6"/>
      <c r="M124" s="6"/>
      <c r="N124" s="6"/>
      <c r="O124" s="6"/>
      <c r="P124" s="6"/>
      <c r="Q124" s="6"/>
      <c r="R124" s="34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</row>
    <row r="125" spans="1:30" ht="14.4" x14ac:dyDescent="0.25">
      <c r="A125" s="42"/>
      <c r="B125" s="43"/>
      <c r="C125" s="43"/>
      <c r="D125" s="14"/>
      <c r="E125" s="15">
        <v>0</v>
      </c>
      <c r="F125" s="42"/>
      <c r="G125" s="16">
        <v>0</v>
      </c>
      <c r="H125" s="16">
        <v>0</v>
      </c>
      <c r="I125" s="17">
        <f t="shared" ref="I125:I134" si="10">SUM(G125:H125)</f>
        <v>0</v>
      </c>
      <c r="J125" s="18"/>
      <c r="K125" s="18"/>
      <c r="L125" s="18"/>
      <c r="M125" s="18"/>
      <c r="N125" s="18"/>
      <c r="O125" s="18"/>
      <c r="P125" s="18"/>
      <c r="Q125" s="18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</row>
    <row r="126" spans="1:30" ht="14.4" x14ac:dyDescent="0.25">
      <c r="A126" s="13"/>
      <c r="B126" s="43"/>
      <c r="C126" s="14"/>
      <c r="D126" s="14"/>
      <c r="E126" s="15">
        <v>0</v>
      </c>
      <c r="F126" s="13"/>
      <c r="G126" s="16">
        <v>0</v>
      </c>
      <c r="H126" s="16">
        <v>0</v>
      </c>
      <c r="I126" s="17">
        <f t="shared" si="10"/>
        <v>0</v>
      </c>
      <c r="J126" s="18"/>
      <c r="K126" s="18"/>
      <c r="L126" s="18"/>
      <c r="M126" s="18"/>
      <c r="N126" s="18"/>
      <c r="O126" s="18"/>
      <c r="P126" s="18"/>
      <c r="Q126" s="18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</row>
    <row r="127" spans="1:30" ht="14.4" x14ac:dyDescent="0.25">
      <c r="A127" s="13"/>
      <c r="B127" s="43"/>
      <c r="C127" s="14"/>
      <c r="D127" s="14"/>
      <c r="E127" s="15">
        <v>0</v>
      </c>
      <c r="F127" s="36"/>
      <c r="G127" s="16">
        <v>0</v>
      </c>
      <c r="H127" s="16">
        <v>0</v>
      </c>
      <c r="I127" s="17">
        <f t="shared" si="10"/>
        <v>0</v>
      </c>
      <c r="J127" s="18"/>
      <c r="K127" s="18"/>
      <c r="L127" s="18"/>
      <c r="M127" s="18"/>
      <c r="N127" s="18"/>
      <c r="O127" s="18"/>
      <c r="P127" s="18"/>
      <c r="Q127" s="18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</row>
    <row r="128" spans="1:30" ht="14.4" x14ac:dyDescent="0.25">
      <c r="A128" s="42"/>
      <c r="B128" s="43"/>
      <c r="C128" s="14"/>
      <c r="D128" s="14"/>
      <c r="E128" s="15">
        <v>0</v>
      </c>
      <c r="F128" s="13"/>
      <c r="G128" s="16">
        <v>0</v>
      </c>
      <c r="H128" s="16">
        <v>0</v>
      </c>
      <c r="I128" s="17">
        <f t="shared" si="10"/>
        <v>0</v>
      </c>
      <c r="J128" s="18"/>
      <c r="K128" s="18"/>
      <c r="L128" s="18"/>
      <c r="M128" s="18"/>
      <c r="N128" s="18"/>
      <c r="O128" s="18"/>
      <c r="P128" s="18"/>
      <c r="Q128" s="18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</row>
    <row r="129" spans="1:30" ht="14.4" x14ac:dyDescent="0.25">
      <c r="A129" s="42"/>
      <c r="B129" s="43"/>
      <c r="C129" s="43"/>
      <c r="D129" s="14"/>
      <c r="E129" s="15">
        <v>0</v>
      </c>
      <c r="F129" s="42"/>
      <c r="G129" s="16">
        <v>0</v>
      </c>
      <c r="H129" s="16">
        <v>0</v>
      </c>
      <c r="I129" s="17">
        <f t="shared" si="10"/>
        <v>0</v>
      </c>
      <c r="J129" s="18"/>
      <c r="K129" s="18"/>
      <c r="L129" s="18"/>
      <c r="M129" s="18"/>
      <c r="N129" s="18"/>
      <c r="O129" s="18"/>
      <c r="P129" s="18"/>
      <c r="Q129" s="18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</row>
    <row r="130" spans="1:30" ht="14.4" x14ac:dyDescent="0.25">
      <c r="A130" s="42"/>
      <c r="B130" s="43"/>
      <c r="C130" s="43"/>
      <c r="D130" s="14"/>
      <c r="E130" s="15">
        <v>0</v>
      </c>
      <c r="F130" s="42"/>
      <c r="G130" s="16">
        <v>0</v>
      </c>
      <c r="H130" s="16">
        <v>0</v>
      </c>
      <c r="I130" s="17">
        <f t="shared" si="10"/>
        <v>0</v>
      </c>
      <c r="J130" s="18"/>
      <c r="K130" s="18"/>
      <c r="L130" s="18"/>
      <c r="M130" s="18"/>
      <c r="N130" s="18"/>
      <c r="O130" s="18"/>
      <c r="P130" s="18"/>
      <c r="Q130" s="18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</row>
    <row r="131" spans="1:30" ht="14.4" x14ac:dyDescent="0.25">
      <c r="A131" s="42"/>
      <c r="B131" s="43"/>
      <c r="C131" s="43"/>
      <c r="D131" s="14"/>
      <c r="E131" s="15">
        <v>0</v>
      </c>
      <c r="F131" s="42"/>
      <c r="G131" s="16">
        <v>0</v>
      </c>
      <c r="H131" s="16">
        <v>0</v>
      </c>
      <c r="I131" s="17">
        <f t="shared" si="10"/>
        <v>0</v>
      </c>
      <c r="J131" s="18"/>
      <c r="K131" s="18"/>
      <c r="L131" s="18"/>
      <c r="M131" s="18"/>
      <c r="N131" s="18"/>
      <c r="O131" s="18"/>
      <c r="P131" s="18"/>
      <c r="Q131" s="18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</row>
    <row r="132" spans="1:30" ht="14.4" x14ac:dyDescent="0.25">
      <c r="A132" s="42"/>
      <c r="B132" s="43"/>
      <c r="C132" s="43"/>
      <c r="D132" s="14"/>
      <c r="E132" s="15">
        <v>0</v>
      </c>
      <c r="F132" s="42"/>
      <c r="G132" s="16">
        <v>0</v>
      </c>
      <c r="H132" s="16">
        <v>0</v>
      </c>
      <c r="I132" s="17">
        <f t="shared" si="10"/>
        <v>0</v>
      </c>
      <c r="J132" s="18"/>
      <c r="K132" s="18"/>
      <c r="L132" s="18"/>
      <c r="M132" s="18"/>
      <c r="N132" s="18"/>
      <c r="O132" s="18"/>
      <c r="P132" s="18"/>
      <c r="Q132" s="18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</row>
    <row r="133" spans="1:30" ht="14.4" x14ac:dyDescent="0.25">
      <c r="A133" s="42"/>
      <c r="B133" s="43"/>
      <c r="C133" s="43"/>
      <c r="D133" s="14"/>
      <c r="E133" s="15">
        <v>0</v>
      </c>
      <c r="F133" s="42"/>
      <c r="G133" s="16">
        <v>0</v>
      </c>
      <c r="H133" s="16">
        <v>0</v>
      </c>
      <c r="I133" s="17">
        <f t="shared" si="10"/>
        <v>0</v>
      </c>
      <c r="J133" s="18"/>
      <c r="K133" s="18"/>
      <c r="L133" s="18"/>
      <c r="M133" s="18"/>
      <c r="N133" s="18"/>
      <c r="O133" s="18"/>
      <c r="P133" s="18"/>
      <c r="Q133" s="18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</row>
    <row r="134" spans="1:30" ht="14.4" x14ac:dyDescent="0.25">
      <c r="A134" s="42"/>
      <c r="B134" s="43"/>
      <c r="C134" s="43"/>
      <c r="D134" s="14"/>
      <c r="E134" s="15">
        <v>0</v>
      </c>
      <c r="F134" s="42"/>
      <c r="G134" s="16">
        <v>0</v>
      </c>
      <c r="H134" s="16">
        <v>0</v>
      </c>
      <c r="I134" s="17">
        <f t="shared" si="10"/>
        <v>0</v>
      </c>
      <c r="J134" s="18"/>
      <c r="K134" s="18"/>
      <c r="L134" s="18"/>
      <c r="M134" s="18"/>
      <c r="N134" s="18"/>
      <c r="O134" s="18"/>
      <c r="P134" s="18"/>
      <c r="Q134" s="18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</row>
    <row r="135" spans="1:30" ht="41.4" x14ac:dyDescent="0.25">
      <c r="A135" s="20" t="s">
        <v>82</v>
      </c>
      <c r="B135" s="20" t="s">
        <v>83</v>
      </c>
      <c r="C135" s="21" t="s">
        <v>84</v>
      </c>
      <c r="D135" s="21" t="s">
        <v>85</v>
      </c>
      <c r="E135" s="21" t="s">
        <v>86</v>
      </c>
      <c r="F135" s="37"/>
      <c r="G135" s="21" t="s">
        <v>87</v>
      </c>
      <c r="H135" s="21" t="s">
        <v>88</v>
      </c>
      <c r="I135" s="21" t="s">
        <v>89</v>
      </c>
      <c r="J135" s="18"/>
      <c r="K135" s="18"/>
      <c r="L135" s="18"/>
      <c r="M135" s="18"/>
      <c r="N135" s="18"/>
      <c r="O135" s="18"/>
      <c r="P135" s="18"/>
      <c r="Q135" s="18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</row>
    <row r="136" spans="1:30" ht="14.4" x14ac:dyDescent="0.25">
      <c r="A136" s="23" t="s">
        <v>90</v>
      </c>
      <c r="B136" s="39" t="s">
        <v>91</v>
      </c>
      <c r="C136" s="24">
        <f>SUMIFS($E$125:$E$134,$B$125:$B$134,"FGS-1",$D$125:$D$134,"&lt;&gt;VAGO")</f>
        <v>0</v>
      </c>
      <c r="D136" s="24">
        <f>SUMIFS($E$125:$E$134,$B$125:$B$134,"FGS-1",$D$125:$D$134,"VAGO")</f>
        <v>0</v>
      </c>
      <c r="E136" s="24">
        <f t="shared" ref="E136:E141" si="11">C136+D136</f>
        <v>0</v>
      </c>
      <c r="F136" s="25"/>
      <c r="G136" s="17">
        <f t="shared" ref="G136:I136" si="12">SUMIF($B$125:$B$134,"FGS-1",$G$125:$G$134)</f>
        <v>0</v>
      </c>
      <c r="H136" s="17">
        <f t="shared" si="12"/>
        <v>0</v>
      </c>
      <c r="I136" s="17">
        <f t="shared" si="12"/>
        <v>0</v>
      </c>
      <c r="J136" s="18"/>
      <c r="K136" s="18"/>
      <c r="L136" s="18"/>
      <c r="M136" s="18"/>
      <c r="N136" s="18"/>
      <c r="O136" s="18"/>
      <c r="P136" s="18"/>
      <c r="Q136" s="18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</row>
    <row r="137" spans="1:30" ht="14.4" x14ac:dyDescent="0.25">
      <c r="A137" s="23" t="s">
        <v>92</v>
      </c>
      <c r="B137" s="39" t="s">
        <v>93</v>
      </c>
      <c r="C137" s="24">
        <f>SUMIFS($E$125:$E$134,$B$125:$B$134,"FGS-2",$D$125:$D$134,"&lt;&gt;VAGO")</f>
        <v>0</v>
      </c>
      <c r="D137" s="24">
        <f>SUMIFS($E$125:$E$134,$B$125:$B$134,"FGS-2",$D$125:$D$134,"VAGO")</f>
        <v>0</v>
      </c>
      <c r="E137" s="24">
        <f t="shared" si="11"/>
        <v>0</v>
      </c>
      <c r="F137" s="28"/>
      <c r="G137" s="17">
        <f t="shared" ref="G137:I137" si="13">SUMIF($B$125:$B$134,"FGS-2",$G$125:$G$134)</f>
        <v>0</v>
      </c>
      <c r="H137" s="17">
        <f t="shared" si="13"/>
        <v>0</v>
      </c>
      <c r="I137" s="17">
        <f t="shared" si="13"/>
        <v>0</v>
      </c>
      <c r="J137" s="18"/>
      <c r="K137" s="18"/>
      <c r="L137" s="18"/>
      <c r="M137" s="18"/>
      <c r="N137" s="18"/>
      <c r="O137" s="18"/>
      <c r="P137" s="18"/>
      <c r="Q137" s="18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</row>
    <row r="138" spans="1:30" ht="14.4" x14ac:dyDescent="0.25">
      <c r="A138" s="23" t="s">
        <v>94</v>
      </c>
      <c r="B138" s="39" t="s">
        <v>95</v>
      </c>
      <c r="C138" s="24">
        <f>SUMIFS($E$125:$E$134,$B$125:$B$134,"FGS-3",$D$125:$D$134,"&lt;&gt;VAGO")</f>
        <v>0</v>
      </c>
      <c r="D138" s="24">
        <f>SUMIFS($E$125:$E$134,$B$125:$B$134,"FGS-3",$D$125:$D$134,"VAGO")</f>
        <v>0</v>
      </c>
      <c r="E138" s="24">
        <f t="shared" si="11"/>
        <v>0</v>
      </c>
      <c r="F138" s="28"/>
      <c r="G138" s="17">
        <f t="shared" ref="G138:I138" si="14">SUMIF($B$125:$B$134,"FGS-3",$G$125:$G$134)</f>
        <v>0</v>
      </c>
      <c r="H138" s="17">
        <f t="shared" si="14"/>
        <v>0</v>
      </c>
      <c r="I138" s="17">
        <f t="shared" si="14"/>
        <v>0</v>
      </c>
      <c r="J138" s="18"/>
      <c r="K138" s="18"/>
      <c r="L138" s="18"/>
      <c r="M138" s="18"/>
      <c r="N138" s="18"/>
      <c r="O138" s="18"/>
      <c r="P138" s="18"/>
      <c r="Q138" s="18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</row>
    <row r="139" spans="1:30" ht="14.4" x14ac:dyDescent="0.25">
      <c r="A139" s="29" t="s">
        <v>96</v>
      </c>
      <c r="B139" s="44" t="s">
        <v>97</v>
      </c>
      <c r="C139" s="24">
        <f>SUMIFS($E$125:$E$134,$B$125:$B$134,"FGA-1",$D$125:$D$134,"&lt;&gt;VAGO")</f>
        <v>0</v>
      </c>
      <c r="D139" s="24">
        <f>SUMIFS($E$125:$E$134,$B$125:$B$134,"FGA-1",$D$125:$D$134,"VAGO")</f>
        <v>0</v>
      </c>
      <c r="E139" s="24">
        <f t="shared" si="11"/>
        <v>0</v>
      </c>
      <c r="F139" s="30"/>
      <c r="G139" s="17">
        <f t="shared" ref="G139:I139" si="15">SUMIF($B$125:$B$134,"FGA-1",$G$125:$G$134)</f>
        <v>0</v>
      </c>
      <c r="H139" s="17">
        <f t="shared" si="15"/>
        <v>0</v>
      </c>
      <c r="I139" s="17">
        <f t="shared" si="15"/>
        <v>0</v>
      </c>
      <c r="J139" s="18"/>
      <c r="K139" s="18"/>
      <c r="L139" s="18"/>
      <c r="M139" s="18"/>
      <c r="N139" s="18"/>
      <c r="O139" s="18"/>
      <c r="P139" s="18"/>
      <c r="Q139" s="18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</row>
    <row r="140" spans="1:30" ht="14.4" x14ac:dyDescent="0.25">
      <c r="A140" s="23" t="s">
        <v>98</v>
      </c>
      <c r="B140" s="39" t="s">
        <v>99</v>
      </c>
      <c r="C140" s="24">
        <f>SUMIFS($E$125:$E$134,$B$125:$B$134,"FGA-2",$D$125:$D$134,"&lt;&gt;VAGO")</f>
        <v>0</v>
      </c>
      <c r="D140" s="24">
        <f>SUMIFS($E$125:$E$134,$B$125:$B$134,"FGA-2",$D$125:$D$134,"VAGO")</f>
        <v>0</v>
      </c>
      <c r="E140" s="24">
        <f t="shared" si="11"/>
        <v>0</v>
      </c>
      <c r="F140" s="30"/>
      <c r="G140" s="17">
        <f t="shared" ref="G140:I140" si="16">SUMIF($B$125:$B$134,"FGA-2",$G$125:$G$134)</f>
        <v>0</v>
      </c>
      <c r="H140" s="17">
        <f t="shared" si="16"/>
        <v>0</v>
      </c>
      <c r="I140" s="17">
        <f t="shared" si="16"/>
        <v>0</v>
      </c>
      <c r="J140" s="18"/>
      <c r="K140" s="18"/>
      <c r="L140" s="18"/>
      <c r="M140" s="18"/>
      <c r="N140" s="18"/>
      <c r="O140" s="18"/>
      <c r="P140" s="18"/>
      <c r="Q140" s="18"/>
      <c r="R140" s="34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</row>
    <row r="141" spans="1:30" ht="14.4" x14ac:dyDescent="0.25">
      <c r="A141" s="23" t="s">
        <v>100</v>
      </c>
      <c r="B141" s="39" t="s">
        <v>101</v>
      </c>
      <c r="C141" s="24">
        <f>SUMIFS($E$125:$E$134,$B$125:$B$134,"FGA-3",$D$125:$D$134,"&lt;&gt;VAGO")</f>
        <v>0</v>
      </c>
      <c r="D141" s="24">
        <f>SUMIFS($E$125:$E$134,$B$125:$B$134,"FGA-3",$D$125:$D$134,"VAGO")</f>
        <v>0</v>
      </c>
      <c r="E141" s="24">
        <f t="shared" si="11"/>
        <v>0</v>
      </c>
      <c r="F141" s="28"/>
      <c r="G141" s="17">
        <f t="shared" ref="G141:I141" si="17">SUMIF($B$125:$B$134,"FGA-3",$G$125:$G$134)</f>
        <v>0</v>
      </c>
      <c r="H141" s="17">
        <f t="shared" si="17"/>
        <v>0</v>
      </c>
      <c r="I141" s="17">
        <f t="shared" si="17"/>
        <v>0</v>
      </c>
      <c r="J141" s="18"/>
      <c r="K141" s="18"/>
      <c r="L141" s="18"/>
      <c r="M141" s="18"/>
      <c r="N141" s="18"/>
      <c r="O141" s="18"/>
      <c r="P141" s="18"/>
      <c r="Q141" s="18"/>
      <c r="R141" s="38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</row>
    <row r="142" spans="1:30" ht="27.6" x14ac:dyDescent="0.25">
      <c r="A142" s="20" t="s">
        <v>102</v>
      </c>
      <c r="B142" s="37"/>
      <c r="C142" s="21">
        <f t="shared" ref="C142:E142" si="18">SUM(C136:C141)</f>
        <v>0</v>
      </c>
      <c r="D142" s="21">
        <f t="shared" si="18"/>
        <v>0</v>
      </c>
      <c r="E142" s="21">
        <f t="shared" si="18"/>
        <v>0</v>
      </c>
      <c r="F142" s="37"/>
      <c r="G142" s="40">
        <f t="shared" ref="G142:I142" si="19">SUM(G136:G141)</f>
        <v>0</v>
      </c>
      <c r="H142" s="40">
        <f t="shared" si="19"/>
        <v>0</v>
      </c>
      <c r="I142" s="40">
        <f t="shared" si="19"/>
        <v>0</v>
      </c>
      <c r="J142" s="18"/>
      <c r="K142" s="18"/>
      <c r="L142" s="18"/>
      <c r="M142" s="18"/>
      <c r="N142" s="18"/>
      <c r="O142" s="18"/>
      <c r="P142" s="18"/>
      <c r="Q142" s="18"/>
      <c r="R142" s="38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</row>
    <row r="143" spans="1:30" ht="33" customHeight="1" x14ac:dyDescent="0.25">
      <c r="A143" s="27"/>
      <c r="B143" s="27"/>
      <c r="C143" s="27"/>
      <c r="D143" s="27"/>
      <c r="E143" s="27"/>
      <c r="F143" s="27"/>
      <c r="G143" s="27"/>
      <c r="H143" s="27"/>
      <c r="I143" s="33"/>
      <c r="J143" s="33"/>
      <c r="K143" s="6"/>
      <c r="L143" s="33"/>
      <c r="M143" s="33"/>
      <c r="N143" s="33"/>
      <c r="O143" s="33"/>
      <c r="P143" s="33"/>
      <c r="Q143" s="33"/>
      <c r="R143" s="34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</row>
    <row r="144" spans="1:30" ht="41.4" x14ac:dyDescent="0.25">
      <c r="A144" s="20"/>
      <c r="B144" s="20"/>
      <c r="C144" s="21" t="s">
        <v>103</v>
      </c>
      <c r="D144" s="21" t="s">
        <v>104</v>
      </c>
      <c r="E144" s="21" t="s">
        <v>105</v>
      </c>
      <c r="F144" s="22"/>
      <c r="G144" s="21" t="s">
        <v>106</v>
      </c>
      <c r="H144" s="21" t="s">
        <v>107</v>
      </c>
      <c r="I144" s="21" t="s">
        <v>108</v>
      </c>
      <c r="J144" s="33"/>
      <c r="K144" s="6"/>
      <c r="L144" s="33"/>
      <c r="M144" s="33"/>
      <c r="N144" s="33"/>
      <c r="O144" s="33"/>
      <c r="P144" s="33"/>
      <c r="Q144" s="33"/>
      <c r="R144" s="34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</row>
    <row r="145" spans="1:30" ht="27.6" x14ac:dyDescent="0.25">
      <c r="A145" s="20" t="s">
        <v>109</v>
      </c>
      <c r="B145" s="22"/>
      <c r="C145" s="21">
        <f t="shared" ref="C145:E145" si="20">SUM(C101+C121+C142)</f>
        <v>63</v>
      </c>
      <c r="D145" s="21">
        <f t="shared" si="20"/>
        <v>17</v>
      </c>
      <c r="E145" s="21">
        <f t="shared" si="20"/>
        <v>80</v>
      </c>
      <c r="F145" s="22"/>
      <c r="G145" s="40">
        <f t="shared" ref="G145:I145" si="21">SUM(H101+G121+G142)</f>
        <v>58806.759999999995</v>
      </c>
      <c r="H145" s="40">
        <f t="shared" si="21"/>
        <v>266138.13999999996</v>
      </c>
      <c r="I145" s="40">
        <f t="shared" si="21"/>
        <v>324944.89999999997</v>
      </c>
      <c r="J145" s="33"/>
      <c r="K145" s="6"/>
      <c r="L145" s="33"/>
      <c r="M145" s="33"/>
      <c r="N145" s="33"/>
      <c r="O145" s="33"/>
      <c r="P145" s="33"/>
      <c r="Q145" s="33"/>
      <c r="R145" s="34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</row>
    <row r="146" spans="1:30" ht="30" customHeight="1" x14ac:dyDescent="0.25">
      <c r="A146" s="27"/>
      <c r="B146" s="27"/>
      <c r="C146" s="27"/>
      <c r="D146" s="27"/>
      <c r="E146" s="27"/>
      <c r="F146" s="27"/>
      <c r="G146" s="27"/>
      <c r="H146" s="27"/>
      <c r="I146" s="33"/>
      <c r="J146" s="33"/>
      <c r="K146" s="6"/>
      <c r="L146" s="33"/>
      <c r="M146" s="33"/>
      <c r="N146" s="33"/>
      <c r="O146" s="33"/>
      <c r="P146" s="33"/>
      <c r="Q146" s="33"/>
      <c r="R146" s="34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</row>
    <row r="147" spans="1:30" ht="14.4" x14ac:dyDescent="0.25">
      <c r="A147" s="109" t="s">
        <v>110</v>
      </c>
      <c r="B147" s="104"/>
      <c r="C147" s="104"/>
      <c r="D147" s="104"/>
      <c r="E147" s="104"/>
      <c r="F147" s="105"/>
      <c r="G147" s="18"/>
      <c r="H147" s="27"/>
      <c r="I147" s="27"/>
      <c r="J147" s="27"/>
      <c r="K147" s="18"/>
      <c r="L147" s="27"/>
      <c r="M147" s="33"/>
      <c r="N147" s="33"/>
      <c r="O147" s="33"/>
      <c r="P147" s="33"/>
      <c r="Q147" s="33"/>
      <c r="R147" s="34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</row>
    <row r="148" spans="1:30" ht="14.4" x14ac:dyDescent="0.25">
      <c r="A148" s="113" t="s">
        <v>111</v>
      </c>
      <c r="B148" s="104"/>
      <c r="C148" s="104"/>
      <c r="D148" s="104"/>
      <c r="E148" s="104"/>
      <c r="F148" s="105"/>
      <c r="G148" s="18"/>
      <c r="H148" s="27"/>
      <c r="I148" s="27"/>
      <c r="J148" s="27"/>
      <c r="K148" s="27"/>
      <c r="L148" s="27"/>
      <c r="M148" s="33"/>
      <c r="N148" s="33"/>
      <c r="O148" s="33"/>
      <c r="P148" s="33"/>
      <c r="Q148" s="33"/>
      <c r="R148" s="34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</row>
    <row r="149" spans="1:30" ht="14.4" x14ac:dyDescent="0.25">
      <c r="A149" s="113" t="s">
        <v>112</v>
      </c>
      <c r="B149" s="104"/>
      <c r="C149" s="104"/>
      <c r="D149" s="104"/>
      <c r="E149" s="104"/>
      <c r="F149" s="105"/>
      <c r="G149" s="18"/>
      <c r="H149" s="27"/>
      <c r="I149" s="27"/>
      <c r="J149" s="27"/>
      <c r="K149" s="27"/>
      <c r="L149" s="27"/>
      <c r="M149" s="33"/>
      <c r="N149" s="33"/>
      <c r="O149" s="33"/>
      <c r="P149" s="33"/>
      <c r="Q149" s="33"/>
      <c r="R149" s="34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</row>
    <row r="150" spans="1:30" ht="14.4" x14ac:dyDescent="0.25">
      <c r="A150" s="111" t="s">
        <v>113</v>
      </c>
      <c r="B150" s="104"/>
      <c r="C150" s="104"/>
      <c r="D150" s="104"/>
      <c r="E150" s="104"/>
      <c r="F150" s="105"/>
      <c r="G150" s="18"/>
      <c r="H150" s="27"/>
      <c r="I150" s="27"/>
      <c r="J150" s="27"/>
      <c r="K150" s="27"/>
      <c r="L150" s="27"/>
      <c r="M150" s="33"/>
      <c r="N150" s="33"/>
      <c r="O150" s="33"/>
      <c r="P150" s="33"/>
      <c r="Q150" s="33"/>
      <c r="R150" s="34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</row>
    <row r="151" spans="1:30" ht="14.4" x14ac:dyDescent="0.25">
      <c r="A151" s="111" t="s">
        <v>114</v>
      </c>
      <c r="B151" s="104"/>
      <c r="C151" s="104"/>
      <c r="D151" s="104"/>
      <c r="E151" s="104"/>
      <c r="F151" s="105"/>
      <c r="G151" s="18"/>
      <c r="H151" s="27"/>
      <c r="I151" s="27"/>
      <c r="J151" s="27"/>
      <c r="K151" s="27"/>
      <c r="L151" s="27"/>
      <c r="M151" s="33"/>
      <c r="N151" s="33"/>
      <c r="O151" s="33"/>
      <c r="P151" s="33"/>
      <c r="Q151" s="33"/>
      <c r="R151" s="34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</row>
    <row r="152" spans="1:30" ht="14.4" x14ac:dyDescent="0.25">
      <c r="A152" s="111" t="s">
        <v>115</v>
      </c>
      <c r="B152" s="104"/>
      <c r="C152" s="104"/>
      <c r="D152" s="104"/>
      <c r="E152" s="104"/>
      <c r="F152" s="105"/>
      <c r="G152" s="18"/>
      <c r="H152" s="27"/>
      <c r="I152" s="27"/>
      <c r="J152" s="27"/>
      <c r="K152" s="27"/>
      <c r="L152" s="27"/>
      <c r="M152" s="33"/>
      <c r="N152" s="33"/>
      <c r="O152" s="33"/>
      <c r="P152" s="33"/>
      <c r="Q152" s="33"/>
      <c r="R152" s="34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</row>
    <row r="153" spans="1:30" ht="14.4" x14ac:dyDescent="0.25">
      <c r="A153" s="111"/>
      <c r="B153" s="104"/>
      <c r="C153" s="104"/>
      <c r="D153" s="104"/>
      <c r="E153" s="104"/>
      <c r="F153" s="105"/>
      <c r="G153" s="18"/>
      <c r="H153" s="27"/>
      <c r="I153" s="27"/>
      <c r="J153" s="27"/>
      <c r="K153" s="27"/>
      <c r="L153" s="27"/>
      <c r="M153" s="33"/>
      <c r="N153" s="33"/>
      <c r="O153" s="33"/>
      <c r="P153" s="33"/>
      <c r="Q153" s="33"/>
      <c r="R153" s="34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</row>
    <row r="154" spans="1:30" ht="14.4" x14ac:dyDescent="0.25">
      <c r="A154" s="111"/>
      <c r="B154" s="104"/>
      <c r="C154" s="104"/>
      <c r="D154" s="104"/>
      <c r="E154" s="104"/>
      <c r="F154" s="105"/>
      <c r="G154" s="18"/>
      <c r="H154" s="27"/>
      <c r="I154" s="27"/>
      <c r="J154" s="27"/>
      <c r="K154" s="27"/>
      <c r="L154" s="27"/>
      <c r="M154" s="33"/>
      <c r="N154" s="33"/>
      <c r="O154" s="33"/>
      <c r="P154" s="33"/>
      <c r="Q154" s="33"/>
      <c r="R154" s="34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</row>
    <row r="155" spans="1:30" ht="14.4" x14ac:dyDescent="0.25">
      <c r="A155" s="106"/>
      <c r="B155" s="104"/>
      <c r="C155" s="104"/>
      <c r="D155" s="104"/>
      <c r="E155" s="104"/>
      <c r="F155" s="105"/>
      <c r="G155" s="18"/>
      <c r="H155" s="27"/>
      <c r="I155" s="27"/>
      <c r="J155" s="27"/>
      <c r="K155" s="27"/>
      <c r="L155" s="27"/>
      <c r="M155" s="33"/>
      <c r="N155" s="33"/>
      <c r="O155" s="33"/>
      <c r="P155" s="33"/>
      <c r="Q155" s="33"/>
      <c r="R155" s="34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</row>
    <row r="156" spans="1:30" ht="14.4" x14ac:dyDescent="0.25">
      <c r="A156" s="106"/>
      <c r="B156" s="104"/>
      <c r="C156" s="104"/>
      <c r="D156" s="104"/>
      <c r="E156" s="104"/>
      <c r="F156" s="105"/>
      <c r="G156" s="18"/>
      <c r="H156" s="27"/>
      <c r="I156" s="27"/>
      <c r="J156" s="27"/>
      <c r="K156" s="27"/>
      <c r="L156" s="27"/>
      <c r="M156" s="33"/>
      <c r="N156" s="33"/>
      <c r="O156" s="33"/>
      <c r="P156" s="33"/>
      <c r="Q156" s="33"/>
      <c r="R156" s="34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</row>
    <row r="157" spans="1:30" ht="14.4" x14ac:dyDescent="0.25">
      <c r="A157" s="106"/>
      <c r="B157" s="104"/>
      <c r="C157" s="104"/>
      <c r="D157" s="104"/>
      <c r="E157" s="104"/>
      <c r="F157" s="105"/>
      <c r="G157" s="18"/>
      <c r="H157" s="27"/>
      <c r="I157" s="27"/>
      <c r="J157" s="27"/>
      <c r="K157" s="27"/>
      <c r="L157" s="27"/>
      <c r="M157" s="33"/>
      <c r="N157" s="33"/>
      <c r="O157" s="33"/>
      <c r="P157" s="33"/>
      <c r="Q157" s="33"/>
      <c r="R157" s="34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</row>
    <row r="158" spans="1:30" ht="14.4" x14ac:dyDescent="0.25">
      <c r="A158" s="106"/>
      <c r="B158" s="104"/>
      <c r="C158" s="104"/>
      <c r="D158" s="104"/>
      <c r="E158" s="104"/>
      <c r="F158" s="105"/>
      <c r="G158" s="18"/>
      <c r="H158" s="27"/>
      <c r="I158" s="27"/>
      <c r="J158" s="27"/>
      <c r="K158" s="27"/>
      <c r="L158" s="27"/>
      <c r="M158" s="33"/>
      <c r="N158" s="33"/>
      <c r="O158" s="33"/>
      <c r="P158" s="33"/>
      <c r="Q158" s="33"/>
      <c r="R158" s="34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</row>
    <row r="159" spans="1:30" ht="14.4" x14ac:dyDescent="0.25">
      <c r="A159" s="106"/>
      <c r="B159" s="104"/>
      <c r="C159" s="104"/>
      <c r="D159" s="104"/>
      <c r="E159" s="104"/>
      <c r="F159" s="105"/>
      <c r="G159" s="18"/>
      <c r="H159" s="27"/>
      <c r="I159" s="27"/>
      <c r="J159" s="27"/>
      <c r="K159" s="27"/>
      <c r="L159" s="27"/>
      <c r="M159" s="33"/>
      <c r="N159" s="33"/>
      <c r="O159" s="33"/>
      <c r="P159" s="33"/>
      <c r="Q159" s="33"/>
      <c r="R159" s="34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</row>
    <row r="160" spans="1:30" ht="32.25" customHeight="1" x14ac:dyDescent="0.25">
      <c r="A160" s="107"/>
      <c r="B160" s="108"/>
      <c r="C160" s="108"/>
      <c r="D160" s="108"/>
      <c r="E160" s="108"/>
      <c r="F160" s="108"/>
      <c r="G160" s="18"/>
      <c r="H160" s="27"/>
      <c r="I160" s="27"/>
      <c r="J160" s="27"/>
      <c r="K160" s="27"/>
      <c r="L160" s="27"/>
      <c r="M160" s="33"/>
      <c r="N160" s="33"/>
      <c r="O160" s="33"/>
      <c r="P160" s="33"/>
      <c r="Q160" s="33"/>
      <c r="R160" s="34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</row>
    <row r="161" spans="1:30" ht="14.4" x14ac:dyDescent="0.25">
      <c r="A161" s="109" t="s">
        <v>116</v>
      </c>
      <c r="B161" s="104"/>
      <c r="C161" s="104"/>
      <c r="D161" s="104"/>
      <c r="E161" s="104"/>
      <c r="F161" s="105"/>
      <c r="G161" s="18"/>
      <c r="H161" s="27"/>
      <c r="I161" s="27"/>
      <c r="J161" s="27"/>
      <c r="K161" s="27"/>
      <c r="L161" s="27"/>
      <c r="M161" s="33"/>
      <c r="N161" s="33"/>
      <c r="O161" s="33"/>
      <c r="P161" s="33"/>
      <c r="Q161" s="33"/>
      <c r="R161" s="34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</row>
    <row r="162" spans="1:30" ht="14.4" x14ac:dyDescent="0.25">
      <c r="A162" s="110" t="s">
        <v>117</v>
      </c>
      <c r="B162" s="104"/>
      <c r="C162" s="104"/>
      <c r="D162" s="104"/>
      <c r="E162" s="104"/>
      <c r="F162" s="105"/>
      <c r="G162" s="18"/>
      <c r="H162" s="27"/>
      <c r="I162" s="27"/>
      <c r="J162" s="27"/>
      <c r="K162" s="27"/>
      <c r="L162" s="27"/>
      <c r="M162" s="33"/>
      <c r="N162" s="33"/>
      <c r="O162" s="33"/>
      <c r="P162" s="33"/>
      <c r="Q162" s="33"/>
      <c r="R162" s="34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</row>
    <row r="163" spans="1:30" ht="14.4" x14ac:dyDescent="0.25">
      <c r="A163" s="103" t="s">
        <v>118</v>
      </c>
      <c r="B163" s="104"/>
      <c r="C163" s="104"/>
      <c r="D163" s="104"/>
      <c r="E163" s="104"/>
      <c r="F163" s="105"/>
      <c r="G163" s="18"/>
      <c r="H163" s="27"/>
      <c r="I163" s="27"/>
      <c r="J163" s="27"/>
      <c r="K163" s="27"/>
      <c r="L163" s="27"/>
      <c r="M163" s="33"/>
      <c r="N163" s="33"/>
      <c r="O163" s="33"/>
      <c r="P163" s="33"/>
      <c r="Q163" s="33"/>
      <c r="R163" s="34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</row>
    <row r="164" spans="1:30" ht="14.4" x14ac:dyDescent="0.25">
      <c r="A164" s="103" t="s">
        <v>119</v>
      </c>
      <c r="B164" s="104"/>
      <c r="C164" s="104"/>
      <c r="D164" s="104"/>
      <c r="E164" s="104"/>
      <c r="F164" s="105"/>
      <c r="G164" s="18"/>
      <c r="H164" s="27"/>
      <c r="I164" s="27"/>
      <c r="J164" s="27"/>
      <c r="K164" s="27"/>
      <c r="L164" s="27"/>
      <c r="M164" s="33"/>
      <c r="N164" s="33"/>
      <c r="O164" s="33"/>
      <c r="P164" s="33"/>
      <c r="Q164" s="33"/>
      <c r="R164" s="34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</row>
    <row r="165" spans="1:30" ht="14.4" x14ac:dyDescent="0.25">
      <c r="A165" s="103" t="s">
        <v>120</v>
      </c>
      <c r="B165" s="104"/>
      <c r="C165" s="104"/>
      <c r="D165" s="104"/>
      <c r="E165" s="104"/>
      <c r="F165" s="105"/>
      <c r="G165" s="18"/>
      <c r="H165" s="27"/>
      <c r="I165" s="27"/>
      <c r="J165" s="27"/>
      <c r="K165" s="27"/>
      <c r="L165" s="27"/>
      <c r="M165" s="33"/>
      <c r="N165" s="33"/>
      <c r="O165" s="33"/>
      <c r="P165" s="33"/>
      <c r="Q165" s="33"/>
      <c r="R165" s="34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</row>
    <row r="166" spans="1:30" ht="14.4" x14ac:dyDescent="0.25">
      <c r="A166" s="103" t="s">
        <v>121</v>
      </c>
      <c r="B166" s="104"/>
      <c r="C166" s="104"/>
      <c r="D166" s="104"/>
      <c r="E166" s="104"/>
      <c r="F166" s="105"/>
      <c r="G166" s="18"/>
      <c r="H166" s="27"/>
      <c r="I166" s="27"/>
      <c r="J166" s="27"/>
      <c r="K166" s="27"/>
      <c r="L166" s="27"/>
      <c r="M166" s="33"/>
      <c r="N166" s="33"/>
      <c r="O166" s="33"/>
      <c r="P166" s="33"/>
      <c r="Q166" s="33"/>
      <c r="R166" s="34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</row>
    <row r="167" spans="1:30" ht="14.4" x14ac:dyDescent="0.25">
      <c r="A167" s="103" t="s">
        <v>122</v>
      </c>
      <c r="B167" s="104"/>
      <c r="C167" s="104"/>
      <c r="D167" s="104"/>
      <c r="E167" s="104"/>
      <c r="F167" s="105"/>
      <c r="G167" s="18"/>
      <c r="H167" s="27"/>
      <c r="I167" s="27"/>
      <c r="J167" s="27"/>
      <c r="K167" s="27"/>
      <c r="L167" s="27"/>
      <c r="M167" s="33"/>
      <c r="N167" s="33"/>
      <c r="O167" s="33"/>
      <c r="P167" s="33"/>
      <c r="Q167" s="33"/>
      <c r="R167" s="34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</row>
    <row r="168" spans="1:30" ht="14.4" x14ac:dyDescent="0.25">
      <c r="A168" s="103" t="s">
        <v>123</v>
      </c>
      <c r="B168" s="104"/>
      <c r="C168" s="104"/>
      <c r="D168" s="104"/>
      <c r="E168" s="104"/>
      <c r="F168" s="105"/>
      <c r="G168" s="18"/>
      <c r="H168" s="27"/>
      <c r="I168" s="27"/>
      <c r="J168" s="27"/>
      <c r="K168" s="27"/>
      <c r="L168" s="27"/>
      <c r="M168" s="33"/>
      <c r="N168" s="33"/>
      <c r="O168" s="33"/>
      <c r="P168" s="33"/>
      <c r="Q168" s="33"/>
      <c r="R168" s="34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</row>
    <row r="169" spans="1:30" ht="14.4" x14ac:dyDescent="0.25">
      <c r="A169" s="103" t="s">
        <v>124</v>
      </c>
      <c r="B169" s="104"/>
      <c r="C169" s="104"/>
      <c r="D169" s="104"/>
      <c r="E169" s="104"/>
      <c r="F169" s="105"/>
      <c r="G169" s="18"/>
      <c r="H169" s="27"/>
      <c r="I169" s="27"/>
      <c r="J169" s="27"/>
      <c r="K169" s="27"/>
      <c r="L169" s="27"/>
      <c r="M169" s="33"/>
      <c r="N169" s="33"/>
      <c r="O169" s="33"/>
      <c r="P169" s="33"/>
      <c r="Q169" s="33"/>
      <c r="R169" s="34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</row>
    <row r="170" spans="1:30" ht="14.4" x14ac:dyDescent="0.25">
      <c r="A170" s="103" t="s">
        <v>125</v>
      </c>
      <c r="B170" s="104"/>
      <c r="C170" s="104"/>
      <c r="D170" s="104"/>
      <c r="E170" s="104"/>
      <c r="F170" s="105"/>
      <c r="G170" s="18"/>
      <c r="H170" s="27"/>
      <c r="I170" s="27"/>
      <c r="J170" s="27"/>
      <c r="K170" s="27"/>
      <c r="L170" s="27"/>
      <c r="M170" s="33"/>
      <c r="N170" s="33"/>
      <c r="O170" s="33"/>
      <c r="P170" s="33"/>
      <c r="Q170" s="33"/>
      <c r="R170" s="34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</row>
    <row r="171" spans="1:30" ht="14.4" x14ac:dyDescent="0.25">
      <c r="A171" s="103" t="s">
        <v>126</v>
      </c>
      <c r="B171" s="104"/>
      <c r="C171" s="104"/>
      <c r="D171" s="104"/>
      <c r="E171" s="104"/>
      <c r="F171" s="105"/>
      <c r="G171" s="18"/>
      <c r="H171" s="27"/>
      <c r="I171" s="27"/>
      <c r="J171" s="27"/>
      <c r="K171" s="27"/>
      <c r="L171" s="27"/>
      <c r="M171" s="33"/>
      <c r="N171" s="33"/>
      <c r="O171" s="33"/>
      <c r="P171" s="33"/>
      <c r="Q171" s="33"/>
      <c r="R171" s="34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</row>
    <row r="172" spans="1:30" ht="14.4" x14ac:dyDescent="0.25">
      <c r="A172" s="103" t="s">
        <v>127</v>
      </c>
      <c r="B172" s="104"/>
      <c r="C172" s="104"/>
      <c r="D172" s="104"/>
      <c r="E172" s="104"/>
      <c r="F172" s="105"/>
      <c r="G172" s="18"/>
      <c r="H172" s="27"/>
      <c r="I172" s="27"/>
      <c r="J172" s="27"/>
      <c r="K172" s="27"/>
      <c r="L172" s="27"/>
      <c r="M172" s="33"/>
      <c r="N172" s="33"/>
      <c r="O172" s="33"/>
      <c r="P172" s="33"/>
      <c r="Q172" s="33"/>
      <c r="R172" s="34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</row>
    <row r="173" spans="1:30" ht="14.4" x14ac:dyDescent="0.25">
      <c r="A173" s="103" t="s">
        <v>128</v>
      </c>
      <c r="B173" s="104"/>
      <c r="C173" s="104"/>
      <c r="D173" s="104"/>
      <c r="E173" s="104"/>
      <c r="F173" s="105"/>
      <c r="G173" s="18"/>
      <c r="H173" s="27"/>
      <c r="I173" s="27"/>
      <c r="J173" s="27"/>
      <c r="K173" s="27"/>
      <c r="L173" s="27"/>
      <c r="M173" s="33"/>
      <c r="N173" s="33"/>
      <c r="O173" s="33"/>
      <c r="P173" s="33"/>
      <c r="Q173" s="33"/>
      <c r="R173" s="34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</row>
    <row r="174" spans="1:30" ht="14.4" x14ac:dyDescent="0.25">
      <c r="A174" s="103" t="s">
        <v>129</v>
      </c>
      <c r="B174" s="104"/>
      <c r="C174" s="104"/>
      <c r="D174" s="104"/>
      <c r="E174" s="104"/>
      <c r="F174" s="105"/>
      <c r="G174" s="18"/>
      <c r="H174" s="27"/>
      <c r="I174" s="27"/>
      <c r="J174" s="27"/>
      <c r="K174" s="27"/>
      <c r="L174" s="27"/>
      <c r="M174" s="33"/>
      <c r="N174" s="33"/>
      <c r="O174" s="33"/>
      <c r="P174" s="33"/>
      <c r="Q174" s="33"/>
      <c r="R174" s="34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</row>
    <row r="175" spans="1:30" ht="14.4" x14ac:dyDescent="0.25">
      <c r="A175" s="103" t="s">
        <v>130</v>
      </c>
      <c r="B175" s="104"/>
      <c r="C175" s="104"/>
      <c r="D175" s="104"/>
      <c r="E175" s="104"/>
      <c r="F175" s="105"/>
      <c r="G175" s="18"/>
      <c r="H175" s="27"/>
      <c r="I175" s="27"/>
      <c r="J175" s="27"/>
      <c r="K175" s="27"/>
      <c r="L175" s="27"/>
      <c r="M175" s="33"/>
      <c r="N175" s="33"/>
      <c r="O175" s="33"/>
      <c r="P175" s="33"/>
      <c r="Q175" s="33"/>
      <c r="R175" s="34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</row>
    <row r="176" spans="1:30" ht="14.4" x14ac:dyDescent="0.25">
      <c r="A176" s="103" t="s">
        <v>131</v>
      </c>
      <c r="B176" s="104"/>
      <c r="C176" s="104"/>
      <c r="D176" s="104"/>
      <c r="E176" s="104"/>
      <c r="F176" s="105"/>
      <c r="G176" s="18"/>
      <c r="H176" s="27"/>
      <c r="I176" s="27"/>
      <c r="J176" s="27"/>
      <c r="K176" s="27"/>
      <c r="L176" s="27"/>
      <c r="M176" s="33"/>
      <c r="N176" s="33"/>
      <c r="O176" s="33"/>
      <c r="P176" s="33"/>
      <c r="Q176" s="33"/>
      <c r="R176" s="34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</row>
    <row r="177" spans="1:30" ht="14.4" x14ac:dyDescent="0.25">
      <c r="A177" s="103" t="s">
        <v>132</v>
      </c>
      <c r="B177" s="104"/>
      <c r="C177" s="104"/>
      <c r="D177" s="104"/>
      <c r="E177" s="104"/>
      <c r="F177" s="105"/>
      <c r="G177" s="18"/>
      <c r="H177" s="27"/>
      <c r="I177" s="27"/>
      <c r="J177" s="27"/>
      <c r="K177" s="27"/>
      <c r="L177" s="27"/>
      <c r="M177" s="33"/>
      <c r="N177" s="33"/>
      <c r="O177" s="33"/>
      <c r="P177" s="33"/>
      <c r="Q177" s="33"/>
      <c r="R177" s="34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</row>
    <row r="178" spans="1:30" ht="14.4" x14ac:dyDescent="0.25">
      <c r="A178" s="103" t="s">
        <v>133</v>
      </c>
      <c r="B178" s="104"/>
      <c r="C178" s="104"/>
      <c r="D178" s="104"/>
      <c r="E178" s="104"/>
      <c r="F178" s="105"/>
      <c r="G178" s="18"/>
      <c r="H178" s="27"/>
      <c r="I178" s="27"/>
      <c r="J178" s="27"/>
      <c r="K178" s="27"/>
      <c r="L178" s="27"/>
      <c r="M178" s="33"/>
      <c r="N178" s="33"/>
      <c r="O178" s="33"/>
      <c r="P178" s="33"/>
      <c r="Q178" s="33"/>
      <c r="R178" s="34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</row>
    <row r="179" spans="1:30" ht="14.4" x14ac:dyDescent="0.25">
      <c r="A179" s="103" t="s">
        <v>134</v>
      </c>
      <c r="B179" s="104"/>
      <c r="C179" s="104"/>
      <c r="D179" s="104"/>
      <c r="E179" s="104"/>
      <c r="F179" s="105"/>
      <c r="G179" s="18"/>
      <c r="H179" s="27"/>
      <c r="I179" s="27"/>
      <c r="J179" s="27"/>
      <c r="K179" s="27"/>
      <c r="L179" s="27"/>
      <c r="M179" s="33"/>
      <c r="N179" s="33"/>
      <c r="O179" s="33"/>
      <c r="P179" s="33"/>
      <c r="Q179" s="33"/>
      <c r="R179" s="34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</row>
    <row r="180" spans="1:30" ht="14.4" x14ac:dyDescent="0.25">
      <c r="A180" s="103" t="s">
        <v>135</v>
      </c>
      <c r="B180" s="104"/>
      <c r="C180" s="104"/>
      <c r="D180" s="104"/>
      <c r="E180" s="104"/>
      <c r="F180" s="105"/>
      <c r="G180" s="18"/>
      <c r="H180" s="27"/>
      <c r="I180" s="27"/>
      <c r="J180" s="27"/>
      <c r="K180" s="27"/>
      <c r="L180" s="27"/>
      <c r="M180" s="33"/>
      <c r="N180" s="33"/>
      <c r="O180" s="33"/>
      <c r="P180" s="33"/>
      <c r="Q180" s="33"/>
      <c r="R180" s="34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</row>
    <row r="181" spans="1:30" ht="14.4" x14ac:dyDescent="0.25">
      <c r="A181" s="103" t="s">
        <v>136</v>
      </c>
      <c r="B181" s="104"/>
      <c r="C181" s="104"/>
      <c r="D181" s="104"/>
      <c r="E181" s="104"/>
      <c r="F181" s="105"/>
      <c r="G181" s="18"/>
      <c r="H181" s="27"/>
      <c r="I181" s="27"/>
      <c r="J181" s="27"/>
      <c r="K181" s="27"/>
      <c r="L181" s="27"/>
      <c r="M181" s="33"/>
      <c r="N181" s="33"/>
      <c r="O181" s="33"/>
      <c r="P181" s="33"/>
      <c r="Q181" s="33"/>
      <c r="R181" s="34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</row>
    <row r="182" spans="1:30" ht="14.4" x14ac:dyDescent="0.25">
      <c r="A182" s="103" t="s">
        <v>137</v>
      </c>
      <c r="B182" s="104"/>
      <c r="C182" s="104"/>
      <c r="D182" s="104"/>
      <c r="E182" s="104"/>
      <c r="F182" s="105"/>
      <c r="G182" s="18"/>
      <c r="H182" s="27"/>
      <c r="I182" s="27"/>
      <c r="J182" s="27"/>
      <c r="K182" s="27"/>
      <c r="L182" s="27"/>
      <c r="M182" s="33"/>
      <c r="N182" s="33"/>
      <c r="O182" s="33"/>
      <c r="P182" s="33"/>
      <c r="Q182" s="33"/>
      <c r="R182" s="34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</row>
    <row r="183" spans="1:30" ht="14.4" x14ac:dyDescent="0.25">
      <c r="A183" s="103" t="s">
        <v>138</v>
      </c>
      <c r="B183" s="104"/>
      <c r="C183" s="104"/>
      <c r="D183" s="104"/>
      <c r="E183" s="104"/>
      <c r="F183" s="105"/>
      <c r="G183" s="18"/>
      <c r="H183" s="27"/>
      <c r="I183" s="27"/>
      <c r="J183" s="27"/>
      <c r="K183" s="27"/>
      <c r="L183" s="27"/>
      <c r="M183" s="33"/>
      <c r="N183" s="33"/>
      <c r="O183" s="33"/>
      <c r="P183" s="33"/>
      <c r="Q183" s="33"/>
      <c r="R183" s="34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</row>
    <row r="184" spans="1:30" ht="14.4" x14ac:dyDescent="0.25">
      <c r="A184" s="103" t="s">
        <v>139</v>
      </c>
      <c r="B184" s="104"/>
      <c r="C184" s="104"/>
      <c r="D184" s="104"/>
      <c r="E184" s="104"/>
      <c r="F184" s="105"/>
      <c r="G184" s="18"/>
      <c r="H184" s="27"/>
      <c r="I184" s="27"/>
      <c r="J184" s="27"/>
      <c r="K184" s="27"/>
      <c r="L184" s="27"/>
      <c r="M184" s="33"/>
      <c r="N184" s="33"/>
      <c r="O184" s="33"/>
      <c r="P184" s="33"/>
      <c r="Q184" s="33"/>
      <c r="R184" s="34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</row>
    <row r="185" spans="1:30" ht="14.4" x14ac:dyDescent="0.25">
      <c r="A185" s="103" t="s">
        <v>140</v>
      </c>
      <c r="B185" s="104"/>
      <c r="C185" s="104"/>
      <c r="D185" s="104"/>
      <c r="E185" s="104"/>
      <c r="F185" s="105"/>
      <c r="G185" s="18"/>
      <c r="H185" s="27"/>
      <c r="I185" s="27"/>
      <c r="J185" s="27"/>
      <c r="K185" s="27"/>
      <c r="L185" s="27"/>
      <c r="M185" s="33"/>
      <c r="N185" s="33"/>
      <c r="O185" s="33"/>
      <c r="P185" s="33"/>
      <c r="Q185" s="33"/>
      <c r="R185" s="45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</row>
    <row r="186" spans="1:30" ht="14.4" x14ac:dyDescent="0.25">
      <c r="A186" s="103" t="s">
        <v>141</v>
      </c>
      <c r="B186" s="104"/>
      <c r="C186" s="104"/>
      <c r="D186" s="104"/>
      <c r="E186" s="104"/>
      <c r="F186" s="105"/>
      <c r="G186" s="18"/>
      <c r="H186" s="27"/>
      <c r="I186" s="27"/>
      <c r="J186" s="27"/>
      <c r="K186" s="27"/>
      <c r="L186" s="27"/>
      <c r="M186" s="33"/>
      <c r="N186" s="33"/>
      <c r="O186" s="33"/>
      <c r="P186" s="33"/>
      <c r="Q186" s="33"/>
      <c r="R186" s="45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</row>
    <row r="187" spans="1:30" ht="14.4" x14ac:dyDescent="0.25">
      <c r="A187" s="103" t="s">
        <v>142</v>
      </c>
      <c r="B187" s="104"/>
      <c r="C187" s="104"/>
      <c r="D187" s="104"/>
      <c r="E187" s="104"/>
      <c r="F187" s="105"/>
      <c r="G187" s="18"/>
      <c r="H187" s="27"/>
      <c r="I187" s="27"/>
      <c r="J187" s="27"/>
      <c r="K187" s="27"/>
      <c r="L187" s="27"/>
      <c r="M187" s="33"/>
      <c r="N187" s="33"/>
      <c r="O187" s="33"/>
      <c r="P187" s="33"/>
      <c r="Q187" s="33"/>
      <c r="R187" s="45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</row>
    <row r="188" spans="1:30" ht="14.4" x14ac:dyDescent="0.25">
      <c r="A188" s="103" t="s">
        <v>143</v>
      </c>
      <c r="B188" s="104"/>
      <c r="C188" s="104"/>
      <c r="D188" s="104"/>
      <c r="E188" s="104"/>
      <c r="F188" s="105"/>
      <c r="G188" s="18"/>
      <c r="H188" s="27"/>
      <c r="I188" s="27"/>
      <c r="J188" s="27"/>
      <c r="K188" s="27"/>
      <c r="L188" s="27"/>
      <c r="M188" s="33"/>
      <c r="N188" s="33"/>
      <c r="O188" s="33"/>
      <c r="P188" s="33"/>
      <c r="Q188" s="33"/>
      <c r="R188" s="45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</row>
    <row r="189" spans="1:30" ht="14.4" x14ac:dyDescent="0.25">
      <c r="A189" s="103" t="s">
        <v>144</v>
      </c>
      <c r="B189" s="104"/>
      <c r="C189" s="104"/>
      <c r="D189" s="104"/>
      <c r="E189" s="104"/>
      <c r="F189" s="105"/>
      <c r="G189" s="18"/>
      <c r="H189" s="27"/>
      <c r="I189" s="27"/>
      <c r="J189" s="27"/>
      <c r="K189" s="27"/>
      <c r="L189" s="27"/>
      <c r="M189" s="33"/>
      <c r="N189" s="33"/>
      <c r="O189" s="33"/>
      <c r="P189" s="33"/>
      <c r="Q189" s="33"/>
      <c r="R189" s="45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</row>
    <row r="190" spans="1:30" ht="14.4" x14ac:dyDescent="0.25">
      <c r="A190" s="103" t="s">
        <v>145</v>
      </c>
      <c r="B190" s="104"/>
      <c r="C190" s="104"/>
      <c r="D190" s="104"/>
      <c r="E190" s="104"/>
      <c r="F190" s="105"/>
      <c r="G190" s="18"/>
      <c r="H190" s="27"/>
      <c r="I190" s="27"/>
      <c r="J190" s="27"/>
      <c r="K190" s="27"/>
      <c r="L190" s="27"/>
      <c r="M190" s="33"/>
      <c r="N190" s="33"/>
      <c r="O190" s="33"/>
      <c r="P190" s="33"/>
      <c r="Q190" s="33"/>
      <c r="R190" s="45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</row>
    <row r="191" spans="1:30" ht="14.4" x14ac:dyDescent="0.25">
      <c r="A191" s="103" t="s">
        <v>146</v>
      </c>
      <c r="B191" s="104"/>
      <c r="C191" s="104"/>
      <c r="D191" s="104"/>
      <c r="E191" s="104"/>
      <c r="F191" s="105"/>
      <c r="G191" s="18"/>
      <c r="H191" s="27"/>
      <c r="I191" s="27"/>
      <c r="J191" s="27"/>
      <c r="K191" s="27"/>
      <c r="L191" s="27"/>
      <c r="M191" s="33"/>
      <c r="N191" s="33"/>
      <c r="O191" s="33"/>
      <c r="P191" s="33"/>
      <c r="Q191" s="33"/>
      <c r="R191" s="45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</row>
    <row r="192" spans="1:30" ht="14.4" x14ac:dyDescent="0.25">
      <c r="A192" s="103" t="s">
        <v>147</v>
      </c>
      <c r="B192" s="104"/>
      <c r="C192" s="104"/>
      <c r="D192" s="104"/>
      <c r="E192" s="104"/>
      <c r="F192" s="105"/>
      <c r="G192" s="18"/>
      <c r="H192" s="27"/>
      <c r="I192" s="27"/>
      <c r="J192" s="27"/>
      <c r="K192" s="27"/>
      <c r="L192" s="27"/>
      <c r="M192" s="33"/>
      <c r="N192" s="33"/>
      <c r="O192" s="33"/>
      <c r="P192" s="33"/>
      <c r="Q192" s="33"/>
      <c r="R192" s="45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</row>
    <row r="193" spans="1:30" ht="14.4" x14ac:dyDescent="0.25">
      <c r="A193" s="103" t="s">
        <v>148</v>
      </c>
      <c r="B193" s="104"/>
      <c r="C193" s="104"/>
      <c r="D193" s="104"/>
      <c r="E193" s="104"/>
      <c r="F193" s="105"/>
      <c r="G193" s="18"/>
      <c r="H193" s="27"/>
      <c r="I193" s="27"/>
      <c r="J193" s="27"/>
      <c r="K193" s="27"/>
      <c r="L193" s="27"/>
      <c r="M193" s="33"/>
      <c r="N193" s="33"/>
      <c r="O193" s="33"/>
      <c r="P193" s="33"/>
      <c r="Q193" s="33"/>
      <c r="R193" s="45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</row>
    <row r="194" spans="1:30" ht="14.4" x14ac:dyDescent="0.25">
      <c r="A194" s="103" t="s">
        <v>149</v>
      </c>
      <c r="B194" s="104"/>
      <c r="C194" s="104"/>
      <c r="D194" s="104"/>
      <c r="E194" s="104"/>
      <c r="F194" s="105"/>
      <c r="G194" s="18"/>
      <c r="H194" s="27"/>
      <c r="I194" s="27"/>
      <c r="J194" s="27"/>
      <c r="K194" s="27"/>
      <c r="L194" s="27"/>
      <c r="M194" s="33"/>
      <c r="N194" s="33"/>
      <c r="O194" s="33"/>
      <c r="P194" s="33"/>
      <c r="Q194" s="33"/>
      <c r="R194" s="45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</row>
    <row r="195" spans="1:30" ht="14.4" x14ac:dyDescent="0.25">
      <c r="A195" s="103" t="s">
        <v>150</v>
      </c>
      <c r="B195" s="104"/>
      <c r="C195" s="104"/>
      <c r="D195" s="104"/>
      <c r="E195" s="104"/>
      <c r="F195" s="105"/>
      <c r="G195" s="18"/>
      <c r="H195" s="27"/>
      <c r="I195" s="27"/>
      <c r="J195" s="27"/>
      <c r="K195" s="27"/>
      <c r="L195" s="27"/>
      <c r="M195" s="33"/>
      <c r="N195" s="33"/>
      <c r="O195" s="33"/>
      <c r="P195" s="33"/>
      <c r="Q195" s="33"/>
      <c r="R195" s="45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</row>
    <row r="196" spans="1:30" ht="14.4" x14ac:dyDescent="0.25">
      <c r="A196" s="103" t="s">
        <v>151</v>
      </c>
      <c r="B196" s="104"/>
      <c r="C196" s="104"/>
      <c r="D196" s="104"/>
      <c r="E196" s="104"/>
      <c r="F196" s="105"/>
      <c r="G196" s="18"/>
      <c r="H196" s="27"/>
      <c r="I196" s="27"/>
      <c r="J196" s="27"/>
      <c r="K196" s="27"/>
      <c r="L196" s="27"/>
      <c r="M196" s="33"/>
      <c r="N196" s="33"/>
      <c r="O196" s="33"/>
      <c r="P196" s="33"/>
      <c r="Q196" s="33"/>
      <c r="R196" s="45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</row>
    <row r="197" spans="1:30" ht="14.4" x14ac:dyDescent="0.25">
      <c r="A197" s="103" t="s">
        <v>152</v>
      </c>
      <c r="B197" s="104"/>
      <c r="C197" s="104"/>
      <c r="D197" s="104"/>
      <c r="E197" s="104"/>
      <c r="F197" s="105"/>
      <c r="G197" s="18"/>
      <c r="H197" s="27"/>
      <c r="I197" s="27"/>
      <c r="J197" s="27"/>
      <c r="K197" s="27"/>
      <c r="L197" s="27"/>
      <c r="M197" s="33"/>
      <c r="N197" s="33"/>
      <c r="O197" s="33"/>
      <c r="P197" s="33"/>
      <c r="Q197" s="33"/>
      <c r="R197" s="45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</row>
    <row r="198" spans="1:30" ht="14.4" x14ac:dyDescent="0.25">
      <c r="A198" s="103" t="s">
        <v>153</v>
      </c>
      <c r="B198" s="104"/>
      <c r="C198" s="104"/>
      <c r="D198" s="104"/>
      <c r="E198" s="104"/>
      <c r="F198" s="105"/>
      <c r="G198" s="18"/>
      <c r="H198" s="27"/>
      <c r="I198" s="27"/>
      <c r="J198" s="27"/>
      <c r="K198" s="27"/>
      <c r="L198" s="27"/>
      <c r="M198" s="33"/>
      <c r="N198" s="33"/>
      <c r="O198" s="33"/>
      <c r="P198" s="33"/>
      <c r="Q198" s="33"/>
      <c r="R198" s="45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</row>
    <row r="199" spans="1:30" ht="14.4" x14ac:dyDescent="0.25">
      <c r="A199" s="103" t="s">
        <v>154</v>
      </c>
      <c r="B199" s="104"/>
      <c r="C199" s="104"/>
      <c r="D199" s="104"/>
      <c r="E199" s="104"/>
      <c r="F199" s="105"/>
      <c r="G199" s="18"/>
      <c r="H199" s="27"/>
      <c r="I199" s="27"/>
      <c r="J199" s="27"/>
      <c r="K199" s="27"/>
      <c r="L199" s="27"/>
      <c r="M199" s="33"/>
      <c r="N199" s="33"/>
      <c r="O199" s="33"/>
      <c r="P199" s="33"/>
      <c r="Q199" s="33"/>
      <c r="R199" s="45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</row>
    <row r="200" spans="1:30" ht="14.4" x14ac:dyDescent="0.25">
      <c r="A200" s="103" t="s">
        <v>155</v>
      </c>
      <c r="B200" s="104"/>
      <c r="C200" s="104"/>
      <c r="D200" s="104"/>
      <c r="E200" s="104"/>
      <c r="F200" s="105"/>
      <c r="G200" s="18"/>
      <c r="H200" s="27"/>
      <c r="I200" s="27"/>
      <c r="J200" s="27"/>
      <c r="K200" s="27"/>
      <c r="L200" s="27"/>
      <c r="M200" s="33"/>
      <c r="N200" s="33"/>
      <c r="O200" s="33"/>
      <c r="P200" s="33"/>
      <c r="Q200" s="33"/>
      <c r="R200" s="45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</row>
    <row r="201" spans="1:30" ht="14.4" x14ac:dyDescent="0.25">
      <c r="A201" s="103" t="s">
        <v>156</v>
      </c>
      <c r="B201" s="104"/>
      <c r="C201" s="104"/>
      <c r="D201" s="104"/>
      <c r="E201" s="104"/>
      <c r="F201" s="105"/>
      <c r="G201" s="18"/>
      <c r="H201" s="27"/>
      <c r="I201" s="27"/>
      <c r="J201" s="27"/>
      <c r="K201" s="27"/>
      <c r="L201" s="27"/>
      <c r="M201" s="33"/>
      <c r="N201" s="33"/>
      <c r="O201" s="33"/>
      <c r="P201" s="33"/>
      <c r="Q201" s="33"/>
      <c r="R201" s="45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</row>
    <row r="202" spans="1:30" ht="14.4" x14ac:dyDescent="0.25">
      <c r="A202" s="103" t="s">
        <v>157</v>
      </c>
      <c r="B202" s="104"/>
      <c r="C202" s="104"/>
      <c r="D202" s="104"/>
      <c r="E202" s="104"/>
      <c r="F202" s="105"/>
      <c r="G202" s="18"/>
      <c r="H202" s="27"/>
      <c r="I202" s="27"/>
      <c r="J202" s="27"/>
      <c r="K202" s="27"/>
      <c r="L202" s="27"/>
      <c r="M202" s="33"/>
      <c r="N202" s="33"/>
      <c r="O202" s="33"/>
      <c r="P202" s="33"/>
      <c r="Q202" s="33"/>
      <c r="R202" s="45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</row>
    <row r="203" spans="1:30" ht="13.8" x14ac:dyDescent="0.25">
      <c r="A203" s="103" t="s">
        <v>158</v>
      </c>
      <c r="B203" s="104"/>
      <c r="C203" s="104"/>
      <c r="D203" s="104"/>
      <c r="E203" s="104"/>
      <c r="F203" s="105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</row>
    <row r="204" spans="1:30" ht="13.8" x14ac:dyDescent="0.25">
      <c r="A204" s="103" t="s">
        <v>159</v>
      </c>
      <c r="B204" s="104"/>
      <c r="C204" s="104"/>
      <c r="D204" s="104"/>
      <c r="E204" s="104"/>
      <c r="F204" s="105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</row>
    <row r="205" spans="1:30" ht="13.8" x14ac:dyDescent="0.25">
      <c r="A205" s="103" t="s">
        <v>160</v>
      </c>
      <c r="B205" s="104"/>
      <c r="C205" s="104"/>
      <c r="D205" s="104"/>
      <c r="E205" s="104"/>
      <c r="F205" s="105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</row>
    <row r="206" spans="1:30" ht="13.8" x14ac:dyDescent="0.25">
      <c r="A206" s="103" t="s">
        <v>161</v>
      </c>
      <c r="B206" s="104"/>
      <c r="C206" s="104"/>
      <c r="D206" s="104"/>
      <c r="E206" s="104"/>
      <c r="F206" s="105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</row>
    <row r="207" spans="1:30" ht="13.8" x14ac:dyDescent="0.25">
      <c r="A207" s="103" t="s">
        <v>162</v>
      </c>
      <c r="B207" s="104"/>
      <c r="C207" s="104"/>
      <c r="D207" s="104"/>
      <c r="E207" s="104"/>
      <c r="F207" s="105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</row>
    <row r="208" spans="1:30" ht="13.8" x14ac:dyDescent="0.25">
      <c r="A208" s="103" t="s">
        <v>163</v>
      </c>
      <c r="B208" s="104"/>
      <c r="C208" s="104"/>
      <c r="D208" s="104"/>
      <c r="E208" s="104"/>
      <c r="F208" s="105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</row>
    <row r="209" spans="1:30" ht="13.8" x14ac:dyDescent="0.25">
      <c r="A209" s="103" t="s">
        <v>164</v>
      </c>
      <c r="B209" s="104"/>
      <c r="C209" s="104"/>
      <c r="D209" s="104"/>
      <c r="E209" s="104"/>
      <c r="F209" s="105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</row>
    <row r="210" spans="1:30" ht="13.8" x14ac:dyDescent="0.25">
      <c r="A210" s="103" t="s">
        <v>165</v>
      </c>
      <c r="B210" s="104"/>
      <c r="C210" s="104"/>
      <c r="D210" s="104"/>
      <c r="E210" s="104"/>
      <c r="F210" s="105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</row>
    <row r="211" spans="1:30" ht="13.8" x14ac:dyDescent="0.25">
      <c r="A211" s="103" t="s">
        <v>166</v>
      </c>
      <c r="B211" s="104"/>
      <c r="C211" s="104"/>
      <c r="D211" s="104"/>
      <c r="E211" s="104"/>
      <c r="F211" s="105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</row>
    <row r="212" spans="1:30" ht="13.8" x14ac:dyDescent="0.25">
      <c r="A212" s="103" t="s">
        <v>167</v>
      </c>
      <c r="B212" s="104"/>
      <c r="C212" s="104"/>
      <c r="D212" s="104"/>
      <c r="E212" s="104"/>
      <c r="F212" s="105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</row>
    <row r="213" spans="1:30" ht="13.8" x14ac:dyDescent="0.25">
      <c r="A213" s="103" t="s">
        <v>168</v>
      </c>
      <c r="B213" s="104"/>
      <c r="C213" s="104"/>
      <c r="D213" s="104"/>
      <c r="E213" s="104"/>
      <c r="F213" s="105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</row>
    <row r="214" spans="1:30" ht="13.8" x14ac:dyDescent="0.25">
      <c r="A214" s="103" t="s">
        <v>169</v>
      </c>
      <c r="B214" s="104"/>
      <c r="C214" s="104"/>
      <c r="D214" s="104"/>
      <c r="E214" s="104"/>
      <c r="F214" s="105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</row>
    <row r="215" spans="1:30" ht="13.8" x14ac:dyDescent="0.25">
      <c r="A215" s="103" t="s">
        <v>170</v>
      </c>
      <c r="B215" s="104"/>
      <c r="C215" s="104"/>
      <c r="D215" s="104"/>
      <c r="E215" s="104"/>
      <c r="F215" s="105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</row>
    <row r="216" spans="1:30" ht="13.8" x14ac:dyDescent="0.25">
      <c r="A216" s="103" t="s">
        <v>171</v>
      </c>
      <c r="B216" s="104"/>
      <c r="C216" s="104"/>
      <c r="D216" s="104"/>
      <c r="E216" s="104"/>
      <c r="F216" s="105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</row>
    <row r="217" spans="1:30" ht="13.8" x14ac:dyDescent="0.25">
      <c r="A217" s="103" t="s">
        <v>172</v>
      </c>
      <c r="B217" s="104"/>
      <c r="C217" s="104"/>
      <c r="D217" s="104"/>
      <c r="E217" s="104"/>
      <c r="F217" s="105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</row>
    <row r="218" spans="1:30" ht="13.8" x14ac:dyDescent="0.25">
      <c r="A218" s="103" t="s">
        <v>173</v>
      </c>
      <c r="B218" s="104"/>
      <c r="C218" s="104"/>
      <c r="D218" s="104"/>
      <c r="E218" s="104"/>
      <c r="F218" s="105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</row>
    <row r="219" spans="1:30" ht="13.8" x14ac:dyDescent="0.25">
      <c r="A219" s="103" t="s">
        <v>174</v>
      </c>
      <c r="B219" s="104"/>
      <c r="C219" s="104"/>
      <c r="D219" s="104"/>
      <c r="E219" s="104"/>
      <c r="F219" s="105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</row>
    <row r="220" spans="1:30" ht="13.8" x14ac:dyDescent="0.25">
      <c r="A220" s="103" t="s">
        <v>175</v>
      </c>
      <c r="B220" s="104"/>
      <c r="C220" s="104"/>
      <c r="D220" s="104"/>
      <c r="E220" s="104"/>
      <c r="F220" s="105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</row>
    <row r="221" spans="1:30" ht="13.8" x14ac:dyDescent="0.25">
      <c r="A221" s="103" t="s">
        <v>176</v>
      </c>
      <c r="B221" s="104"/>
      <c r="C221" s="104"/>
      <c r="D221" s="104"/>
      <c r="E221" s="104"/>
      <c r="F221" s="105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</row>
    <row r="222" spans="1:30" ht="13.8" x14ac:dyDescent="0.25">
      <c r="A222" s="103" t="s">
        <v>177</v>
      </c>
      <c r="B222" s="104"/>
      <c r="C222" s="104"/>
      <c r="D222" s="104"/>
      <c r="E222" s="104"/>
      <c r="F222" s="105"/>
      <c r="G222" s="49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</row>
    <row r="223" spans="1:30" ht="13.8" x14ac:dyDescent="0.25">
      <c r="A223" s="50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</row>
    <row r="224" spans="1:30" ht="13.8" x14ac:dyDescent="0.25">
      <c r="A224" s="50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</row>
    <row r="225" spans="1:17" ht="13.8" x14ac:dyDescent="0.25">
      <c r="A225" s="50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</row>
    <row r="226" spans="1:17" ht="13.8" x14ac:dyDescent="0.25">
      <c r="A226" s="50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</row>
    <row r="227" spans="1:17" ht="13.8" x14ac:dyDescent="0.25"/>
    <row r="228" spans="1:17" ht="13.8" x14ac:dyDescent="0.25"/>
    <row r="229" spans="1:17" ht="13.8" x14ac:dyDescent="0.25"/>
    <row r="230" spans="1:17" ht="13.8" x14ac:dyDescent="0.25"/>
    <row r="231" spans="1:17" ht="13.8" x14ac:dyDescent="0.25"/>
    <row r="232" spans="1:17" ht="13.8" x14ac:dyDescent="0.25"/>
    <row r="233" spans="1:17" ht="13.8" x14ac:dyDescent="0.25"/>
    <row r="234" spans="1:17" ht="13.8" x14ac:dyDescent="0.25"/>
    <row r="235" spans="1:17" ht="13.8" x14ac:dyDescent="0.25"/>
    <row r="236" spans="1:17" ht="13.8" x14ac:dyDescent="0.25"/>
    <row r="237" spans="1:17" ht="13.8" x14ac:dyDescent="0.25"/>
    <row r="238" spans="1:17" ht="13.8" x14ac:dyDescent="0.25"/>
    <row r="239" spans="1:17" ht="13.8" x14ac:dyDescent="0.25"/>
    <row r="240" spans="1:17" ht="13.8" x14ac:dyDescent="0.25"/>
    <row r="241" ht="13.8" x14ac:dyDescent="0.25"/>
    <row r="242" ht="13.8" x14ac:dyDescent="0.25"/>
    <row r="243" ht="13.8" x14ac:dyDescent="0.25"/>
    <row r="244" ht="13.8" x14ac:dyDescent="0.25"/>
    <row r="245" ht="13.8" x14ac:dyDescent="0.25"/>
    <row r="246" ht="13.8" x14ac:dyDescent="0.25"/>
    <row r="247" ht="13.8" x14ac:dyDescent="0.25"/>
    <row r="248" ht="13.8" x14ac:dyDescent="0.25"/>
    <row r="249" ht="13.8" x14ac:dyDescent="0.25"/>
    <row r="250" ht="13.8" x14ac:dyDescent="0.25"/>
    <row r="251" ht="13.8" x14ac:dyDescent="0.25"/>
    <row r="252" ht="13.8" x14ac:dyDescent="0.25"/>
    <row r="253" ht="13.8" x14ac:dyDescent="0.25"/>
    <row r="254" ht="13.8" x14ac:dyDescent="0.25"/>
    <row r="255" ht="13.8" x14ac:dyDescent="0.25"/>
    <row r="256" ht="13.8" x14ac:dyDescent="0.25"/>
    <row r="257" ht="13.8" x14ac:dyDescent="0.25"/>
    <row r="258" ht="13.8" x14ac:dyDescent="0.25"/>
    <row r="259" ht="13.8" x14ac:dyDescent="0.25"/>
    <row r="260" ht="13.8" x14ac:dyDescent="0.25"/>
    <row r="261" ht="13.8" x14ac:dyDescent="0.25"/>
    <row r="262" ht="13.8" x14ac:dyDescent="0.25"/>
    <row r="263" ht="13.8" x14ac:dyDescent="0.25"/>
    <row r="264" ht="13.8" x14ac:dyDescent="0.25"/>
    <row r="265" ht="13.8" x14ac:dyDescent="0.25"/>
    <row r="266" ht="13.8" x14ac:dyDescent="0.25"/>
    <row r="267" ht="13.8" x14ac:dyDescent="0.25"/>
    <row r="268" ht="13.8" x14ac:dyDescent="0.25"/>
    <row r="269" ht="13.8" x14ac:dyDescent="0.25"/>
    <row r="270" ht="13.8" x14ac:dyDescent="0.25"/>
    <row r="271" ht="13.8" x14ac:dyDescent="0.25"/>
    <row r="272" ht="13.8" x14ac:dyDescent="0.25"/>
    <row r="273" ht="13.8" x14ac:dyDescent="0.25"/>
    <row r="274" ht="13.8" x14ac:dyDescent="0.25"/>
    <row r="275" ht="13.8" x14ac:dyDescent="0.25"/>
    <row r="276" ht="13.8" x14ac:dyDescent="0.25"/>
    <row r="277" ht="13.8" x14ac:dyDescent="0.25"/>
    <row r="278" ht="13.8" x14ac:dyDescent="0.25"/>
    <row r="279" ht="13.8" x14ac:dyDescent="0.25"/>
    <row r="280" ht="13.8" x14ac:dyDescent="0.25"/>
    <row r="281" ht="13.8" x14ac:dyDescent="0.25"/>
    <row r="282" ht="13.8" x14ac:dyDescent="0.25"/>
    <row r="283" ht="13.8" x14ac:dyDescent="0.25"/>
    <row r="284" ht="13.8" x14ac:dyDescent="0.25"/>
    <row r="285" ht="13.8" x14ac:dyDescent="0.25"/>
    <row r="286" ht="13.8" x14ac:dyDescent="0.25"/>
    <row r="287" ht="13.8" x14ac:dyDescent="0.25"/>
    <row r="288" ht="13.8" x14ac:dyDescent="0.25"/>
    <row r="289" ht="13.8" x14ac:dyDescent="0.25"/>
    <row r="290" ht="13.8" x14ac:dyDescent="0.25"/>
    <row r="291" ht="13.8" x14ac:dyDescent="0.25"/>
    <row r="292" ht="13.8" x14ac:dyDescent="0.25"/>
    <row r="293" ht="13.8" x14ac:dyDescent="0.25"/>
    <row r="294" ht="13.8" x14ac:dyDescent="0.25"/>
    <row r="295" ht="13.8" x14ac:dyDescent="0.25"/>
    <row r="296" ht="13.8" x14ac:dyDescent="0.25"/>
    <row r="297" ht="13.8" x14ac:dyDescent="0.25"/>
    <row r="298" ht="13.8" x14ac:dyDescent="0.25"/>
    <row r="299" ht="13.8" x14ac:dyDescent="0.25"/>
    <row r="300" ht="13.8" x14ac:dyDescent="0.25"/>
    <row r="301" ht="13.8" x14ac:dyDescent="0.25"/>
    <row r="302" ht="13.8" x14ac:dyDescent="0.25"/>
    <row r="303" ht="13.8" x14ac:dyDescent="0.25"/>
    <row r="304" ht="13.8" x14ac:dyDescent="0.25"/>
    <row r="305" ht="13.8" x14ac:dyDescent="0.25"/>
    <row r="306" ht="13.8" x14ac:dyDescent="0.25"/>
    <row r="307" ht="13.8" x14ac:dyDescent="0.25"/>
    <row r="308" ht="13.8" x14ac:dyDescent="0.25"/>
    <row r="309" ht="13.8" x14ac:dyDescent="0.25"/>
    <row r="310" ht="13.8" x14ac:dyDescent="0.25"/>
    <row r="311" ht="13.8" x14ac:dyDescent="0.25"/>
    <row r="312" ht="13.8" x14ac:dyDescent="0.25"/>
    <row r="313" ht="13.8" x14ac:dyDescent="0.25"/>
    <row r="314" ht="13.8" x14ac:dyDescent="0.25"/>
    <row r="315" ht="13.8" x14ac:dyDescent="0.25"/>
    <row r="316" ht="13.8" x14ac:dyDescent="0.25"/>
    <row r="317" ht="13.8" x14ac:dyDescent="0.25"/>
    <row r="318" ht="13.8" x14ac:dyDescent="0.25"/>
    <row r="319" ht="13.8" x14ac:dyDescent="0.25"/>
    <row r="320" ht="13.8" x14ac:dyDescent="0.25"/>
    <row r="321" ht="13.8" x14ac:dyDescent="0.25"/>
    <row r="322" ht="13.8" x14ac:dyDescent="0.25"/>
    <row r="323" ht="13.8" x14ac:dyDescent="0.25"/>
    <row r="324" ht="13.8" x14ac:dyDescent="0.25"/>
    <row r="325" ht="13.8" x14ac:dyDescent="0.25"/>
    <row r="326" ht="13.8" x14ac:dyDescent="0.25"/>
    <row r="327" ht="13.8" x14ac:dyDescent="0.25"/>
    <row r="328" ht="13.8" x14ac:dyDescent="0.25"/>
    <row r="329" ht="13.8" x14ac:dyDescent="0.25"/>
    <row r="330" ht="13.8" x14ac:dyDescent="0.25"/>
    <row r="331" ht="13.8" x14ac:dyDescent="0.25"/>
    <row r="332" ht="13.8" x14ac:dyDescent="0.25"/>
    <row r="333" ht="13.8" x14ac:dyDescent="0.25"/>
    <row r="334" ht="13.8" x14ac:dyDescent="0.25"/>
    <row r="335" ht="13.8" x14ac:dyDescent="0.25"/>
    <row r="336" ht="13.8" x14ac:dyDescent="0.25"/>
    <row r="337" ht="13.8" x14ac:dyDescent="0.25"/>
    <row r="338" ht="13.8" x14ac:dyDescent="0.25"/>
    <row r="339" ht="13.8" x14ac:dyDescent="0.25"/>
    <row r="340" ht="13.8" x14ac:dyDescent="0.25"/>
    <row r="341" ht="13.8" x14ac:dyDescent="0.25"/>
    <row r="342" ht="13.8" x14ac:dyDescent="0.25"/>
    <row r="343" ht="13.8" x14ac:dyDescent="0.25"/>
    <row r="344" ht="13.8" x14ac:dyDescent="0.25"/>
    <row r="345" ht="13.8" x14ac:dyDescent="0.25"/>
    <row r="346" ht="13.8" x14ac:dyDescent="0.25"/>
    <row r="347" ht="13.8" x14ac:dyDescent="0.25"/>
    <row r="348" ht="13.8" x14ac:dyDescent="0.25"/>
    <row r="349" ht="13.8" x14ac:dyDescent="0.25"/>
    <row r="350" ht="13.8" x14ac:dyDescent="0.25"/>
    <row r="351" ht="13.8" x14ac:dyDescent="0.25"/>
    <row r="352" ht="13.8" x14ac:dyDescent="0.25"/>
    <row r="353" ht="13.8" x14ac:dyDescent="0.25"/>
    <row r="354" ht="13.8" x14ac:dyDescent="0.25"/>
    <row r="355" ht="13.8" x14ac:dyDescent="0.25"/>
    <row r="356" ht="13.8" x14ac:dyDescent="0.25"/>
    <row r="357" ht="13.8" x14ac:dyDescent="0.25"/>
    <row r="358" ht="13.8" x14ac:dyDescent="0.25"/>
    <row r="359" ht="13.8" x14ac:dyDescent="0.25"/>
    <row r="360" ht="13.8" x14ac:dyDescent="0.25"/>
    <row r="361" ht="13.8" x14ac:dyDescent="0.25"/>
    <row r="362" ht="13.8" x14ac:dyDescent="0.25"/>
    <row r="363" ht="13.8" x14ac:dyDescent="0.25"/>
    <row r="364" ht="13.8" x14ac:dyDescent="0.25"/>
    <row r="365" ht="13.8" x14ac:dyDescent="0.25"/>
    <row r="366" ht="13.8" x14ac:dyDescent="0.25"/>
    <row r="367" ht="13.8" x14ac:dyDescent="0.25"/>
    <row r="368" ht="13.8" x14ac:dyDescent="0.25"/>
    <row r="369" ht="13.8" x14ac:dyDescent="0.25"/>
    <row r="370" ht="13.8" x14ac:dyDescent="0.25"/>
    <row r="371" ht="13.8" x14ac:dyDescent="0.25"/>
    <row r="372" ht="13.8" x14ac:dyDescent="0.25"/>
    <row r="373" ht="13.8" x14ac:dyDescent="0.25"/>
    <row r="374" ht="13.8" x14ac:dyDescent="0.25"/>
    <row r="375" ht="13.8" x14ac:dyDescent="0.25"/>
    <row r="376" ht="13.8" x14ac:dyDescent="0.25"/>
    <row r="377" ht="13.8" x14ac:dyDescent="0.25"/>
    <row r="378" ht="13.8" x14ac:dyDescent="0.25"/>
    <row r="379" ht="13.8" x14ac:dyDescent="0.25"/>
    <row r="380" ht="13.8" x14ac:dyDescent="0.25"/>
    <row r="381" ht="13.8" x14ac:dyDescent="0.25"/>
    <row r="382" ht="13.8" x14ac:dyDescent="0.25"/>
    <row r="383" ht="13.8" x14ac:dyDescent="0.25"/>
    <row r="384" ht="13.8" x14ac:dyDescent="0.25"/>
    <row r="385" ht="13.8" x14ac:dyDescent="0.25"/>
    <row r="386" ht="13.8" x14ac:dyDescent="0.25"/>
    <row r="387" ht="13.8" x14ac:dyDescent="0.25"/>
    <row r="388" ht="13.8" x14ac:dyDescent="0.25"/>
    <row r="389" ht="13.8" x14ac:dyDescent="0.25"/>
    <row r="390" ht="13.8" x14ac:dyDescent="0.25"/>
    <row r="391" ht="13.8" x14ac:dyDescent="0.25"/>
    <row r="392" ht="13.8" x14ac:dyDescent="0.25"/>
    <row r="393" ht="13.8" x14ac:dyDescent="0.25"/>
    <row r="394" ht="13.8" x14ac:dyDescent="0.25"/>
    <row r="395" ht="13.8" x14ac:dyDescent="0.25"/>
    <row r="396" ht="13.8" x14ac:dyDescent="0.25"/>
    <row r="397" ht="13.8" x14ac:dyDescent="0.25"/>
    <row r="398" ht="13.8" x14ac:dyDescent="0.25"/>
    <row r="399" ht="13.8" x14ac:dyDescent="0.25"/>
    <row r="400" ht="13.8" x14ac:dyDescent="0.25"/>
    <row r="401" ht="13.8" x14ac:dyDescent="0.25"/>
    <row r="402" ht="13.8" x14ac:dyDescent="0.25"/>
    <row r="403" ht="13.8" x14ac:dyDescent="0.25"/>
    <row r="404" ht="13.8" x14ac:dyDescent="0.25"/>
    <row r="405" ht="13.8" x14ac:dyDescent="0.25"/>
    <row r="406" ht="13.8" x14ac:dyDescent="0.25"/>
    <row r="407" ht="13.8" x14ac:dyDescent="0.25"/>
    <row r="408" ht="13.8" x14ac:dyDescent="0.25"/>
    <row r="409" ht="13.8" x14ac:dyDescent="0.25"/>
    <row r="410" ht="13.8" x14ac:dyDescent="0.25"/>
    <row r="411" ht="13.8" x14ac:dyDescent="0.25"/>
    <row r="412" ht="13.8" x14ac:dyDescent="0.25"/>
    <row r="413" ht="13.8" x14ac:dyDescent="0.25"/>
    <row r="414" ht="13.8" x14ac:dyDescent="0.25"/>
    <row r="415" ht="13.8" x14ac:dyDescent="0.25"/>
    <row r="416" ht="13.8" x14ac:dyDescent="0.25"/>
    <row r="417" ht="13.8" x14ac:dyDescent="0.25"/>
    <row r="418" ht="13.8" x14ac:dyDescent="0.25"/>
    <row r="419" ht="13.8" x14ac:dyDescent="0.25"/>
    <row r="420" ht="13.8" x14ac:dyDescent="0.25"/>
    <row r="421" ht="13.8" x14ac:dyDescent="0.25"/>
    <row r="422" ht="13.8" x14ac:dyDescent="0.25"/>
    <row r="423" ht="13.8" x14ac:dyDescent="0.25"/>
    <row r="424" ht="13.8" x14ac:dyDescent="0.25"/>
    <row r="425" ht="13.8" x14ac:dyDescent="0.25"/>
    <row r="426" ht="13.8" x14ac:dyDescent="0.25"/>
    <row r="427" ht="13.8" x14ac:dyDescent="0.25"/>
    <row r="428" ht="13.8" x14ac:dyDescent="0.25"/>
    <row r="429" ht="13.8" x14ac:dyDescent="0.25"/>
    <row r="430" ht="13.8" x14ac:dyDescent="0.25"/>
    <row r="431" ht="13.8" x14ac:dyDescent="0.25"/>
    <row r="432" ht="13.8" x14ac:dyDescent="0.25"/>
    <row r="433" ht="13.8" x14ac:dyDescent="0.25"/>
    <row r="434" ht="13.8" x14ac:dyDescent="0.25"/>
    <row r="435" ht="13.8" x14ac:dyDescent="0.25"/>
    <row r="436" ht="13.8" x14ac:dyDescent="0.25"/>
    <row r="437" ht="13.8" x14ac:dyDescent="0.25"/>
    <row r="438" ht="13.8" x14ac:dyDescent="0.25"/>
    <row r="439" ht="13.8" x14ac:dyDescent="0.25"/>
    <row r="440" ht="13.8" x14ac:dyDescent="0.25"/>
    <row r="441" ht="13.8" x14ac:dyDescent="0.25"/>
    <row r="442" ht="13.8" x14ac:dyDescent="0.25"/>
    <row r="443" ht="13.8" x14ac:dyDescent="0.25"/>
    <row r="444" ht="13.8" x14ac:dyDescent="0.25"/>
    <row r="445" ht="13.8" x14ac:dyDescent="0.25"/>
    <row r="446" ht="13.8" x14ac:dyDescent="0.25"/>
    <row r="447" ht="13.8" x14ac:dyDescent="0.25"/>
    <row r="448" ht="13.8" x14ac:dyDescent="0.25"/>
    <row r="449" ht="13.8" x14ac:dyDescent="0.25"/>
    <row r="450" ht="13.8" x14ac:dyDescent="0.25"/>
    <row r="451" ht="13.8" x14ac:dyDescent="0.25"/>
    <row r="452" ht="13.8" x14ac:dyDescent="0.25"/>
    <row r="453" ht="13.8" x14ac:dyDescent="0.25"/>
    <row r="454" ht="13.8" x14ac:dyDescent="0.25"/>
    <row r="455" ht="13.8" x14ac:dyDescent="0.25"/>
    <row r="456" ht="13.8" x14ac:dyDescent="0.25"/>
    <row r="457" ht="13.8" x14ac:dyDescent="0.25"/>
    <row r="458" ht="13.8" x14ac:dyDescent="0.25"/>
    <row r="459" ht="13.8" x14ac:dyDescent="0.25"/>
    <row r="460" ht="13.8" x14ac:dyDescent="0.25"/>
    <row r="461" ht="13.8" x14ac:dyDescent="0.25"/>
    <row r="462" ht="13.8" x14ac:dyDescent="0.25"/>
    <row r="463" ht="13.8" x14ac:dyDescent="0.25"/>
    <row r="464" ht="13.8" x14ac:dyDescent="0.25"/>
    <row r="465" ht="13.8" x14ac:dyDescent="0.25"/>
    <row r="466" ht="13.8" x14ac:dyDescent="0.25"/>
    <row r="467" ht="13.8" x14ac:dyDescent="0.25"/>
    <row r="468" ht="13.8" x14ac:dyDescent="0.25"/>
    <row r="469" ht="13.8" x14ac:dyDescent="0.25"/>
    <row r="470" ht="13.8" x14ac:dyDescent="0.25"/>
    <row r="471" ht="13.8" x14ac:dyDescent="0.25"/>
    <row r="472" ht="13.8" x14ac:dyDescent="0.25"/>
    <row r="473" ht="13.8" x14ac:dyDescent="0.25"/>
    <row r="474" ht="13.8" x14ac:dyDescent="0.25"/>
    <row r="475" ht="13.8" x14ac:dyDescent="0.25"/>
    <row r="476" ht="13.8" x14ac:dyDescent="0.25"/>
    <row r="477" ht="13.8" x14ac:dyDescent="0.25"/>
    <row r="478" ht="13.8" x14ac:dyDescent="0.25"/>
    <row r="479" ht="13.8" x14ac:dyDescent="0.25"/>
    <row r="480" ht="13.8" x14ac:dyDescent="0.25"/>
    <row r="481" ht="13.8" x14ac:dyDescent="0.25"/>
    <row r="482" ht="13.8" x14ac:dyDescent="0.25"/>
    <row r="483" ht="13.8" x14ac:dyDescent="0.25"/>
    <row r="484" ht="13.8" x14ac:dyDescent="0.25"/>
    <row r="485" ht="13.8" x14ac:dyDescent="0.25"/>
    <row r="486" ht="13.8" x14ac:dyDescent="0.25"/>
    <row r="487" ht="13.8" x14ac:dyDescent="0.25"/>
    <row r="488" ht="13.8" x14ac:dyDescent="0.25"/>
    <row r="489" ht="13.8" x14ac:dyDescent="0.25"/>
    <row r="490" ht="13.8" x14ac:dyDescent="0.25"/>
    <row r="491" ht="13.8" x14ac:dyDescent="0.25"/>
    <row r="492" ht="13.8" x14ac:dyDescent="0.25"/>
    <row r="493" ht="13.8" x14ac:dyDescent="0.25"/>
    <row r="494" ht="13.8" x14ac:dyDescent="0.25"/>
    <row r="495" ht="13.8" x14ac:dyDescent="0.25"/>
    <row r="496" ht="13.8" x14ac:dyDescent="0.25"/>
    <row r="497" ht="13.8" x14ac:dyDescent="0.25"/>
    <row r="498" ht="13.8" x14ac:dyDescent="0.25"/>
    <row r="499" ht="13.8" x14ac:dyDescent="0.25"/>
    <row r="500" ht="13.8" x14ac:dyDescent="0.25"/>
    <row r="501" ht="13.8" x14ac:dyDescent="0.25"/>
    <row r="502" ht="13.8" x14ac:dyDescent="0.25"/>
    <row r="503" ht="13.8" x14ac:dyDescent="0.25"/>
    <row r="504" ht="13.8" x14ac:dyDescent="0.25"/>
    <row r="505" ht="13.8" x14ac:dyDescent="0.25"/>
    <row r="506" ht="13.8" x14ac:dyDescent="0.25"/>
    <row r="507" ht="13.8" x14ac:dyDescent="0.25"/>
    <row r="508" ht="13.8" x14ac:dyDescent="0.25"/>
    <row r="509" ht="13.8" x14ac:dyDescent="0.25"/>
    <row r="510" ht="13.8" x14ac:dyDescent="0.25"/>
    <row r="511" ht="13.8" x14ac:dyDescent="0.25"/>
    <row r="512" ht="13.8" x14ac:dyDescent="0.25"/>
    <row r="513" ht="13.8" x14ac:dyDescent="0.25"/>
    <row r="514" ht="13.8" x14ac:dyDescent="0.25"/>
    <row r="515" ht="13.8" x14ac:dyDescent="0.25"/>
    <row r="516" ht="13.8" x14ac:dyDescent="0.25"/>
    <row r="517" ht="13.8" x14ac:dyDescent="0.25"/>
    <row r="518" ht="13.8" x14ac:dyDescent="0.25"/>
    <row r="519" ht="13.8" x14ac:dyDescent="0.25"/>
    <row r="520" ht="13.8" x14ac:dyDescent="0.25"/>
    <row r="521" ht="13.8" x14ac:dyDescent="0.25"/>
    <row r="522" ht="13.8" x14ac:dyDescent="0.25"/>
    <row r="523" ht="13.8" x14ac:dyDescent="0.25"/>
    <row r="524" ht="13.8" x14ac:dyDescent="0.25"/>
    <row r="525" ht="13.8" x14ac:dyDescent="0.25"/>
    <row r="526" ht="13.8" x14ac:dyDescent="0.25"/>
    <row r="527" ht="13.8" x14ac:dyDescent="0.25"/>
    <row r="528" ht="13.8" x14ac:dyDescent="0.25"/>
    <row r="529" ht="13.8" x14ac:dyDescent="0.25"/>
    <row r="530" ht="13.8" x14ac:dyDescent="0.25"/>
    <row r="531" ht="13.8" x14ac:dyDescent="0.25"/>
    <row r="532" ht="13.8" x14ac:dyDescent="0.25"/>
    <row r="533" ht="13.8" x14ac:dyDescent="0.25"/>
    <row r="534" ht="13.8" x14ac:dyDescent="0.25"/>
    <row r="535" ht="13.8" x14ac:dyDescent="0.25"/>
    <row r="536" ht="13.8" x14ac:dyDescent="0.25"/>
    <row r="537" ht="13.8" x14ac:dyDescent="0.25"/>
    <row r="538" ht="13.8" x14ac:dyDescent="0.25"/>
    <row r="539" ht="13.8" x14ac:dyDescent="0.25"/>
    <row r="540" ht="13.8" x14ac:dyDescent="0.25"/>
    <row r="541" ht="13.8" x14ac:dyDescent="0.25"/>
    <row r="542" ht="13.8" x14ac:dyDescent="0.25"/>
    <row r="543" ht="13.8" x14ac:dyDescent="0.25"/>
    <row r="544" ht="13.8" x14ac:dyDescent="0.25"/>
    <row r="545" ht="13.8" x14ac:dyDescent="0.25"/>
    <row r="546" ht="13.8" x14ac:dyDescent="0.25"/>
    <row r="547" ht="13.8" x14ac:dyDescent="0.25"/>
    <row r="548" ht="13.8" x14ac:dyDescent="0.25"/>
    <row r="549" ht="13.8" x14ac:dyDescent="0.25"/>
    <row r="550" ht="13.8" x14ac:dyDescent="0.25"/>
    <row r="551" ht="13.8" x14ac:dyDescent="0.25"/>
    <row r="552" ht="13.8" x14ac:dyDescent="0.25"/>
    <row r="553" ht="13.8" x14ac:dyDescent="0.25"/>
    <row r="554" ht="13.8" x14ac:dyDescent="0.25"/>
    <row r="555" ht="13.8" x14ac:dyDescent="0.25"/>
    <row r="556" ht="13.8" x14ac:dyDescent="0.25"/>
    <row r="557" ht="13.8" x14ac:dyDescent="0.25"/>
    <row r="558" ht="13.8" x14ac:dyDescent="0.25"/>
    <row r="559" ht="13.8" x14ac:dyDescent="0.25"/>
    <row r="560" ht="13.8" x14ac:dyDescent="0.25"/>
    <row r="561" ht="13.8" x14ac:dyDescent="0.25"/>
    <row r="562" ht="13.8" x14ac:dyDescent="0.25"/>
    <row r="563" ht="13.8" x14ac:dyDescent="0.25"/>
    <row r="564" ht="13.8" x14ac:dyDescent="0.25"/>
    <row r="565" ht="13.8" x14ac:dyDescent="0.25"/>
    <row r="566" ht="13.8" x14ac:dyDescent="0.25"/>
    <row r="567" ht="13.8" x14ac:dyDescent="0.25"/>
    <row r="568" ht="13.8" x14ac:dyDescent="0.25"/>
    <row r="569" ht="13.8" x14ac:dyDescent="0.25"/>
    <row r="570" ht="13.8" x14ac:dyDescent="0.25"/>
    <row r="571" ht="13.8" x14ac:dyDescent="0.25"/>
    <row r="572" ht="13.8" x14ac:dyDescent="0.25"/>
    <row r="573" ht="13.8" x14ac:dyDescent="0.25"/>
    <row r="574" ht="13.8" x14ac:dyDescent="0.25"/>
    <row r="575" ht="13.8" x14ac:dyDescent="0.25"/>
    <row r="576" ht="13.8" x14ac:dyDescent="0.25"/>
    <row r="577" ht="13.8" x14ac:dyDescent="0.25"/>
    <row r="578" ht="13.8" x14ac:dyDescent="0.25"/>
    <row r="579" ht="13.8" x14ac:dyDescent="0.25"/>
    <row r="580" ht="13.8" x14ac:dyDescent="0.25"/>
    <row r="581" ht="13.8" x14ac:dyDescent="0.25"/>
    <row r="582" ht="13.8" x14ac:dyDescent="0.25"/>
    <row r="583" ht="13.8" x14ac:dyDescent="0.25"/>
    <row r="584" ht="13.8" x14ac:dyDescent="0.25"/>
    <row r="585" ht="13.8" x14ac:dyDescent="0.25"/>
    <row r="586" ht="13.8" x14ac:dyDescent="0.25"/>
    <row r="587" ht="13.8" x14ac:dyDescent="0.25"/>
    <row r="588" ht="13.8" x14ac:dyDescent="0.25"/>
    <row r="589" ht="13.8" x14ac:dyDescent="0.25"/>
    <row r="590" ht="13.8" x14ac:dyDescent="0.25"/>
    <row r="591" ht="13.8" x14ac:dyDescent="0.25"/>
    <row r="592" ht="13.8" x14ac:dyDescent="0.25"/>
    <row r="593" ht="13.8" x14ac:dyDescent="0.25"/>
    <row r="594" ht="13.8" x14ac:dyDescent="0.25"/>
    <row r="595" ht="13.8" x14ac:dyDescent="0.25"/>
    <row r="596" ht="13.8" x14ac:dyDescent="0.25"/>
    <row r="597" ht="13.8" x14ac:dyDescent="0.25"/>
    <row r="598" ht="13.8" x14ac:dyDescent="0.25"/>
    <row r="599" ht="13.8" x14ac:dyDescent="0.25"/>
    <row r="600" ht="13.8" x14ac:dyDescent="0.25"/>
    <row r="601" ht="13.8" x14ac:dyDescent="0.25"/>
    <row r="602" ht="13.8" x14ac:dyDescent="0.25"/>
    <row r="603" ht="13.8" x14ac:dyDescent="0.25"/>
    <row r="604" ht="13.8" x14ac:dyDescent="0.25"/>
    <row r="605" ht="13.8" x14ac:dyDescent="0.25"/>
    <row r="606" ht="13.8" x14ac:dyDescent="0.25"/>
    <row r="607" ht="13.8" x14ac:dyDescent="0.25"/>
    <row r="608" ht="13.8" x14ac:dyDescent="0.25"/>
    <row r="609" ht="13.8" x14ac:dyDescent="0.25"/>
    <row r="610" ht="13.8" x14ac:dyDescent="0.25"/>
    <row r="611" ht="13.8" x14ac:dyDescent="0.25"/>
    <row r="612" ht="13.8" x14ac:dyDescent="0.25"/>
    <row r="613" ht="13.8" x14ac:dyDescent="0.25"/>
    <row r="614" ht="13.8" x14ac:dyDescent="0.25"/>
    <row r="615" ht="13.8" x14ac:dyDescent="0.25"/>
    <row r="616" ht="13.8" x14ac:dyDescent="0.25"/>
    <row r="617" ht="13.8" x14ac:dyDescent="0.25"/>
    <row r="618" ht="13.8" x14ac:dyDescent="0.25"/>
    <row r="619" ht="13.8" x14ac:dyDescent="0.25"/>
    <row r="620" ht="13.8" x14ac:dyDescent="0.25"/>
    <row r="621" ht="13.8" x14ac:dyDescent="0.25"/>
    <row r="622" ht="13.8" x14ac:dyDescent="0.25"/>
    <row r="623" ht="13.8" x14ac:dyDescent="0.25"/>
    <row r="624" ht="13.8" x14ac:dyDescent="0.25"/>
    <row r="625" ht="13.8" x14ac:dyDescent="0.25"/>
    <row r="626" ht="13.8" x14ac:dyDescent="0.25"/>
    <row r="627" ht="13.8" x14ac:dyDescent="0.25"/>
    <row r="628" ht="13.8" x14ac:dyDescent="0.25"/>
    <row r="629" ht="13.8" x14ac:dyDescent="0.25"/>
    <row r="630" ht="13.8" x14ac:dyDescent="0.25"/>
    <row r="631" ht="13.8" x14ac:dyDescent="0.25"/>
    <row r="632" ht="13.8" x14ac:dyDescent="0.25"/>
    <row r="633" ht="13.8" x14ac:dyDescent="0.25"/>
    <row r="634" ht="13.8" x14ac:dyDescent="0.25"/>
    <row r="635" ht="13.8" x14ac:dyDescent="0.25"/>
    <row r="636" ht="13.8" x14ac:dyDescent="0.25"/>
    <row r="637" ht="13.8" x14ac:dyDescent="0.25"/>
    <row r="638" ht="13.8" x14ac:dyDescent="0.25"/>
    <row r="639" ht="13.8" x14ac:dyDescent="0.25"/>
    <row r="640" ht="13.8" x14ac:dyDescent="0.25"/>
    <row r="641" ht="13.8" x14ac:dyDescent="0.25"/>
    <row r="642" ht="13.8" x14ac:dyDescent="0.25"/>
    <row r="643" ht="13.8" x14ac:dyDescent="0.25"/>
    <row r="644" ht="13.8" x14ac:dyDescent="0.25"/>
    <row r="645" ht="13.8" x14ac:dyDescent="0.25"/>
    <row r="646" ht="13.8" x14ac:dyDescent="0.25"/>
    <row r="647" ht="13.8" x14ac:dyDescent="0.25"/>
    <row r="648" ht="13.8" x14ac:dyDescent="0.25"/>
    <row r="649" ht="13.8" x14ac:dyDescent="0.25"/>
    <row r="650" ht="13.8" x14ac:dyDescent="0.25"/>
    <row r="651" ht="13.8" x14ac:dyDescent="0.25"/>
    <row r="652" ht="13.8" x14ac:dyDescent="0.25"/>
    <row r="653" ht="13.8" x14ac:dyDescent="0.25"/>
    <row r="654" ht="13.8" x14ac:dyDescent="0.25"/>
    <row r="655" ht="13.8" x14ac:dyDescent="0.25"/>
    <row r="656" ht="13.8" x14ac:dyDescent="0.25"/>
    <row r="657" ht="13.8" x14ac:dyDescent="0.25"/>
    <row r="658" ht="13.8" x14ac:dyDescent="0.25"/>
    <row r="659" ht="13.8" x14ac:dyDescent="0.25"/>
    <row r="660" ht="13.8" x14ac:dyDescent="0.25"/>
    <row r="661" ht="13.8" x14ac:dyDescent="0.25"/>
    <row r="662" ht="13.8" x14ac:dyDescent="0.25"/>
    <row r="663" ht="13.8" x14ac:dyDescent="0.25"/>
    <row r="664" ht="13.8" x14ac:dyDescent="0.25"/>
    <row r="665" ht="13.8" x14ac:dyDescent="0.25"/>
    <row r="666" ht="13.8" x14ac:dyDescent="0.25"/>
    <row r="667" ht="13.8" x14ac:dyDescent="0.25"/>
    <row r="668" ht="13.8" x14ac:dyDescent="0.25"/>
    <row r="669" ht="13.8" x14ac:dyDescent="0.25"/>
    <row r="670" ht="13.8" x14ac:dyDescent="0.25"/>
    <row r="671" ht="13.8" x14ac:dyDescent="0.25"/>
    <row r="672" ht="13.8" x14ac:dyDescent="0.25"/>
    <row r="673" ht="13.8" x14ac:dyDescent="0.25"/>
    <row r="674" ht="13.8" x14ac:dyDescent="0.25"/>
    <row r="675" ht="13.8" x14ac:dyDescent="0.25"/>
    <row r="676" ht="13.8" x14ac:dyDescent="0.25"/>
    <row r="677" ht="13.8" x14ac:dyDescent="0.25"/>
    <row r="678" ht="13.8" x14ac:dyDescent="0.25"/>
    <row r="679" ht="13.8" x14ac:dyDescent="0.25"/>
    <row r="680" ht="13.8" x14ac:dyDescent="0.25"/>
    <row r="681" ht="13.8" x14ac:dyDescent="0.25"/>
    <row r="682" ht="13.8" x14ac:dyDescent="0.25"/>
    <row r="683" ht="13.8" x14ac:dyDescent="0.25"/>
    <row r="684" ht="13.8" x14ac:dyDescent="0.25"/>
    <row r="685" ht="13.8" x14ac:dyDescent="0.25"/>
    <row r="686" ht="13.8" x14ac:dyDescent="0.25"/>
    <row r="687" ht="13.8" x14ac:dyDescent="0.25"/>
    <row r="688" ht="13.8" x14ac:dyDescent="0.25"/>
    <row r="689" ht="13.8" x14ac:dyDescent="0.25"/>
    <row r="690" ht="13.8" x14ac:dyDescent="0.25"/>
    <row r="691" ht="13.8" x14ac:dyDescent="0.25"/>
    <row r="692" ht="13.8" x14ac:dyDescent="0.25"/>
    <row r="693" ht="13.8" x14ac:dyDescent="0.25"/>
    <row r="694" ht="13.8" x14ac:dyDescent="0.25"/>
    <row r="695" ht="13.8" x14ac:dyDescent="0.25"/>
    <row r="696" ht="13.8" x14ac:dyDescent="0.25"/>
    <row r="697" ht="13.8" x14ac:dyDescent="0.25"/>
    <row r="698" ht="13.8" x14ac:dyDescent="0.25"/>
    <row r="699" ht="13.8" x14ac:dyDescent="0.25"/>
    <row r="700" ht="13.8" x14ac:dyDescent="0.25"/>
    <row r="701" ht="13.8" x14ac:dyDescent="0.25"/>
    <row r="702" ht="13.8" x14ac:dyDescent="0.25"/>
    <row r="703" ht="13.8" x14ac:dyDescent="0.25"/>
    <row r="704" ht="13.8" x14ac:dyDescent="0.25"/>
    <row r="705" ht="13.8" x14ac:dyDescent="0.25"/>
    <row r="706" ht="13.8" x14ac:dyDescent="0.25"/>
    <row r="707" ht="13.8" x14ac:dyDescent="0.25"/>
    <row r="708" ht="13.8" x14ac:dyDescent="0.25"/>
    <row r="709" ht="13.8" x14ac:dyDescent="0.25"/>
    <row r="710" ht="13.8" x14ac:dyDescent="0.25"/>
    <row r="711" ht="13.8" x14ac:dyDescent="0.25"/>
    <row r="712" ht="13.8" x14ac:dyDescent="0.25"/>
    <row r="713" ht="13.8" x14ac:dyDescent="0.25"/>
    <row r="714" ht="13.8" x14ac:dyDescent="0.25"/>
    <row r="715" ht="13.8" x14ac:dyDescent="0.25"/>
    <row r="716" ht="13.8" x14ac:dyDescent="0.25"/>
    <row r="717" ht="13.8" x14ac:dyDescent="0.25"/>
    <row r="718" ht="13.8" x14ac:dyDescent="0.25"/>
    <row r="719" ht="13.8" x14ac:dyDescent="0.25"/>
    <row r="720" ht="13.8" x14ac:dyDescent="0.25"/>
    <row r="721" ht="13.8" x14ac:dyDescent="0.25"/>
    <row r="722" ht="13.8" x14ac:dyDescent="0.25"/>
    <row r="723" ht="13.8" x14ac:dyDescent="0.25"/>
    <row r="724" ht="13.8" x14ac:dyDescent="0.25"/>
    <row r="725" ht="13.8" x14ac:dyDescent="0.25"/>
    <row r="726" ht="13.8" x14ac:dyDescent="0.25"/>
    <row r="727" ht="13.8" x14ac:dyDescent="0.25"/>
    <row r="728" ht="13.8" x14ac:dyDescent="0.25"/>
    <row r="729" ht="13.8" x14ac:dyDescent="0.25"/>
    <row r="730" ht="13.8" x14ac:dyDescent="0.25"/>
    <row r="731" ht="13.8" x14ac:dyDescent="0.25"/>
    <row r="732" ht="13.8" x14ac:dyDescent="0.25"/>
    <row r="733" ht="13.8" x14ac:dyDescent="0.25"/>
    <row r="734" ht="13.8" x14ac:dyDescent="0.25"/>
    <row r="735" ht="13.8" x14ac:dyDescent="0.25"/>
    <row r="736" ht="13.8" x14ac:dyDescent="0.25"/>
    <row r="737" ht="13.8" x14ac:dyDescent="0.25"/>
    <row r="738" ht="13.8" x14ac:dyDescent="0.25"/>
    <row r="739" ht="13.8" x14ac:dyDescent="0.25"/>
    <row r="740" ht="13.8" x14ac:dyDescent="0.25"/>
    <row r="741" ht="13.8" x14ac:dyDescent="0.25"/>
    <row r="742" ht="13.8" x14ac:dyDescent="0.25"/>
    <row r="743" ht="13.8" x14ac:dyDescent="0.25"/>
    <row r="744" ht="13.8" x14ac:dyDescent="0.25"/>
    <row r="745" ht="13.8" x14ac:dyDescent="0.25"/>
    <row r="746" ht="13.8" x14ac:dyDescent="0.25"/>
    <row r="747" ht="13.8" x14ac:dyDescent="0.25"/>
    <row r="748" ht="13.8" x14ac:dyDescent="0.25"/>
    <row r="749" ht="13.8" x14ac:dyDescent="0.25"/>
    <row r="750" ht="13.8" x14ac:dyDescent="0.25"/>
    <row r="751" ht="13.8" x14ac:dyDescent="0.25"/>
    <row r="752" ht="13.8" x14ac:dyDescent="0.25"/>
    <row r="753" ht="13.8" x14ac:dyDescent="0.25"/>
    <row r="754" ht="13.8" x14ac:dyDescent="0.25"/>
    <row r="755" ht="13.8" x14ac:dyDescent="0.25"/>
    <row r="756" ht="13.8" x14ac:dyDescent="0.25"/>
    <row r="757" ht="13.8" x14ac:dyDescent="0.25"/>
    <row r="758" ht="13.8" x14ac:dyDescent="0.25"/>
    <row r="759" ht="13.8" x14ac:dyDescent="0.25"/>
    <row r="760" ht="13.8" x14ac:dyDescent="0.25"/>
    <row r="761" ht="13.8" x14ac:dyDescent="0.25"/>
    <row r="762" ht="13.8" x14ac:dyDescent="0.25"/>
    <row r="763" ht="13.8" x14ac:dyDescent="0.25"/>
    <row r="764" ht="13.8" x14ac:dyDescent="0.25"/>
    <row r="765" ht="13.8" x14ac:dyDescent="0.25"/>
    <row r="766" ht="13.8" x14ac:dyDescent="0.25"/>
    <row r="767" ht="13.8" x14ac:dyDescent="0.25"/>
    <row r="768" ht="13.8" x14ac:dyDescent="0.25"/>
    <row r="769" ht="13.8" x14ac:dyDescent="0.25"/>
    <row r="770" ht="13.8" x14ac:dyDescent="0.25"/>
    <row r="771" ht="13.8" x14ac:dyDescent="0.25"/>
    <row r="772" ht="13.8" x14ac:dyDescent="0.25"/>
    <row r="773" ht="13.8" x14ac:dyDescent="0.25"/>
    <row r="774" ht="13.8" x14ac:dyDescent="0.25"/>
    <row r="775" ht="13.8" x14ac:dyDescent="0.25"/>
    <row r="776" ht="13.8" x14ac:dyDescent="0.25"/>
    <row r="777" ht="13.8" x14ac:dyDescent="0.25"/>
    <row r="778" ht="13.8" x14ac:dyDescent="0.25"/>
    <row r="779" ht="13.8" x14ac:dyDescent="0.25"/>
    <row r="780" ht="13.8" x14ac:dyDescent="0.25"/>
    <row r="781" ht="13.8" x14ac:dyDescent="0.25"/>
    <row r="782" ht="13.8" x14ac:dyDescent="0.25"/>
    <row r="783" ht="13.8" x14ac:dyDescent="0.25"/>
    <row r="784" ht="13.8" x14ac:dyDescent="0.25"/>
    <row r="785" ht="13.8" x14ac:dyDescent="0.25"/>
    <row r="786" ht="13.8" x14ac:dyDescent="0.25"/>
    <row r="787" ht="13.8" x14ac:dyDescent="0.25"/>
    <row r="788" ht="13.8" x14ac:dyDescent="0.25"/>
    <row r="789" ht="13.8" x14ac:dyDescent="0.25"/>
    <row r="790" ht="13.8" x14ac:dyDescent="0.25"/>
    <row r="791" ht="13.8" x14ac:dyDescent="0.25"/>
    <row r="792" ht="13.8" x14ac:dyDescent="0.25"/>
    <row r="793" ht="13.8" x14ac:dyDescent="0.25"/>
    <row r="794" ht="13.8" x14ac:dyDescent="0.25"/>
    <row r="795" ht="13.8" x14ac:dyDescent="0.25"/>
    <row r="796" ht="13.8" x14ac:dyDescent="0.25"/>
    <row r="797" ht="13.8" x14ac:dyDescent="0.25"/>
    <row r="798" ht="13.8" x14ac:dyDescent="0.25"/>
    <row r="799" ht="13.8" x14ac:dyDescent="0.25"/>
    <row r="800" ht="13.8" x14ac:dyDescent="0.25"/>
    <row r="801" ht="13.8" x14ac:dyDescent="0.25"/>
    <row r="802" ht="13.8" x14ac:dyDescent="0.25"/>
    <row r="803" ht="13.8" x14ac:dyDescent="0.25"/>
    <row r="804" ht="13.8" x14ac:dyDescent="0.25"/>
    <row r="805" ht="13.8" x14ac:dyDescent="0.25"/>
    <row r="806" ht="13.8" x14ac:dyDescent="0.25"/>
    <row r="807" ht="13.8" x14ac:dyDescent="0.25"/>
    <row r="808" ht="13.8" x14ac:dyDescent="0.25"/>
    <row r="809" ht="13.8" x14ac:dyDescent="0.25"/>
    <row r="810" ht="13.8" x14ac:dyDescent="0.25"/>
    <row r="811" ht="13.8" x14ac:dyDescent="0.25"/>
    <row r="812" ht="13.8" x14ac:dyDescent="0.25"/>
    <row r="813" ht="13.8" x14ac:dyDescent="0.25"/>
    <row r="814" ht="13.8" x14ac:dyDescent="0.25"/>
    <row r="815" ht="13.8" x14ac:dyDescent="0.25"/>
    <row r="816" ht="13.8" x14ac:dyDescent="0.25"/>
    <row r="817" ht="13.8" x14ac:dyDescent="0.25"/>
    <row r="818" ht="13.8" x14ac:dyDescent="0.25"/>
    <row r="819" ht="13.8" x14ac:dyDescent="0.25"/>
    <row r="820" ht="13.8" x14ac:dyDescent="0.25"/>
    <row r="821" ht="13.8" x14ac:dyDescent="0.25"/>
    <row r="822" ht="13.8" x14ac:dyDescent="0.25"/>
    <row r="823" ht="13.8" x14ac:dyDescent="0.25"/>
    <row r="824" ht="13.8" x14ac:dyDescent="0.25"/>
    <row r="825" ht="13.8" x14ac:dyDescent="0.25"/>
    <row r="826" ht="13.8" x14ac:dyDescent="0.25"/>
    <row r="827" ht="13.8" x14ac:dyDescent="0.25"/>
    <row r="828" ht="13.8" x14ac:dyDescent="0.25"/>
    <row r="829" ht="13.8" x14ac:dyDescent="0.25"/>
    <row r="830" ht="13.8" x14ac:dyDescent="0.25"/>
    <row r="831" ht="13.8" x14ac:dyDescent="0.25"/>
    <row r="832" ht="13.8" x14ac:dyDescent="0.25"/>
    <row r="833" ht="13.8" x14ac:dyDescent="0.25"/>
    <row r="834" ht="13.8" x14ac:dyDescent="0.25"/>
    <row r="835" ht="13.8" x14ac:dyDescent="0.25"/>
    <row r="836" ht="13.8" x14ac:dyDescent="0.25"/>
    <row r="837" ht="13.8" x14ac:dyDescent="0.25"/>
    <row r="838" ht="13.8" x14ac:dyDescent="0.25"/>
    <row r="839" ht="13.8" x14ac:dyDescent="0.25"/>
    <row r="840" ht="13.8" x14ac:dyDescent="0.25"/>
    <row r="841" ht="13.8" x14ac:dyDescent="0.25"/>
    <row r="842" ht="13.8" x14ac:dyDescent="0.25"/>
    <row r="843" ht="13.8" x14ac:dyDescent="0.25"/>
    <row r="844" ht="13.8" x14ac:dyDescent="0.25"/>
    <row r="845" ht="13.8" x14ac:dyDescent="0.25"/>
    <row r="846" ht="13.8" x14ac:dyDescent="0.25"/>
    <row r="847" ht="13.8" x14ac:dyDescent="0.25"/>
    <row r="848" ht="13.8" x14ac:dyDescent="0.25"/>
    <row r="849" ht="13.8" x14ac:dyDescent="0.25"/>
    <row r="850" ht="13.8" x14ac:dyDescent="0.25"/>
    <row r="851" ht="13.8" x14ac:dyDescent="0.25"/>
    <row r="852" ht="13.8" x14ac:dyDescent="0.25"/>
    <row r="853" ht="13.8" x14ac:dyDescent="0.25"/>
    <row r="854" ht="13.8" x14ac:dyDescent="0.25"/>
    <row r="855" ht="13.8" x14ac:dyDescent="0.25"/>
    <row r="856" ht="13.8" x14ac:dyDescent="0.25"/>
    <row r="857" ht="13.8" x14ac:dyDescent="0.25"/>
    <row r="858" ht="13.8" x14ac:dyDescent="0.25"/>
    <row r="859" ht="13.8" x14ac:dyDescent="0.25"/>
    <row r="860" ht="13.8" x14ac:dyDescent="0.25"/>
    <row r="861" ht="13.8" x14ac:dyDescent="0.25"/>
    <row r="862" ht="13.8" x14ac:dyDescent="0.25"/>
    <row r="863" ht="13.8" x14ac:dyDescent="0.25"/>
    <row r="864" ht="13.8" x14ac:dyDescent="0.25"/>
    <row r="865" ht="13.8" x14ac:dyDescent="0.25"/>
    <row r="866" ht="13.8" x14ac:dyDescent="0.25"/>
    <row r="867" ht="13.8" x14ac:dyDescent="0.25"/>
    <row r="868" ht="13.8" x14ac:dyDescent="0.25"/>
    <row r="869" ht="13.8" x14ac:dyDescent="0.25"/>
    <row r="870" ht="13.8" x14ac:dyDescent="0.25"/>
    <row r="871" ht="13.8" x14ac:dyDescent="0.25"/>
    <row r="872" ht="13.8" x14ac:dyDescent="0.25"/>
    <row r="873" ht="13.8" x14ac:dyDescent="0.25"/>
    <row r="874" ht="13.8" x14ac:dyDescent="0.25"/>
    <row r="875" ht="13.8" x14ac:dyDescent="0.25"/>
    <row r="876" ht="13.8" x14ac:dyDescent="0.25"/>
    <row r="877" ht="13.8" x14ac:dyDescent="0.25"/>
    <row r="878" ht="13.8" x14ac:dyDescent="0.25"/>
    <row r="879" ht="13.8" x14ac:dyDescent="0.25"/>
    <row r="880" ht="13.8" x14ac:dyDescent="0.25"/>
    <row r="881" ht="13.8" x14ac:dyDescent="0.25"/>
    <row r="882" ht="13.8" x14ac:dyDescent="0.25"/>
    <row r="883" ht="13.8" x14ac:dyDescent="0.25"/>
    <row r="884" ht="13.8" x14ac:dyDescent="0.25"/>
    <row r="885" ht="13.8" x14ac:dyDescent="0.25"/>
    <row r="886" ht="13.8" x14ac:dyDescent="0.25"/>
    <row r="887" ht="13.8" x14ac:dyDescent="0.25"/>
    <row r="888" ht="13.8" x14ac:dyDescent="0.25"/>
    <row r="889" ht="13.8" x14ac:dyDescent="0.25"/>
    <row r="890" ht="13.8" x14ac:dyDescent="0.25"/>
    <row r="891" ht="13.8" x14ac:dyDescent="0.25"/>
    <row r="892" ht="13.8" x14ac:dyDescent="0.25"/>
    <row r="893" ht="13.8" x14ac:dyDescent="0.25"/>
    <row r="894" ht="13.8" x14ac:dyDescent="0.25"/>
    <row r="895" ht="13.8" x14ac:dyDescent="0.25"/>
    <row r="896" ht="13.8" x14ac:dyDescent="0.25"/>
    <row r="897" ht="13.8" x14ac:dyDescent="0.25"/>
    <row r="898" ht="13.8" x14ac:dyDescent="0.25"/>
    <row r="899" ht="13.8" x14ac:dyDescent="0.25"/>
    <row r="900" ht="13.8" x14ac:dyDescent="0.25"/>
    <row r="901" ht="13.8" x14ac:dyDescent="0.25"/>
    <row r="902" ht="13.8" x14ac:dyDescent="0.25"/>
    <row r="903" ht="13.8" x14ac:dyDescent="0.25"/>
    <row r="904" ht="13.8" x14ac:dyDescent="0.25"/>
    <row r="905" ht="13.8" x14ac:dyDescent="0.25"/>
    <row r="906" ht="13.8" x14ac:dyDescent="0.25"/>
    <row r="907" ht="13.8" x14ac:dyDescent="0.25"/>
    <row r="908" ht="13.8" x14ac:dyDescent="0.25"/>
    <row r="909" ht="13.8" x14ac:dyDescent="0.25"/>
    <row r="910" ht="13.8" x14ac:dyDescent="0.25"/>
    <row r="911" ht="13.8" x14ac:dyDescent="0.25"/>
    <row r="912" ht="13.8" x14ac:dyDescent="0.25"/>
    <row r="913" ht="13.8" x14ac:dyDescent="0.25"/>
    <row r="914" ht="13.8" x14ac:dyDescent="0.25"/>
    <row r="915" ht="13.8" x14ac:dyDescent="0.25"/>
    <row r="916" ht="13.8" x14ac:dyDescent="0.25"/>
    <row r="917" ht="13.8" x14ac:dyDescent="0.25"/>
    <row r="918" ht="13.8" x14ac:dyDescent="0.25"/>
    <row r="919" ht="13.8" x14ac:dyDescent="0.25"/>
    <row r="920" ht="13.8" x14ac:dyDescent="0.25"/>
    <row r="921" ht="13.8" x14ac:dyDescent="0.25"/>
    <row r="922" ht="13.8" x14ac:dyDescent="0.25"/>
    <row r="923" ht="13.8" x14ac:dyDescent="0.25"/>
    <row r="924" ht="13.8" x14ac:dyDescent="0.25"/>
    <row r="925" ht="13.8" x14ac:dyDescent="0.25"/>
    <row r="926" ht="13.8" x14ac:dyDescent="0.25"/>
    <row r="927" ht="13.8" x14ac:dyDescent="0.25"/>
    <row r="928" ht="13.8" x14ac:dyDescent="0.25"/>
    <row r="929" ht="13.8" x14ac:dyDescent="0.25"/>
    <row r="930" ht="13.8" x14ac:dyDescent="0.25"/>
    <row r="931" ht="13.8" x14ac:dyDescent="0.25"/>
    <row r="932" ht="13.8" x14ac:dyDescent="0.25"/>
    <row r="933" ht="13.8" x14ac:dyDescent="0.25"/>
    <row r="934" ht="13.8" x14ac:dyDescent="0.25"/>
    <row r="935" ht="13.8" x14ac:dyDescent="0.25"/>
    <row r="936" ht="13.8" x14ac:dyDescent="0.25"/>
    <row r="937" ht="13.8" x14ac:dyDescent="0.25"/>
    <row r="938" ht="13.8" x14ac:dyDescent="0.25"/>
    <row r="939" ht="13.8" x14ac:dyDescent="0.25"/>
    <row r="940" ht="13.8" x14ac:dyDescent="0.25"/>
    <row r="941" ht="13.8" x14ac:dyDescent="0.25"/>
    <row r="942" ht="13.8" x14ac:dyDescent="0.25"/>
    <row r="943" ht="13.8" x14ac:dyDescent="0.25"/>
    <row r="944" ht="13.8" x14ac:dyDescent="0.25"/>
    <row r="945" ht="13.8" x14ac:dyDescent="0.25"/>
    <row r="946" ht="13.8" x14ac:dyDescent="0.25"/>
    <row r="947" ht="13.8" x14ac:dyDescent="0.25"/>
    <row r="948" ht="13.8" x14ac:dyDescent="0.25"/>
    <row r="949" ht="13.8" x14ac:dyDescent="0.25"/>
    <row r="950" ht="13.8" x14ac:dyDescent="0.25"/>
    <row r="951" ht="13.8" x14ac:dyDescent="0.25"/>
    <row r="952" ht="13.8" x14ac:dyDescent="0.25"/>
    <row r="953" ht="13.8" x14ac:dyDescent="0.25"/>
    <row r="954" ht="13.8" x14ac:dyDescent="0.25"/>
    <row r="955" ht="13.8" x14ac:dyDescent="0.25"/>
    <row r="956" ht="13.8" x14ac:dyDescent="0.25"/>
    <row r="957" ht="13.8" x14ac:dyDescent="0.25"/>
    <row r="958" ht="13.8" x14ac:dyDescent="0.25"/>
    <row r="959" ht="13.8" x14ac:dyDescent="0.25"/>
    <row r="960" ht="13.8" x14ac:dyDescent="0.25"/>
    <row r="961" ht="13.8" x14ac:dyDescent="0.25"/>
    <row r="962" ht="13.8" x14ac:dyDescent="0.25"/>
    <row r="963" ht="13.8" x14ac:dyDescent="0.25"/>
    <row r="964" ht="13.8" x14ac:dyDescent="0.25"/>
    <row r="965" ht="13.8" x14ac:dyDescent="0.25"/>
    <row r="966" ht="13.8" x14ac:dyDescent="0.25"/>
    <row r="967" ht="13.8" x14ac:dyDescent="0.25"/>
    <row r="968" ht="13.8" x14ac:dyDescent="0.25"/>
    <row r="969" ht="13.8" x14ac:dyDescent="0.25"/>
    <row r="970" ht="13.8" x14ac:dyDescent="0.25"/>
    <row r="971" ht="13.8" x14ac:dyDescent="0.25"/>
    <row r="972" ht="13.8" x14ac:dyDescent="0.25"/>
    <row r="973" ht="13.8" x14ac:dyDescent="0.25"/>
    <row r="974" ht="13.8" x14ac:dyDescent="0.25"/>
    <row r="975" ht="13.8" x14ac:dyDescent="0.25"/>
    <row r="976" ht="13.8" x14ac:dyDescent="0.25"/>
    <row r="977" ht="13.8" x14ac:dyDescent="0.25"/>
    <row r="978" ht="13.8" x14ac:dyDescent="0.25"/>
    <row r="979" ht="13.8" x14ac:dyDescent="0.25"/>
    <row r="980" ht="13.8" x14ac:dyDescent="0.25"/>
    <row r="981" ht="13.8" x14ac:dyDescent="0.25"/>
    <row r="982" ht="13.8" x14ac:dyDescent="0.25"/>
    <row r="983" ht="13.8" x14ac:dyDescent="0.25"/>
    <row r="984" ht="13.8" x14ac:dyDescent="0.25"/>
    <row r="985" ht="13.8" x14ac:dyDescent="0.25"/>
    <row r="986" ht="13.8" x14ac:dyDescent="0.25"/>
    <row r="987" ht="13.8" x14ac:dyDescent="0.25"/>
    <row r="988" ht="13.8" x14ac:dyDescent="0.25"/>
    <row r="989" ht="13.8" x14ac:dyDescent="0.25"/>
    <row r="990" ht="13.8" x14ac:dyDescent="0.25"/>
    <row r="991" ht="13.8" x14ac:dyDescent="0.25"/>
    <row r="992" ht="13.8" x14ac:dyDescent="0.25"/>
    <row r="993" ht="13.8" x14ac:dyDescent="0.25"/>
    <row r="994" ht="13.8" x14ac:dyDescent="0.25"/>
    <row r="995" ht="13.8" x14ac:dyDescent="0.25"/>
    <row r="996" ht="13.8" x14ac:dyDescent="0.25"/>
    <row r="997" ht="13.8" x14ac:dyDescent="0.25"/>
    <row r="998" ht="13.8" x14ac:dyDescent="0.25"/>
    <row r="999" ht="13.8" x14ac:dyDescent="0.25"/>
    <row r="1000" ht="13.8" x14ac:dyDescent="0.25"/>
    <row r="1001" ht="13.8" x14ac:dyDescent="0.25"/>
    <row r="1002" ht="13.8" x14ac:dyDescent="0.25"/>
    <row r="1003" ht="13.8" x14ac:dyDescent="0.25"/>
    <row r="1004" ht="13.8" x14ac:dyDescent="0.25"/>
    <row r="1005" ht="13.8" x14ac:dyDescent="0.25"/>
    <row r="1006" ht="13.8" x14ac:dyDescent="0.25"/>
    <row r="1007" ht="13.8" x14ac:dyDescent="0.25"/>
    <row r="1008" ht="13.8" x14ac:dyDescent="0.25"/>
    <row r="1009" ht="13.8" x14ac:dyDescent="0.25"/>
    <row r="1010" ht="13.8" x14ac:dyDescent="0.25"/>
    <row r="1011" ht="13.8" x14ac:dyDescent="0.25"/>
    <row r="1012" ht="13.8" x14ac:dyDescent="0.25"/>
    <row r="1013" ht="13.8" x14ac:dyDescent="0.25"/>
    <row r="1014" ht="13.8" x14ac:dyDescent="0.25"/>
    <row r="1015" ht="13.8" x14ac:dyDescent="0.25"/>
    <row r="1016" ht="13.8" x14ac:dyDescent="0.25"/>
    <row r="1017" ht="13.8" x14ac:dyDescent="0.25"/>
    <row r="1018" ht="13.8" x14ac:dyDescent="0.25"/>
    <row r="1019" ht="13.8" x14ac:dyDescent="0.25"/>
    <row r="1020" ht="13.8" x14ac:dyDescent="0.25"/>
    <row r="1021" ht="13.8" x14ac:dyDescent="0.25"/>
    <row r="1022" ht="13.8" x14ac:dyDescent="0.25"/>
    <row r="1023" ht="13.8" x14ac:dyDescent="0.25"/>
    <row r="1024" ht="13.8" x14ac:dyDescent="0.25"/>
    <row r="1025" ht="13.8" x14ac:dyDescent="0.25"/>
    <row r="1026" ht="13.8" x14ac:dyDescent="0.25"/>
    <row r="1027" ht="13.8" x14ac:dyDescent="0.25"/>
    <row r="1028" ht="13.8" x14ac:dyDescent="0.25"/>
    <row r="1029" ht="13.8" x14ac:dyDescent="0.25"/>
    <row r="1030" ht="13.8" x14ac:dyDescent="0.25"/>
    <row r="1031" ht="13.8" x14ac:dyDescent="0.25"/>
    <row r="1032" ht="13.8" x14ac:dyDescent="0.25"/>
    <row r="1033" ht="13.8" x14ac:dyDescent="0.25"/>
    <row r="1034" ht="13.8" x14ac:dyDescent="0.25"/>
    <row r="1035" ht="13.8" x14ac:dyDescent="0.25"/>
    <row r="1036" ht="13.8" x14ac:dyDescent="0.25"/>
    <row r="1037" ht="13.8" x14ac:dyDescent="0.25"/>
    <row r="1038" ht="13.8" x14ac:dyDescent="0.25"/>
    <row r="1039" ht="13.8" x14ac:dyDescent="0.25"/>
    <row r="1040" ht="13.8" x14ac:dyDescent="0.25"/>
    <row r="1041" ht="13.8" x14ac:dyDescent="0.25"/>
    <row r="1042" ht="13.8" x14ac:dyDescent="0.25"/>
  </sheetData>
  <mergeCells count="83">
    <mergeCell ref="A103:I103"/>
    <mergeCell ref="A1:J1"/>
    <mergeCell ref="A2:J2"/>
    <mergeCell ref="A3:J3"/>
    <mergeCell ref="B4:J4"/>
    <mergeCell ref="A5:J5"/>
    <mergeCell ref="A157:F157"/>
    <mergeCell ref="A123:I123"/>
    <mergeCell ref="A147:F147"/>
    <mergeCell ref="A148:F148"/>
    <mergeCell ref="A149:F149"/>
    <mergeCell ref="A150:F150"/>
    <mergeCell ref="A151:F151"/>
    <mergeCell ref="A152:F152"/>
    <mergeCell ref="A153:F153"/>
    <mergeCell ref="A154:F154"/>
    <mergeCell ref="A155:F155"/>
    <mergeCell ref="A156:F156"/>
    <mergeCell ref="A169:F169"/>
    <mergeCell ref="A158:F158"/>
    <mergeCell ref="A159:F159"/>
    <mergeCell ref="A160:F160"/>
    <mergeCell ref="A161:F161"/>
    <mergeCell ref="A162:F162"/>
    <mergeCell ref="A163:F163"/>
    <mergeCell ref="A164:F164"/>
    <mergeCell ref="A165:F165"/>
    <mergeCell ref="A166:F166"/>
    <mergeCell ref="A167:F167"/>
    <mergeCell ref="A168:F168"/>
    <mergeCell ref="A181:F181"/>
    <mergeCell ref="A170:F170"/>
    <mergeCell ref="A171:F171"/>
    <mergeCell ref="A172:F172"/>
    <mergeCell ref="A173:F173"/>
    <mergeCell ref="A174:F174"/>
    <mergeCell ref="A175:F175"/>
    <mergeCell ref="A176:F176"/>
    <mergeCell ref="A177:F177"/>
    <mergeCell ref="A178:F178"/>
    <mergeCell ref="A179:F179"/>
    <mergeCell ref="A180:F180"/>
    <mergeCell ref="A193:F193"/>
    <mergeCell ref="A182:F182"/>
    <mergeCell ref="A183:F183"/>
    <mergeCell ref="A184:F184"/>
    <mergeCell ref="A185:F185"/>
    <mergeCell ref="A186:F186"/>
    <mergeCell ref="A187:F187"/>
    <mergeCell ref="A188:F188"/>
    <mergeCell ref="A189:F189"/>
    <mergeCell ref="A190:F190"/>
    <mergeCell ref="A191:F191"/>
    <mergeCell ref="A192:F192"/>
    <mergeCell ref="A205:F205"/>
    <mergeCell ref="A194:F194"/>
    <mergeCell ref="A195:F195"/>
    <mergeCell ref="A196:F196"/>
    <mergeCell ref="A197:F197"/>
    <mergeCell ref="A198:F198"/>
    <mergeCell ref="A199:F199"/>
    <mergeCell ref="A200:F200"/>
    <mergeCell ref="A201:F201"/>
    <mergeCell ref="A202:F202"/>
    <mergeCell ref="A203:F203"/>
    <mergeCell ref="A204:F204"/>
    <mergeCell ref="A217:F217"/>
    <mergeCell ref="A206:F206"/>
    <mergeCell ref="A207:F207"/>
    <mergeCell ref="A208:F208"/>
    <mergeCell ref="A209:F209"/>
    <mergeCell ref="A210:F210"/>
    <mergeCell ref="A211:F211"/>
    <mergeCell ref="A212:F212"/>
    <mergeCell ref="A213:F213"/>
    <mergeCell ref="A214:F214"/>
    <mergeCell ref="A215:F215"/>
    <mergeCell ref="A216:F216"/>
    <mergeCell ref="A218:F218"/>
    <mergeCell ref="A219:F219"/>
    <mergeCell ref="A220:F220"/>
    <mergeCell ref="A221:F221"/>
    <mergeCell ref="A222:F222"/>
  </mergeCells>
  <dataValidations count="4">
    <dataValidation type="list" allowBlank="1" sqref="B7:B88" xr:uid="{5C37517B-7E34-458E-933F-1F5DEB1E32EE}">
      <formula1>"DAS,DAS-1,DAS-2,DAS-3,DAS-4,DAS-5,CAA-1,CAA-2,CAA-3,CAA-4,CAA-5"</formula1>
    </dataValidation>
    <dataValidation type="list" allowBlank="1" sqref="D125:D134 D105:D114 D7:D88" xr:uid="{CB8B9257-19C3-4DE9-A690-AF2FB3F3D906}">
      <formula1>"AGP,CLH,CLT,COM,CTD,CTI,DES,DISP,ELE,ESG,EST,EXM,EXQ,EXR,FRQ,REV,VAGO"</formula1>
    </dataValidation>
    <dataValidation type="list" allowBlank="1" sqref="B105:B114" xr:uid="{075A8695-2981-43A2-8C6E-8ED0867EA710}">
      <formula1>"FDA,FDA-1,FDA-2,FDA-3,FDA-4"</formula1>
    </dataValidation>
    <dataValidation type="list" allowBlank="1" sqref="B125:B134" xr:uid="{C2D3C6F5-6AA7-4812-9233-44127F4EE8B9}">
      <formula1>"FGS-1,FGS-2,FGS-3,FGA-1,FGA-2,FGA-3"</formula1>
    </dataValidation>
  </dataValidations>
  <pageMargins left="0.74791666666666701" right="0.74791666666666701" top="0.98402777777777795" bottom="0.98402777777777795" header="0" footer="0"/>
  <pageSetup paperSize="9" orientation="portrait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8C68B-5B6B-45F1-9EF9-1A28976C7CF2}">
  <dimension ref="A1:AD1042"/>
  <sheetViews>
    <sheetView zoomScale="102" zoomScaleNormal="102" workbookViewId="0">
      <selection activeCell="A15" sqref="A15"/>
    </sheetView>
  </sheetViews>
  <sheetFormatPr defaultColWidth="12.59765625" defaultRowHeight="15" customHeight="1" x14ac:dyDescent="0.25"/>
  <cols>
    <col min="1" max="1" width="71" customWidth="1"/>
    <col min="2" max="2" width="12" customWidth="1"/>
    <col min="3" max="3" width="17.3984375" customWidth="1"/>
    <col min="4" max="4" width="14.5" customWidth="1"/>
    <col min="5" max="5" width="9.8984375" customWidth="1"/>
    <col min="6" max="6" width="52.8984375" customWidth="1"/>
    <col min="7" max="7" width="19.8984375" customWidth="1"/>
    <col min="8" max="8" width="18.19921875" customWidth="1"/>
    <col min="9" max="9" width="17.8984375" customWidth="1"/>
    <col min="10" max="10" width="15" customWidth="1"/>
    <col min="11" max="16" width="8" customWidth="1"/>
    <col min="17" max="17" width="43.8984375" customWidth="1"/>
    <col min="18" max="30" width="8" customWidth="1"/>
  </cols>
  <sheetData>
    <row r="1" spans="1:30" ht="21" x14ac:dyDescent="0.4">
      <c r="A1" s="114" t="s">
        <v>179</v>
      </c>
      <c r="B1" s="108"/>
      <c r="C1" s="108"/>
      <c r="D1" s="108"/>
      <c r="E1" s="108"/>
      <c r="F1" s="108"/>
      <c r="G1" s="108"/>
      <c r="H1" s="108"/>
      <c r="I1" s="108"/>
      <c r="J1" s="10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0" ht="21" x14ac:dyDescent="0.4">
      <c r="A2" s="115" t="s">
        <v>178</v>
      </c>
      <c r="B2" s="104"/>
      <c r="C2" s="104"/>
      <c r="D2" s="104"/>
      <c r="E2" s="104"/>
      <c r="F2" s="104"/>
      <c r="G2" s="104"/>
      <c r="H2" s="104"/>
      <c r="I2" s="104"/>
      <c r="J2" s="10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0" ht="21" x14ac:dyDescent="0.35">
      <c r="A3" s="115" t="s">
        <v>180</v>
      </c>
      <c r="B3" s="104"/>
      <c r="C3" s="104"/>
      <c r="D3" s="104"/>
      <c r="E3" s="104"/>
      <c r="F3" s="104"/>
      <c r="G3" s="104"/>
      <c r="H3" s="104"/>
      <c r="I3" s="104"/>
      <c r="J3" s="10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"/>
      <c r="AA3" s="3"/>
    </row>
    <row r="4" spans="1:30" ht="13.8" x14ac:dyDescent="0.25">
      <c r="A4" s="4" t="s">
        <v>303</v>
      </c>
      <c r="B4" s="116"/>
      <c r="C4" s="104"/>
      <c r="D4" s="104"/>
      <c r="E4" s="104"/>
      <c r="F4" s="104"/>
      <c r="G4" s="104"/>
      <c r="H4" s="104"/>
      <c r="I4" s="104"/>
      <c r="J4" s="105"/>
      <c r="K4" s="5"/>
    </row>
    <row r="5" spans="1:30" ht="14.4" x14ac:dyDescent="0.25">
      <c r="A5" s="112" t="s">
        <v>0</v>
      </c>
      <c r="B5" s="104"/>
      <c r="C5" s="104"/>
      <c r="D5" s="104"/>
      <c r="E5" s="104"/>
      <c r="F5" s="104"/>
      <c r="G5" s="104"/>
      <c r="H5" s="104"/>
      <c r="I5" s="104"/>
      <c r="J5" s="105"/>
      <c r="K5" s="6"/>
      <c r="L5" s="7"/>
      <c r="M5" s="8"/>
      <c r="N5" s="8"/>
      <c r="O5" s="8"/>
      <c r="P5" s="8"/>
      <c r="Q5" s="8"/>
    </row>
    <row r="6" spans="1:30" ht="27.6" x14ac:dyDescent="0.25">
      <c r="A6" s="52" t="s">
        <v>1</v>
      </c>
      <c r="B6" s="52" t="s">
        <v>2</v>
      </c>
      <c r="C6" s="52" t="s">
        <v>3</v>
      </c>
      <c r="D6" s="52" t="s">
        <v>4</v>
      </c>
      <c r="E6" s="9" t="s">
        <v>5</v>
      </c>
      <c r="F6" s="52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10"/>
      <c r="L6" s="11"/>
      <c r="M6" s="11"/>
      <c r="N6" s="11"/>
      <c r="O6" s="11"/>
      <c r="P6" s="11"/>
      <c r="Q6" s="11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14.4" x14ac:dyDescent="0.25">
      <c r="A7" s="57" t="s">
        <v>181</v>
      </c>
      <c r="B7" s="55" t="s">
        <v>21</v>
      </c>
      <c r="C7" s="55" t="s">
        <v>230</v>
      </c>
      <c r="D7" s="56" t="s">
        <v>287</v>
      </c>
      <c r="E7" s="58">
        <v>1</v>
      </c>
      <c r="F7" s="57"/>
      <c r="G7" s="59">
        <v>0</v>
      </c>
      <c r="H7" s="16"/>
      <c r="I7" s="16"/>
      <c r="J7" s="17">
        <f t="shared" ref="J7:J81" si="0">SUM(G7:I7)</f>
        <v>0</v>
      </c>
      <c r="K7" s="18"/>
      <c r="L7" s="18"/>
      <c r="M7" s="18"/>
      <c r="N7" s="18"/>
      <c r="O7" s="18"/>
      <c r="P7" s="18"/>
      <c r="Q7" s="18"/>
      <c r="R7" s="19"/>
      <c r="S7" s="19"/>
      <c r="T7" s="19"/>
      <c r="U7" s="19"/>
      <c r="V7" s="19"/>
      <c r="W7" s="19"/>
      <c r="X7" s="19"/>
      <c r="Y7" s="19"/>
      <c r="Z7" s="19"/>
      <c r="AA7" s="5"/>
      <c r="AB7" s="5"/>
      <c r="AC7" s="5"/>
      <c r="AD7" s="5"/>
    </row>
    <row r="8" spans="1:30" ht="14.4" x14ac:dyDescent="0.25">
      <c r="A8" s="57" t="s">
        <v>325</v>
      </c>
      <c r="B8" s="56" t="s">
        <v>21</v>
      </c>
      <c r="C8" s="55" t="s">
        <v>230</v>
      </c>
      <c r="D8" s="56" t="s">
        <v>289</v>
      </c>
      <c r="E8" s="58">
        <v>1</v>
      </c>
      <c r="F8" s="57" t="s">
        <v>231</v>
      </c>
      <c r="G8" s="59">
        <v>0</v>
      </c>
      <c r="H8" s="16">
        <v>0</v>
      </c>
      <c r="I8" s="16">
        <v>12064</v>
      </c>
      <c r="J8" s="17">
        <f t="shared" si="0"/>
        <v>12064</v>
      </c>
      <c r="K8" s="18"/>
      <c r="L8" s="18"/>
      <c r="M8" s="18"/>
      <c r="N8" s="18"/>
      <c r="O8" s="18"/>
      <c r="P8" s="18"/>
      <c r="Q8" s="18"/>
      <c r="R8" s="51"/>
      <c r="S8" s="51"/>
      <c r="T8" s="51"/>
      <c r="U8" s="51"/>
      <c r="V8" s="51"/>
      <c r="W8" s="51"/>
      <c r="X8" s="51"/>
      <c r="Y8" s="51"/>
      <c r="Z8" s="51"/>
      <c r="AA8" s="5"/>
      <c r="AB8" s="5"/>
      <c r="AC8" s="5"/>
      <c r="AD8" s="5"/>
    </row>
    <row r="9" spans="1:30" ht="14.4" x14ac:dyDescent="0.25">
      <c r="A9" s="57" t="s">
        <v>182</v>
      </c>
      <c r="B9" s="56" t="s">
        <v>21</v>
      </c>
      <c r="C9" s="55" t="s">
        <v>230</v>
      </c>
      <c r="D9" s="56" t="s">
        <v>289</v>
      </c>
      <c r="E9" s="58">
        <v>1</v>
      </c>
      <c r="F9" s="57" t="s">
        <v>232</v>
      </c>
      <c r="G9" s="59">
        <v>0</v>
      </c>
      <c r="H9" s="16">
        <v>0</v>
      </c>
      <c r="I9" s="16">
        <v>12064</v>
      </c>
      <c r="J9" s="17">
        <f t="shared" si="0"/>
        <v>12064</v>
      </c>
      <c r="K9" s="18"/>
      <c r="L9" s="18"/>
      <c r="M9" s="18"/>
      <c r="N9" s="18"/>
      <c r="O9" s="18"/>
      <c r="P9" s="18"/>
      <c r="Q9" s="18"/>
      <c r="R9" s="51"/>
      <c r="S9" s="51"/>
      <c r="T9" s="51"/>
      <c r="U9" s="51"/>
      <c r="V9" s="51"/>
      <c r="W9" s="51"/>
      <c r="X9" s="51"/>
      <c r="Y9" s="51"/>
      <c r="Z9" s="51"/>
      <c r="AA9" s="5"/>
      <c r="AB9" s="5"/>
      <c r="AC9" s="5"/>
      <c r="AD9" s="5"/>
    </row>
    <row r="10" spans="1:30" ht="14.4" x14ac:dyDescent="0.25">
      <c r="A10" s="57" t="s">
        <v>183</v>
      </c>
      <c r="B10" s="56" t="s">
        <v>21</v>
      </c>
      <c r="C10" s="55" t="s">
        <v>230</v>
      </c>
      <c r="D10" s="56" t="s">
        <v>288</v>
      </c>
      <c r="E10" s="58">
        <v>1</v>
      </c>
      <c r="F10" s="57" t="s">
        <v>233</v>
      </c>
      <c r="G10" s="59">
        <v>0</v>
      </c>
      <c r="H10" s="16">
        <v>3016</v>
      </c>
      <c r="I10" s="16">
        <v>12064</v>
      </c>
      <c r="J10" s="17">
        <f t="shared" si="0"/>
        <v>15080</v>
      </c>
      <c r="K10" s="18"/>
      <c r="L10" s="18"/>
      <c r="M10" s="18"/>
      <c r="N10" s="18"/>
      <c r="O10" s="18"/>
      <c r="P10" s="18"/>
      <c r="Q10" s="18"/>
      <c r="R10" s="51"/>
      <c r="S10" s="51"/>
      <c r="T10" s="51"/>
      <c r="U10" s="51"/>
      <c r="V10" s="51"/>
      <c r="W10" s="51"/>
      <c r="X10" s="51"/>
      <c r="Y10" s="51"/>
      <c r="Z10" s="51"/>
      <c r="AA10" s="5"/>
      <c r="AB10" s="5"/>
      <c r="AC10" s="5"/>
      <c r="AD10" s="5"/>
    </row>
    <row r="11" spans="1:30" ht="14.4" x14ac:dyDescent="0.25">
      <c r="A11" s="57" t="s">
        <v>187</v>
      </c>
      <c r="B11" s="56" t="s">
        <v>25</v>
      </c>
      <c r="C11" s="55" t="s">
        <v>230</v>
      </c>
      <c r="D11" s="56" t="s">
        <v>288</v>
      </c>
      <c r="E11" s="58">
        <v>1</v>
      </c>
      <c r="F11" s="57" t="s">
        <v>291</v>
      </c>
      <c r="G11" s="59">
        <v>0</v>
      </c>
      <c r="H11" s="16">
        <v>1695.65</v>
      </c>
      <c r="I11" s="16">
        <v>6782.62</v>
      </c>
      <c r="J11" s="17">
        <f>SUM(G11:I11)</f>
        <v>8478.27</v>
      </c>
      <c r="K11" s="18"/>
      <c r="L11" s="18"/>
      <c r="M11" s="18"/>
      <c r="N11" s="18"/>
      <c r="O11" s="18"/>
      <c r="P11" s="18"/>
      <c r="Q11" s="18"/>
      <c r="R11" s="51"/>
      <c r="S11" s="51"/>
      <c r="T11" s="51"/>
      <c r="U11" s="51"/>
      <c r="V11" s="51"/>
      <c r="W11" s="51"/>
      <c r="X11" s="51"/>
      <c r="Y11" s="51"/>
      <c r="Z11" s="51"/>
      <c r="AA11" s="5"/>
      <c r="AB11" s="5"/>
      <c r="AC11" s="5"/>
      <c r="AD11" s="5"/>
    </row>
    <row r="12" spans="1:30" ht="14.4" x14ac:dyDescent="0.25">
      <c r="A12" s="57" t="s">
        <v>184</v>
      </c>
      <c r="B12" s="56" t="s">
        <v>25</v>
      </c>
      <c r="C12" s="55" t="s">
        <v>230</v>
      </c>
      <c r="D12" s="56" t="s">
        <v>288</v>
      </c>
      <c r="E12" s="58">
        <v>1</v>
      </c>
      <c r="F12" s="57" t="s">
        <v>234</v>
      </c>
      <c r="G12" s="59">
        <v>0</v>
      </c>
      <c r="H12" s="16">
        <v>1695.65</v>
      </c>
      <c r="I12" s="16">
        <v>6782.62</v>
      </c>
      <c r="J12" s="17">
        <f t="shared" si="0"/>
        <v>8478.27</v>
      </c>
      <c r="K12" s="18"/>
      <c r="L12" s="18"/>
      <c r="M12" s="18"/>
      <c r="N12" s="18"/>
      <c r="O12" s="18"/>
      <c r="P12" s="18"/>
      <c r="Q12" s="18"/>
      <c r="R12" s="51"/>
      <c r="S12" s="51"/>
      <c r="T12" s="51"/>
      <c r="U12" s="51"/>
      <c r="V12" s="51"/>
      <c r="W12" s="51"/>
      <c r="X12" s="51"/>
      <c r="Y12" s="51"/>
      <c r="Z12" s="51"/>
      <c r="AA12" s="5"/>
      <c r="AB12" s="5"/>
      <c r="AC12" s="5"/>
      <c r="AD12" s="5"/>
    </row>
    <row r="13" spans="1:30" ht="14.4" x14ac:dyDescent="0.25">
      <c r="A13" s="57" t="s">
        <v>186</v>
      </c>
      <c r="B13" s="56" t="s">
        <v>25</v>
      </c>
      <c r="C13" s="55" t="s">
        <v>230</v>
      </c>
      <c r="D13" s="56" t="s">
        <v>288</v>
      </c>
      <c r="E13" s="58">
        <v>1</v>
      </c>
      <c r="F13" s="57" t="s">
        <v>236</v>
      </c>
      <c r="G13" s="59">
        <v>0</v>
      </c>
      <c r="H13" s="16">
        <v>1695.65</v>
      </c>
      <c r="I13" s="16">
        <v>6782.62</v>
      </c>
      <c r="J13" s="17">
        <f t="shared" si="0"/>
        <v>8478.27</v>
      </c>
      <c r="K13" s="18"/>
      <c r="L13" s="18"/>
      <c r="M13" s="18"/>
      <c r="N13" s="18"/>
      <c r="O13" s="18"/>
      <c r="P13" s="18"/>
      <c r="Q13" s="18"/>
      <c r="R13" s="51"/>
      <c r="S13" s="51"/>
      <c r="T13" s="51"/>
      <c r="U13" s="51"/>
      <c r="V13" s="51"/>
      <c r="W13" s="51"/>
      <c r="X13" s="51"/>
      <c r="Y13" s="51"/>
      <c r="Z13" s="51"/>
      <c r="AA13" s="5"/>
      <c r="AB13" s="5"/>
      <c r="AC13" s="5"/>
      <c r="AD13" s="5"/>
    </row>
    <row r="14" spans="1:30" ht="14.4" x14ac:dyDescent="0.25">
      <c r="A14" s="57" t="s">
        <v>188</v>
      </c>
      <c r="B14" s="56" t="s">
        <v>25</v>
      </c>
      <c r="C14" s="55" t="s">
        <v>230</v>
      </c>
      <c r="D14" s="56" t="s">
        <v>288</v>
      </c>
      <c r="E14" s="58">
        <v>1</v>
      </c>
      <c r="F14" s="57" t="s">
        <v>239</v>
      </c>
      <c r="G14" s="59">
        <v>0</v>
      </c>
      <c r="H14" s="16">
        <v>1695.65</v>
      </c>
      <c r="I14" s="16">
        <v>6782.62</v>
      </c>
      <c r="J14" s="17">
        <f t="shared" si="0"/>
        <v>8478.27</v>
      </c>
      <c r="K14" s="18"/>
      <c r="L14" s="18"/>
      <c r="M14" s="18"/>
      <c r="N14" s="18"/>
      <c r="O14" s="18"/>
      <c r="P14" s="18"/>
      <c r="Q14" s="18"/>
      <c r="R14" s="51"/>
      <c r="S14" s="51"/>
      <c r="T14" s="51"/>
      <c r="U14" s="51"/>
      <c r="V14" s="51"/>
      <c r="W14" s="51"/>
      <c r="X14" s="51"/>
      <c r="Y14" s="51"/>
      <c r="Z14" s="51"/>
      <c r="AA14" s="5"/>
      <c r="AB14" s="5"/>
      <c r="AC14" s="5"/>
      <c r="AD14" s="5"/>
    </row>
    <row r="15" spans="1:30" ht="14.4" x14ac:dyDescent="0.25">
      <c r="A15" s="57" t="s">
        <v>364</v>
      </c>
      <c r="B15" s="56" t="s">
        <v>25</v>
      </c>
      <c r="C15" s="55" t="s">
        <v>230</v>
      </c>
      <c r="D15" s="56" t="s">
        <v>288</v>
      </c>
      <c r="E15" s="58">
        <v>1</v>
      </c>
      <c r="F15" s="57" t="s">
        <v>238</v>
      </c>
      <c r="G15" s="59">
        <v>0</v>
      </c>
      <c r="H15" s="16">
        <v>1695.65</v>
      </c>
      <c r="I15" s="16">
        <v>6782.62</v>
      </c>
      <c r="J15" s="17">
        <f>SUM(G15:I15)</f>
        <v>8478.27</v>
      </c>
      <c r="K15" s="18"/>
      <c r="L15" s="18"/>
      <c r="M15" s="18"/>
      <c r="N15" s="18"/>
      <c r="O15" s="18"/>
      <c r="P15" s="18"/>
      <c r="Q15" s="18"/>
      <c r="R15" s="51"/>
      <c r="S15" s="51"/>
      <c r="T15" s="51"/>
      <c r="U15" s="51"/>
      <c r="V15" s="51"/>
      <c r="W15" s="51"/>
      <c r="X15" s="51"/>
      <c r="Y15" s="51"/>
      <c r="Z15" s="51"/>
      <c r="AA15" s="5"/>
      <c r="AB15" s="5"/>
      <c r="AC15" s="5"/>
      <c r="AD15" s="5"/>
    </row>
    <row r="16" spans="1:30" ht="14.4" x14ac:dyDescent="0.25">
      <c r="A16" s="57" t="s">
        <v>185</v>
      </c>
      <c r="B16" s="56" t="s">
        <v>25</v>
      </c>
      <c r="C16" s="55" t="s">
        <v>230</v>
      </c>
      <c r="D16" s="56" t="s">
        <v>289</v>
      </c>
      <c r="E16" s="58">
        <v>1</v>
      </c>
      <c r="F16" s="57" t="s">
        <v>235</v>
      </c>
      <c r="G16" s="59">
        <v>0</v>
      </c>
      <c r="H16" s="16">
        <v>0</v>
      </c>
      <c r="I16" s="16">
        <v>6782.62</v>
      </c>
      <c r="J16" s="17">
        <f>SUM(G16:I16)</f>
        <v>6782.62</v>
      </c>
      <c r="K16" s="18"/>
      <c r="L16" s="18"/>
      <c r="M16" s="18"/>
      <c r="N16" s="18"/>
      <c r="O16" s="18"/>
      <c r="P16" s="18"/>
      <c r="Q16" s="18"/>
      <c r="R16" s="51"/>
      <c r="S16" s="51"/>
      <c r="T16" s="51"/>
      <c r="U16" s="51"/>
      <c r="V16" s="51"/>
      <c r="W16" s="51"/>
      <c r="X16" s="51"/>
      <c r="Y16" s="51"/>
      <c r="Z16" s="51"/>
      <c r="AA16" s="5"/>
      <c r="AB16" s="5"/>
      <c r="AC16" s="5"/>
      <c r="AD16" s="5"/>
    </row>
    <row r="17" spans="1:30" ht="14.4" x14ac:dyDescent="0.25">
      <c r="A17" s="57" t="s">
        <v>191</v>
      </c>
      <c r="B17" s="56" t="s">
        <v>29</v>
      </c>
      <c r="C17" s="55" t="s">
        <v>230</v>
      </c>
      <c r="D17" s="56" t="s">
        <v>288</v>
      </c>
      <c r="E17" s="58">
        <v>1</v>
      </c>
      <c r="F17" s="57" t="s">
        <v>243</v>
      </c>
      <c r="G17" s="59">
        <v>0</v>
      </c>
      <c r="H17" s="16">
        <v>1310.28</v>
      </c>
      <c r="I17" s="16">
        <v>5241.1099999999997</v>
      </c>
      <c r="J17" s="17">
        <f>SUM(G17:I17)</f>
        <v>6551.3899999999994</v>
      </c>
      <c r="K17" s="18"/>
      <c r="L17" s="18"/>
      <c r="M17" s="18"/>
      <c r="N17" s="18"/>
      <c r="O17" s="18"/>
      <c r="P17" s="18"/>
      <c r="Q17" s="18"/>
      <c r="R17" s="51"/>
      <c r="S17" s="51"/>
      <c r="T17" s="51"/>
      <c r="U17" s="51"/>
      <c r="V17" s="51"/>
      <c r="W17" s="51"/>
      <c r="X17" s="51"/>
      <c r="Y17" s="51"/>
      <c r="Z17" s="51"/>
      <c r="AA17" s="5"/>
      <c r="AB17" s="5"/>
      <c r="AC17" s="5"/>
      <c r="AD17" s="5"/>
    </row>
    <row r="18" spans="1:30" ht="14.4" x14ac:dyDescent="0.25">
      <c r="A18" s="57" t="s">
        <v>194</v>
      </c>
      <c r="B18" s="56" t="s">
        <v>29</v>
      </c>
      <c r="C18" s="55" t="s">
        <v>230</v>
      </c>
      <c r="D18" s="56" t="s">
        <v>288</v>
      </c>
      <c r="E18" s="58">
        <v>1</v>
      </c>
      <c r="F18" s="57" t="s">
        <v>245</v>
      </c>
      <c r="G18" s="59">
        <v>0</v>
      </c>
      <c r="H18" s="16">
        <v>1310.28</v>
      </c>
      <c r="I18" s="16">
        <v>5241.1099999999997</v>
      </c>
      <c r="J18" s="17">
        <f>SUM(G18:I18)</f>
        <v>6551.3899999999994</v>
      </c>
      <c r="K18" s="18"/>
      <c r="L18" s="18"/>
      <c r="M18" s="18"/>
      <c r="N18" s="18"/>
      <c r="O18" s="18"/>
      <c r="P18" s="18"/>
      <c r="Q18" s="18"/>
      <c r="R18" s="51"/>
      <c r="S18" s="51"/>
      <c r="T18" s="51"/>
      <c r="U18" s="51"/>
      <c r="V18" s="51"/>
      <c r="W18" s="51"/>
      <c r="X18" s="51"/>
      <c r="Y18" s="51"/>
      <c r="Z18" s="51"/>
      <c r="AA18" s="5"/>
      <c r="AB18" s="5"/>
      <c r="AC18" s="5"/>
      <c r="AD18" s="5"/>
    </row>
    <row r="19" spans="1:30" ht="14.4" x14ac:dyDescent="0.25">
      <c r="A19" s="57" t="s">
        <v>192</v>
      </c>
      <c r="B19" s="56" t="s">
        <v>29</v>
      </c>
      <c r="C19" s="55" t="s">
        <v>230</v>
      </c>
      <c r="D19" s="56" t="s">
        <v>287</v>
      </c>
      <c r="E19" s="58">
        <v>1</v>
      </c>
      <c r="F19" s="57"/>
      <c r="G19" s="59">
        <v>0</v>
      </c>
      <c r="H19" s="16">
        <v>1310.28</v>
      </c>
      <c r="I19" s="16">
        <v>5241.1099999999997</v>
      </c>
      <c r="J19" s="17">
        <f>SUM(G19:I19)</f>
        <v>6551.3899999999994</v>
      </c>
      <c r="K19" s="18"/>
      <c r="L19" s="18"/>
      <c r="M19" s="18"/>
      <c r="N19" s="18"/>
      <c r="O19" s="18"/>
      <c r="P19" s="18"/>
      <c r="Q19" s="18"/>
      <c r="R19" s="51"/>
      <c r="S19" s="51"/>
      <c r="T19" s="51"/>
      <c r="U19" s="51"/>
      <c r="V19" s="51"/>
      <c r="W19" s="51"/>
      <c r="X19" s="51"/>
      <c r="Y19" s="51"/>
      <c r="Z19" s="51"/>
      <c r="AA19" s="5"/>
      <c r="AB19" s="5"/>
      <c r="AC19" s="5"/>
      <c r="AD19" s="5"/>
    </row>
    <row r="20" spans="1:30" ht="14.4" x14ac:dyDescent="0.25">
      <c r="A20" s="57" t="s">
        <v>189</v>
      </c>
      <c r="B20" s="56" t="s">
        <v>29</v>
      </c>
      <c r="C20" s="55" t="s">
        <v>230</v>
      </c>
      <c r="D20" s="56" t="s">
        <v>288</v>
      </c>
      <c r="E20" s="58">
        <v>1</v>
      </c>
      <c r="F20" s="57" t="s">
        <v>240</v>
      </c>
      <c r="G20" s="59">
        <v>0</v>
      </c>
      <c r="H20" s="16">
        <v>1310.28</v>
      </c>
      <c r="I20" s="16">
        <v>5241.1099999999997</v>
      </c>
      <c r="J20" s="17">
        <f t="shared" si="0"/>
        <v>6551.3899999999994</v>
      </c>
      <c r="K20" s="18"/>
      <c r="L20" s="18"/>
      <c r="M20" s="18"/>
      <c r="N20" s="18"/>
      <c r="O20" s="18"/>
      <c r="P20" s="18"/>
      <c r="Q20" s="18"/>
      <c r="R20" s="51"/>
      <c r="S20" s="51"/>
      <c r="T20" s="51"/>
      <c r="U20" s="51"/>
      <c r="V20" s="51"/>
      <c r="W20" s="51"/>
      <c r="X20" s="51"/>
      <c r="Y20" s="51"/>
      <c r="Z20" s="51"/>
      <c r="AA20" s="5"/>
      <c r="AB20" s="5"/>
      <c r="AC20" s="5"/>
      <c r="AD20" s="5"/>
    </row>
    <row r="21" spans="1:30" ht="14.4" x14ac:dyDescent="0.25">
      <c r="A21" s="57" t="s">
        <v>190</v>
      </c>
      <c r="B21" s="56" t="s">
        <v>29</v>
      </c>
      <c r="C21" s="55" t="s">
        <v>230</v>
      </c>
      <c r="D21" s="56" t="s">
        <v>287</v>
      </c>
      <c r="E21" s="58">
        <v>1</v>
      </c>
      <c r="F21" s="57"/>
      <c r="G21" s="59">
        <v>0</v>
      </c>
      <c r="H21" s="16">
        <v>1310.28</v>
      </c>
      <c r="I21" s="16">
        <v>5241.1099999999997</v>
      </c>
      <c r="J21" s="17">
        <f t="shared" si="0"/>
        <v>6551.3899999999994</v>
      </c>
      <c r="K21" s="18"/>
      <c r="L21" s="18"/>
      <c r="M21" s="18"/>
      <c r="N21" s="18"/>
      <c r="O21" s="18"/>
      <c r="P21" s="18"/>
      <c r="Q21" s="18"/>
      <c r="R21" s="51"/>
      <c r="S21" s="51"/>
      <c r="T21" s="51"/>
      <c r="U21" s="51"/>
      <c r="V21" s="51"/>
      <c r="W21" s="51"/>
      <c r="X21" s="51"/>
      <c r="Y21" s="51"/>
      <c r="Z21" s="51"/>
      <c r="AA21" s="5"/>
      <c r="AB21" s="5"/>
      <c r="AC21" s="5"/>
      <c r="AD21" s="5"/>
    </row>
    <row r="22" spans="1:30" ht="14.4" x14ac:dyDescent="0.25">
      <c r="A22" s="57" t="s">
        <v>189</v>
      </c>
      <c r="B22" s="56" t="s">
        <v>29</v>
      </c>
      <c r="C22" s="55" t="s">
        <v>230</v>
      </c>
      <c r="D22" s="56" t="s">
        <v>288</v>
      </c>
      <c r="E22" s="58">
        <v>1</v>
      </c>
      <c r="F22" s="57" t="s">
        <v>242</v>
      </c>
      <c r="G22" s="59">
        <v>0</v>
      </c>
      <c r="H22" s="16">
        <v>1310.28</v>
      </c>
      <c r="I22" s="16">
        <v>5241.1099999999997</v>
      </c>
      <c r="J22" s="17">
        <f t="shared" si="0"/>
        <v>6551.3899999999994</v>
      </c>
      <c r="K22" s="18"/>
      <c r="L22" s="18"/>
      <c r="M22" s="18"/>
      <c r="N22" s="18"/>
      <c r="O22" s="18"/>
      <c r="P22" s="18"/>
      <c r="Q22" s="18"/>
      <c r="R22" s="51"/>
      <c r="S22" s="51"/>
      <c r="T22" s="51"/>
      <c r="U22" s="51"/>
      <c r="V22" s="51"/>
      <c r="W22" s="51"/>
      <c r="X22" s="51"/>
      <c r="Y22" s="51"/>
      <c r="Z22" s="51"/>
      <c r="AA22" s="5"/>
      <c r="AB22" s="5"/>
      <c r="AC22" s="5"/>
      <c r="AD22" s="5"/>
    </row>
    <row r="23" spans="1:30" ht="14.4" x14ac:dyDescent="0.25">
      <c r="A23" s="57" t="s">
        <v>300</v>
      </c>
      <c r="B23" s="56" t="s">
        <v>29</v>
      </c>
      <c r="C23" s="55" t="s">
        <v>230</v>
      </c>
      <c r="D23" s="56" t="s">
        <v>288</v>
      </c>
      <c r="E23" s="58">
        <v>1</v>
      </c>
      <c r="F23" s="57" t="s">
        <v>305</v>
      </c>
      <c r="G23" s="59">
        <v>0</v>
      </c>
      <c r="H23" s="16">
        <v>1310.28</v>
      </c>
      <c r="I23" s="16">
        <v>5241.1099999999997</v>
      </c>
      <c r="J23" s="17">
        <f>SUM(G23:I23)</f>
        <v>6551.3899999999994</v>
      </c>
      <c r="K23" s="18"/>
      <c r="L23" s="18"/>
      <c r="M23" s="18"/>
      <c r="N23" s="18"/>
      <c r="O23" s="18"/>
      <c r="P23" s="18"/>
      <c r="Q23" s="18"/>
      <c r="R23" s="51"/>
      <c r="S23" s="51"/>
      <c r="T23" s="51"/>
      <c r="U23" s="51"/>
      <c r="V23" s="51"/>
      <c r="W23" s="51"/>
      <c r="X23" s="51"/>
      <c r="Y23" s="51"/>
      <c r="Z23" s="51"/>
      <c r="AA23" s="5"/>
      <c r="AB23" s="5"/>
      <c r="AC23" s="5"/>
      <c r="AD23" s="5"/>
    </row>
    <row r="24" spans="1:30" ht="14.4" x14ac:dyDescent="0.25">
      <c r="A24" s="57" t="s">
        <v>301</v>
      </c>
      <c r="B24" s="56" t="s">
        <v>29</v>
      </c>
      <c r="C24" s="55" t="s">
        <v>230</v>
      </c>
      <c r="D24" s="56" t="s">
        <v>288</v>
      </c>
      <c r="E24" s="58">
        <v>1</v>
      </c>
      <c r="F24" s="57" t="s">
        <v>306</v>
      </c>
      <c r="G24" s="59">
        <v>0</v>
      </c>
      <c r="H24" s="16">
        <v>1310.28</v>
      </c>
      <c r="I24" s="16">
        <v>5241.1099999999997</v>
      </c>
      <c r="J24" s="17">
        <f>SUM(G24:I24)</f>
        <v>6551.3899999999994</v>
      </c>
      <c r="K24" s="18"/>
      <c r="L24" s="18"/>
      <c r="M24" s="18"/>
      <c r="N24" s="18"/>
      <c r="O24" s="18"/>
      <c r="P24" s="18"/>
      <c r="Q24" s="18"/>
      <c r="R24" s="51"/>
      <c r="S24" s="51"/>
      <c r="T24" s="51"/>
      <c r="U24" s="51"/>
      <c r="V24" s="51"/>
      <c r="W24" s="51"/>
      <c r="X24" s="51"/>
      <c r="Y24" s="51"/>
      <c r="Z24" s="51"/>
      <c r="AA24" s="5"/>
      <c r="AB24" s="5"/>
      <c r="AC24" s="5"/>
      <c r="AD24" s="5"/>
    </row>
    <row r="25" spans="1:30" ht="14.4" x14ac:dyDescent="0.25">
      <c r="A25" s="57" t="s">
        <v>193</v>
      </c>
      <c r="B25" s="56" t="s">
        <v>29</v>
      </c>
      <c r="C25" s="55" t="s">
        <v>230</v>
      </c>
      <c r="D25" s="56" t="s">
        <v>288</v>
      </c>
      <c r="E25" s="58">
        <v>1</v>
      </c>
      <c r="F25" s="57" t="s">
        <v>244</v>
      </c>
      <c r="G25" s="59">
        <v>0</v>
      </c>
      <c r="H25" s="16">
        <v>1310.28</v>
      </c>
      <c r="I25" s="16">
        <v>5241.1099999999997</v>
      </c>
      <c r="J25" s="17">
        <f t="shared" si="0"/>
        <v>6551.3899999999994</v>
      </c>
      <c r="K25" s="18"/>
      <c r="L25" s="18"/>
      <c r="M25" s="18"/>
      <c r="N25" s="18"/>
      <c r="O25" s="18"/>
      <c r="P25" s="18"/>
      <c r="Q25" s="18"/>
      <c r="R25" s="51"/>
      <c r="S25" s="51"/>
      <c r="T25" s="51"/>
      <c r="U25" s="51"/>
      <c r="V25" s="51"/>
      <c r="W25" s="51"/>
      <c r="X25" s="51"/>
      <c r="Y25" s="51"/>
      <c r="Z25" s="51"/>
      <c r="AA25" s="5"/>
      <c r="AB25" s="5"/>
      <c r="AC25" s="5"/>
      <c r="AD25" s="5"/>
    </row>
    <row r="26" spans="1:30" ht="14.4" x14ac:dyDescent="0.25">
      <c r="A26" s="57" t="s">
        <v>195</v>
      </c>
      <c r="B26" s="56" t="s">
        <v>29</v>
      </c>
      <c r="C26" s="55" t="s">
        <v>230</v>
      </c>
      <c r="D26" s="56" t="s">
        <v>287</v>
      </c>
      <c r="E26" s="58">
        <v>1</v>
      </c>
      <c r="F26" s="57"/>
      <c r="G26" s="59">
        <v>0</v>
      </c>
      <c r="H26" s="16"/>
      <c r="I26" s="16"/>
      <c r="J26" s="17"/>
      <c r="K26" s="18"/>
      <c r="L26" s="18"/>
      <c r="M26" s="18"/>
      <c r="N26" s="18"/>
      <c r="O26" s="18"/>
      <c r="P26" s="18"/>
      <c r="Q26" s="18"/>
      <c r="R26" s="51"/>
      <c r="S26" s="51"/>
      <c r="T26" s="51"/>
      <c r="U26" s="51"/>
      <c r="V26" s="51"/>
      <c r="W26" s="51"/>
      <c r="X26" s="51"/>
      <c r="Y26" s="51"/>
      <c r="Z26" s="51"/>
      <c r="AA26" s="5"/>
      <c r="AB26" s="5"/>
      <c r="AC26" s="5"/>
      <c r="AD26" s="5"/>
    </row>
    <row r="27" spans="1:30" ht="14.4" x14ac:dyDescent="0.25">
      <c r="A27" s="57" t="s">
        <v>195</v>
      </c>
      <c r="B27" s="56" t="s">
        <v>29</v>
      </c>
      <c r="C27" s="55" t="s">
        <v>230</v>
      </c>
      <c r="D27" s="56" t="s">
        <v>287</v>
      </c>
      <c r="E27" s="58">
        <v>1</v>
      </c>
      <c r="F27" s="57"/>
      <c r="G27" s="59">
        <v>0</v>
      </c>
      <c r="H27" s="16"/>
      <c r="I27" s="16"/>
      <c r="J27" s="17"/>
      <c r="K27" s="18"/>
      <c r="L27" s="18"/>
      <c r="M27" s="18"/>
      <c r="N27" s="18"/>
      <c r="O27" s="18"/>
      <c r="P27" s="18"/>
      <c r="Q27" s="18"/>
      <c r="R27" s="51"/>
      <c r="S27" s="51"/>
      <c r="T27" s="51"/>
      <c r="U27" s="51"/>
      <c r="V27" s="51"/>
      <c r="W27" s="51"/>
      <c r="X27" s="51"/>
      <c r="Y27" s="51"/>
      <c r="Z27" s="51"/>
      <c r="AA27" s="5"/>
      <c r="AB27" s="5"/>
      <c r="AC27" s="5"/>
      <c r="AD27" s="5"/>
    </row>
    <row r="28" spans="1:30" ht="14.4" x14ac:dyDescent="0.25">
      <c r="A28" s="57" t="s">
        <v>196</v>
      </c>
      <c r="B28" s="56" t="s">
        <v>31</v>
      </c>
      <c r="C28" s="55" t="s">
        <v>230</v>
      </c>
      <c r="D28" s="56" t="s">
        <v>288</v>
      </c>
      <c r="E28" s="58">
        <v>1</v>
      </c>
      <c r="F28" s="57" t="s">
        <v>246</v>
      </c>
      <c r="G28" s="59">
        <v>0</v>
      </c>
      <c r="H28" s="16">
        <v>1079.05</v>
      </c>
      <c r="I28" s="16">
        <v>4316.21</v>
      </c>
      <c r="J28" s="17">
        <f t="shared" ref="J28:J39" si="1">SUM(G28:I28)</f>
        <v>5395.26</v>
      </c>
      <c r="K28" s="18"/>
      <c r="L28" s="18"/>
      <c r="M28" s="18"/>
      <c r="N28" s="18"/>
      <c r="O28" s="18"/>
      <c r="P28" s="18"/>
      <c r="Q28" s="18"/>
      <c r="R28" s="51"/>
      <c r="S28" s="51"/>
      <c r="T28" s="51"/>
      <c r="U28" s="51"/>
      <c r="V28" s="51"/>
      <c r="W28" s="51"/>
      <c r="X28" s="51"/>
      <c r="Y28" s="51"/>
      <c r="Z28" s="51"/>
      <c r="AA28" s="5"/>
      <c r="AB28" s="5"/>
      <c r="AC28" s="5"/>
      <c r="AD28" s="5"/>
    </row>
    <row r="29" spans="1:30" ht="14.4" x14ac:dyDescent="0.25">
      <c r="A29" s="57" t="s">
        <v>295</v>
      </c>
      <c r="B29" s="56" t="s">
        <v>31</v>
      </c>
      <c r="C29" s="55" t="s">
        <v>230</v>
      </c>
      <c r="D29" s="56" t="s">
        <v>288</v>
      </c>
      <c r="E29" s="58">
        <v>1</v>
      </c>
      <c r="F29" s="57" t="s">
        <v>296</v>
      </c>
      <c r="G29" s="59">
        <v>0</v>
      </c>
      <c r="H29" s="16">
        <v>1079.05</v>
      </c>
      <c r="I29" s="16">
        <v>4316.21</v>
      </c>
      <c r="J29" s="17">
        <f t="shared" si="1"/>
        <v>5395.26</v>
      </c>
      <c r="K29" s="18"/>
      <c r="L29" s="18"/>
      <c r="M29" s="18"/>
      <c r="N29" s="18"/>
      <c r="O29" s="18"/>
      <c r="P29" s="18"/>
      <c r="Q29" s="18"/>
      <c r="R29" s="51"/>
      <c r="S29" s="51"/>
      <c r="T29" s="51"/>
      <c r="U29" s="51"/>
      <c r="V29" s="51"/>
      <c r="W29" s="51"/>
      <c r="X29" s="51"/>
      <c r="Y29" s="51"/>
      <c r="Z29" s="51"/>
      <c r="AA29" s="5"/>
      <c r="AB29" s="5"/>
      <c r="AC29" s="5"/>
      <c r="AD29" s="5"/>
    </row>
    <row r="30" spans="1:30" ht="14.4" x14ac:dyDescent="0.25">
      <c r="A30" s="57" t="s">
        <v>297</v>
      </c>
      <c r="B30" s="56" t="s">
        <v>31</v>
      </c>
      <c r="C30" s="55" t="s">
        <v>230</v>
      </c>
      <c r="D30" s="56" t="s">
        <v>288</v>
      </c>
      <c r="E30" s="58">
        <v>1</v>
      </c>
      <c r="F30" s="57" t="s">
        <v>298</v>
      </c>
      <c r="G30" s="59">
        <v>0</v>
      </c>
      <c r="H30" s="16">
        <v>1079.05</v>
      </c>
      <c r="I30" s="16">
        <v>4316.21</v>
      </c>
      <c r="J30" s="17">
        <f t="shared" si="1"/>
        <v>5395.26</v>
      </c>
      <c r="K30" s="18"/>
      <c r="L30" s="18"/>
      <c r="M30" s="18"/>
      <c r="N30" s="18"/>
      <c r="O30" s="18"/>
      <c r="P30" s="18"/>
      <c r="Q30" s="18"/>
      <c r="R30" s="51"/>
      <c r="S30" s="51"/>
      <c r="T30" s="51"/>
      <c r="U30" s="51"/>
      <c r="V30" s="51"/>
      <c r="W30" s="51"/>
      <c r="X30" s="51"/>
      <c r="Y30" s="51"/>
      <c r="Z30" s="51"/>
      <c r="AA30" s="5"/>
      <c r="AB30" s="5"/>
      <c r="AC30" s="5"/>
      <c r="AD30" s="5"/>
    </row>
    <row r="31" spans="1:30" ht="14.4" x14ac:dyDescent="0.25">
      <c r="A31" s="57" t="s">
        <v>308</v>
      </c>
      <c r="B31" s="56" t="s">
        <v>31</v>
      </c>
      <c r="C31" s="55" t="s">
        <v>230</v>
      </c>
      <c r="D31" s="56" t="s">
        <v>288</v>
      </c>
      <c r="E31" s="58">
        <v>1</v>
      </c>
      <c r="F31" s="57" t="s">
        <v>307</v>
      </c>
      <c r="G31" s="59">
        <v>0</v>
      </c>
      <c r="H31" s="16">
        <v>1079.05</v>
      </c>
      <c r="I31" s="16">
        <v>4316.21</v>
      </c>
      <c r="J31" s="17">
        <f t="shared" si="1"/>
        <v>5395.26</v>
      </c>
      <c r="K31" s="18"/>
      <c r="L31" s="18"/>
      <c r="M31" s="18"/>
      <c r="N31" s="18"/>
      <c r="O31" s="18"/>
      <c r="P31" s="18"/>
      <c r="Q31" s="18"/>
      <c r="R31" s="51"/>
      <c r="S31" s="51"/>
      <c r="T31" s="51"/>
      <c r="U31" s="51"/>
      <c r="V31" s="51"/>
      <c r="W31" s="51"/>
      <c r="X31" s="51"/>
      <c r="Y31" s="51"/>
      <c r="Z31" s="51"/>
      <c r="AA31" s="5"/>
      <c r="AB31" s="5"/>
      <c r="AC31" s="5"/>
      <c r="AD31" s="5"/>
    </row>
    <row r="32" spans="1:30" ht="14.4" x14ac:dyDescent="0.25">
      <c r="A32" s="57" t="s">
        <v>293</v>
      </c>
      <c r="B32" s="56" t="s">
        <v>31</v>
      </c>
      <c r="C32" s="55" t="s">
        <v>230</v>
      </c>
      <c r="D32" s="55" t="s">
        <v>287</v>
      </c>
      <c r="E32" s="58">
        <v>1</v>
      </c>
      <c r="F32" s="57"/>
      <c r="G32" s="59">
        <v>0</v>
      </c>
      <c r="H32" s="16"/>
      <c r="I32" s="16"/>
      <c r="J32" s="17">
        <f t="shared" si="1"/>
        <v>0</v>
      </c>
      <c r="K32" s="18"/>
      <c r="L32" s="18"/>
      <c r="M32" s="18"/>
      <c r="N32" s="18"/>
      <c r="O32" s="18"/>
      <c r="P32" s="18"/>
      <c r="Q32" s="18"/>
      <c r="R32" s="51"/>
      <c r="S32" s="51"/>
      <c r="T32" s="51"/>
      <c r="U32" s="51"/>
      <c r="V32" s="51"/>
      <c r="W32" s="51"/>
      <c r="X32" s="51"/>
      <c r="Y32" s="51"/>
      <c r="Z32" s="51"/>
      <c r="AA32" s="5"/>
      <c r="AB32" s="5"/>
      <c r="AC32" s="5"/>
      <c r="AD32" s="5"/>
    </row>
    <row r="33" spans="1:30" ht="14.4" x14ac:dyDescent="0.25">
      <c r="A33" s="57" t="s">
        <v>209</v>
      </c>
      <c r="B33" s="56" t="s">
        <v>33</v>
      </c>
      <c r="C33" s="55" t="s">
        <v>230</v>
      </c>
      <c r="D33" s="56" t="s">
        <v>288</v>
      </c>
      <c r="E33" s="58">
        <v>1</v>
      </c>
      <c r="F33" s="57" t="s">
        <v>261</v>
      </c>
      <c r="G33" s="59">
        <v>0</v>
      </c>
      <c r="H33" s="16">
        <v>936.46</v>
      </c>
      <c r="I33" s="16">
        <v>3745.85</v>
      </c>
      <c r="J33" s="17">
        <f t="shared" si="1"/>
        <v>4682.3099999999995</v>
      </c>
      <c r="K33" s="18"/>
      <c r="L33" s="18"/>
      <c r="M33" s="18"/>
      <c r="N33" s="18"/>
      <c r="O33" s="18"/>
      <c r="P33" s="18"/>
      <c r="Q33" s="18"/>
      <c r="R33" s="51"/>
      <c r="S33" s="51"/>
      <c r="T33" s="51"/>
      <c r="U33" s="51"/>
      <c r="V33" s="51"/>
      <c r="W33" s="51"/>
      <c r="X33" s="51"/>
      <c r="Y33" s="51"/>
      <c r="Z33" s="51"/>
      <c r="AA33" s="5"/>
      <c r="AB33" s="5"/>
      <c r="AC33" s="5"/>
      <c r="AD33" s="5"/>
    </row>
    <row r="34" spans="1:30" ht="14.4" x14ac:dyDescent="0.25">
      <c r="A34" s="57" t="s">
        <v>202</v>
      </c>
      <c r="B34" s="56" t="s">
        <v>33</v>
      </c>
      <c r="C34" s="55" t="s">
        <v>230</v>
      </c>
      <c r="D34" s="56" t="s">
        <v>288</v>
      </c>
      <c r="E34" s="58">
        <v>1</v>
      </c>
      <c r="F34" s="57" t="s">
        <v>258</v>
      </c>
      <c r="G34" s="59">
        <v>0</v>
      </c>
      <c r="H34" s="16">
        <v>936.46</v>
      </c>
      <c r="I34" s="16">
        <v>3745.85</v>
      </c>
      <c r="J34" s="17">
        <f t="shared" si="1"/>
        <v>4682.3099999999995</v>
      </c>
      <c r="K34" s="18"/>
      <c r="L34" s="18"/>
      <c r="M34" s="18"/>
      <c r="N34" s="18"/>
      <c r="O34" s="18"/>
      <c r="P34" s="18"/>
      <c r="Q34" s="18"/>
      <c r="R34" s="51"/>
      <c r="S34" s="51"/>
      <c r="T34" s="51"/>
      <c r="U34" s="51"/>
      <c r="V34" s="51"/>
      <c r="W34" s="51"/>
      <c r="X34" s="51"/>
      <c r="Y34" s="51"/>
      <c r="Z34" s="51"/>
      <c r="AA34" s="5"/>
      <c r="AB34" s="5"/>
      <c r="AC34" s="5"/>
      <c r="AD34" s="5"/>
    </row>
    <row r="35" spans="1:30" ht="14.4" x14ac:dyDescent="0.25">
      <c r="A35" s="57" t="s">
        <v>197</v>
      </c>
      <c r="B35" s="56" t="s">
        <v>33</v>
      </c>
      <c r="C35" s="55" t="s">
        <v>230</v>
      </c>
      <c r="D35" s="56" t="s">
        <v>288</v>
      </c>
      <c r="E35" s="58">
        <v>1</v>
      </c>
      <c r="F35" s="57" t="s">
        <v>247</v>
      </c>
      <c r="G35" s="59">
        <v>0</v>
      </c>
      <c r="H35" s="16">
        <v>936.46</v>
      </c>
      <c r="I35" s="16">
        <v>3745.85</v>
      </c>
      <c r="J35" s="17">
        <f t="shared" si="1"/>
        <v>4682.3099999999995</v>
      </c>
      <c r="K35" s="18"/>
      <c r="L35" s="18"/>
      <c r="M35" s="18"/>
      <c r="N35" s="18"/>
      <c r="O35" s="18"/>
      <c r="P35" s="18"/>
      <c r="Q35" s="18"/>
      <c r="R35" s="51"/>
      <c r="S35" s="51"/>
      <c r="T35" s="51"/>
      <c r="U35" s="51"/>
      <c r="V35" s="51"/>
      <c r="W35" s="51"/>
      <c r="X35" s="51"/>
      <c r="Y35" s="51"/>
      <c r="Z35" s="51"/>
      <c r="AA35" s="5"/>
      <c r="AB35" s="5"/>
      <c r="AC35" s="5"/>
      <c r="AD35" s="5"/>
    </row>
    <row r="36" spans="1:30" ht="14.4" x14ac:dyDescent="0.25">
      <c r="A36" s="57" t="s">
        <v>207</v>
      </c>
      <c r="B36" s="56" t="s">
        <v>33</v>
      </c>
      <c r="C36" s="55" t="s">
        <v>230</v>
      </c>
      <c r="D36" s="56" t="s">
        <v>288</v>
      </c>
      <c r="E36" s="58">
        <v>1</v>
      </c>
      <c r="F36" s="57" t="s">
        <v>257</v>
      </c>
      <c r="G36" s="59">
        <v>0</v>
      </c>
      <c r="H36" s="16">
        <v>936.46</v>
      </c>
      <c r="I36" s="16">
        <v>3745.85</v>
      </c>
      <c r="J36" s="17">
        <f t="shared" si="1"/>
        <v>4682.3099999999995</v>
      </c>
      <c r="K36" s="18"/>
      <c r="L36" s="18"/>
      <c r="M36" s="18"/>
      <c r="N36" s="18"/>
      <c r="O36" s="18"/>
      <c r="P36" s="18"/>
      <c r="Q36" s="18"/>
      <c r="R36" s="51"/>
      <c r="S36" s="51"/>
      <c r="T36" s="51"/>
      <c r="U36" s="51"/>
      <c r="V36" s="51"/>
      <c r="W36" s="51"/>
      <c r="X36" s="51"/>
      <c r="Y36" s="51"/>
      <c r="Z36" s="51"/>
      <c r="AA36" s="5"/>
      <c r="AB36" s="5"/>
      <c r="AC36" s="5"/>
      <c r="AD36" s="5"/>
    </row>
    <row r="37" spans="1:30" ht="14.4" x14ac:dyDescent="0.25">
      <c r="A37" s="57" t="s">
        <v>208</v>
      </c>
      <c r="B37" s="56" t="s">
        <v>33</v>
      </c>
      <c r="C37" s="55" t="s">
        <v>230</v>
      </c>
      <c r="D37" s="56" t="s">
        <v>288</v>
      </c>
      <c r="E37" s="58">
        <v>1</v>
      </c>
      <c r="F37" s="57" t="s">
        <v>259</v>
      </c>
      <c r="G37" s="59">
        <v>0</v>
      </c>
      <c r="H37" s="16">
        <v>936.46</v>
      </c>
      <c r="I37" s="16">
        <v>3745.85</v>
      </c>
      <c r="J37" s="17">
        <f t="shared" si="1"/>
        <v>4682.3099999999995</v>
      </c>
      <c r="K37" s="18"/>
      <c r="L37" s="18"/>
      <c r="M37" s="18"/>
      <c r="N37" s="18"/>
      <c r="O37" s="18"/>
      <c r="P37" s="18"/>
      <c r="Q37" s="18"/>
      <c r="R37" s="51"/>
      <c r="S37" s="51"/>
      <c r="T37" s="51"/>
      <c r="U37" s="51"/>
      <c r="V37" s="51"/>
      <c r="W37" s="51"/>
      <c r="X37" s="51"/>
      <c r="Y37" s="51"/>
      <c r="Z37" s="51"/>
      <c r="AA37" s="5"/>
      <c r="AB37" s="5"/>
      <c r="AC37" s="5"/>
      <c r="AD37" s="5"/>
    </row>
    <row r="38" spans="1:30" ht="14.4" x14ac:dyDescent="0.25">
      <c r="A38" s="57" t="s">
        <v>205</v>
      </c>
      <c r="B38" s="56" t="s">
        <v>33</v>
      </c>
      <c r="C38" s="55" t="s">
        <v>230</v>
      </c>
      <c r="D38" s="56" t="s">
        <v>288</v>
      </c>
      <c r="E38" s="58">
        <v>1</v>
      </c>
      <c r="F38" s="57" t="s">
        <v>254</v>
      </c>
      <c r="G38" s="59">
        <v>0</v>
      </c>
      <c r="H38" s="16">
        <v>936.46</v>
      </c>
      <c r="I38" s="16">
        <v>3745.85</v>
      </c>
      <c r="J38" s="17">
        <f t="shared" si="1"/>
        <v>4682.3099999999995</v>
      </c>
      <c r="K38" s="18"/>
      <c r="L38" s="18"/>
      <c r="M38" s="18"/>
      <c r="N38" s="18"/>
      <c r="O38" s="18"/>
      <c r="P38" s="18"/>
      <c r="Q38" s="18"/>
      <c r="R38" s="51"/>
      <c r="S38" s="51"/>
      <c r="T38" s="51"/>
      <c r="U38" s="51"/>
      <c r="V38" s="51"/>
      <c r="W38" s="51"/>
      <c r="X38" s="51"/>
      <c r="Y38" s="51"/>
      <c r="Z38" s="51"/>
      <c r="AA38" s="5"/>
      <c r="AB38" s="5"/>
      <c r="AC38" s="5"/>
      <c r="AD38" s="5"/>
    </row>
    <row r="39" spans="1:30" ht="14.4" x14ac:dyDescent="0.25">
      <c r="A39" s="57" t="s">
        <v>208</v>
      </c>
      <c r="B39" s="56" t="s">
        <v>33</v>
      </c>
      <c r="C39" s="55" t="s">
        <v>230</v>
      </c>
      <c r="D39" s="56" t="s">
        <v>288</v>
      </c>
      <c r="E39" s="58">
        <v>1</v>
      </c>
      <c r="F39" s="57" t="s">
        <v>292</v>
      </c>
      <c r="G39" s="59">
        <v>0</v>
      </c>
      <c r="H39" s="16">
        <v>936.46</v>
      </c>
      <c r="I39" s="16">
        <v>3745.85</v>
      </c>
      <c r="J39" s="17">
        <f t="shared" si="1"/>
        <v>4682.3099999999995</v>
      </c>
      <c r="K39" s="18"/>
      <c r="L39" s="18"/>
      <c r="M39" s="18"/>
      <c r="N39" s="18"/>
      <c r="O39" s="18"/>
      <c r="P39" s="18"/>
      <c r="Q39" s="18"/>
      <c r="R39" s="51"/>
      <c r="S39" s="51"/>
      <c r="T39" s="51"/>
      <c r="U39" s="51"/>
      <c r="V39" s="51"/>
      <c r="W39" s="51"/>
      <c r="X39" s="51"/>
      <c r="Y39" s="51"/>
      <c r="Z39" s="51"/>
      <c r="AA39" s="5"/>
      <c r="AB39" s="5"/>
      <c r="AC39" s="5"/>
      <c r="AD39" s="5"/>
    </row>
    <row r="40" spans="1:30" ht="14.4" x14ac:dyDescent="0.25">
      <c r="A40" s="57" t="s">
        <v>202</v>
      </c>
      <c r="B40" s="56" t="s">
        <v>33</v>
      </c>
      <c r="C40" s="55" t="s">
        <v>230</v>
      </c>
      <c r="D40" s="56" t="s">
        <v>288</v>
      </c>
      <c r="E40" s="58">
        <v>1</v>
      </c>
      <c r="F40" s="57" t="s">
        <v>252</v>
      </c>
      <c r="G40" s="59">
        <v>0</v>
      </c>
      <c r="H40" s="16">
        <v>936.46</v>
      </c>
      <c r="I40" s="16">
        <v>3745.85</v>
      </c>
      <c r="J40" s="17">
        <f>SUM(G40:I40)</f>
        <v>4682.3099999999995</v>
      </c>
      <c r="K40" s="18"/>
      <c r="L40" s="18"/>
      <c r="M40" s="18"/>
      <c r="N40" s="18"/>
      <c r="O40" s="18"/>
      <c r="P40" s="18"/>
      <c r="Q40" s="18"/>
      <c r="R40" s="51"/>
      <c r="S40" s="51"/>
      <c r="T40" s="51"/>
      <c r="U40" s="51"/>
      <c r="V40" s="51"/>
      <c r="W40" s="51"/>
      <c r="X40" s="51"/>
      <c r="Y40" s="51"/>
      <c r="Z40" s="51"/>
      <c r="AA40" s="5"/>
      <c r="AB40" s="5"/>
      <c r="AC40" s="5"/>
      <c r="AD40" s="5"/>
    </row>
    <row r="41" spans="1:30" ht="14.4" x14ac:dyDescent="0.25">
      <c r="A41" s="57" t="s">
        <v>210</v>
      </c>
      <c r="B41" s="56" t="s">
        <v>33</v>
      </c>
      <c r="C41" s="55" t="s">
        <v>230</v>
      </c>
      <c r="D41" s="56" t="s">
        <v>288</v>
      </c>
      <c r="E41" s="58">
        <v>1</v>
      </c>
      <c r="F41" s="57" t="s">
        <v>263</v>
      </c>
      <c r="G41" s="59">
        <v>0</v>
      </c>
      <c r="H41" s="16">
        <v>936.46</v>
      </c>
      <c r="I41" s="16">
        <v>3745.85</v>
      </c>
      <c r="J41" s="17">
        <f>SUM(G41:I41)</f>
        <v>4682.3099999999995</v>
      </c>
      <c r="K41" s="18"/>
      <c r="L41" s="18"/>
      <c r="M41" s="18"/>
      <c r="N41" s="18"/>
      <c r="O41" s="18"/>
      <c r="P41" s="18"/>
      <c r="Q41" s="18"/>
      <c r="R41" s="51"/>
      <c r="S41" s="51"/>
      <c r="T41" s="51"/>
      <c r="U41" s="51"/>
      <c r="V41" s="51"/>
      <c r="W41" s="51"/>
      <c r="X41" s="51"/>
      <c r="Y41" s="51"/>
      <c r="Z41" s="51"/>
      <c r="AA41" s="5"/>
      <c r="AB41" s="5"/>
      <c r="AC41" s="5"/>
      <c r="AD41" s="5"/>
    </row>
    <row r="42" spans="1:30" ht="14.4" x14ac:dyDescent="0.25">
      <c r="A42" s="57" t="s">
        <v>201</v>
      </c>
      <c r="B42" s="56" t="s">
        <v>33</v>
      </c>
      <c r="C42" s="55" t="s">
        <v>230</v>
      </c>
      <c r="D42" s="56" t="s">
        <v>288</v>
      </c>
      <c r="E42" s="58">
        <v>1</v>
      </c>
      <c r="F42" s="57" t="s">
        <v>251</v>
      </c>
      <c r="G42" s="59">
        <v>0</v>
      </c>
      <c r="H42" s="16">
        <v>936.46</v>
      </c>
      <c r="I42" s="16">
        <v>3745.85</v>
      </c>
      <c r="J42" s="17">
        <f>SUM(G42:I42)</f>
        <v>4682.3099999999995</v>
      </c>
      <c r="K42" s="18"/>
      <c r="L42" s="18"/>
      <c r="M42" s="18"/>
      <c r="N42" s="18"/>
      <c r="O42" s="18"/>
      <c r="P42" s="18"/>
      <c r="Q42" s="18"/>
      <c r="R42" s="51"/>
      <c r="S42" s="51"/>
      <c r="T42" s="51"/>
      <c r="U42" s="51"/>
      <c r="V42" s="51"/>
      <c r="W42" s="51"/>
      <c r="X42" s="51"/>
      <c r="Y42" s="51"/>
      <c r="Z42" s="51"/>
      <c r="AA42" s="5"/>
      <c r="AB42" s="5"/>
      <c r="AC42" s="5"/>
      <c r="AD42" s="5"/>
    </row>
    <row r="43" spans="1:30" ht="14.4" x14ac:dyDescent="0.25">
      <c r="A43" s="57" t="s">
        <v>203</v>
      </c>
      <c r="B43" s="56" t="s">
        <v>33</v>
      </c>
      <c r="C43" s="55" t="s">
        <v>230</v>
      </c>
      <c r="D43" s="56" t="s">
        <v>287</v>
      </c>
      <c r="E43" s="58">
        <v>1</v>
      </c>
      <c r="F43" s="57"/>
      <c r="G43" s="59">
        <v>0</v>
      </c>
      <c r="H43" s="16"/>
      <c r="I43" s="16"/>
      <c r="J43" s="17">
        <f>SUM(G43:I43)</f>
        <v>0</v>
      </c>
      <c r="K43" s="18"/>
      <c r="L43" s="18"/>
      <c r="M43" s="18"/>
      <c r="N43" s="18"/>
      <c r="O43" s="18"/>
      <c r="P43" s="18"/>
      <c r="Q43" s="18"/>
      <c r="R43" s="51"/>
      <c r="S43" s="51"/>
      <c r="T43" s="51"/>
      <c r="U43" s="51"/>
      <c r="V43" s="51"/>
      <c r="W43" s="51"/>
      <c r="X43" s="51"/>
      <c r="Y43" s="51"/>
      <c r="Z43" s="51"/>
      <c r="AA43" s="5"/>
      <c r="AB43" s="5"/>
      <c r="AC43" s="5"/>
      <c r="AD43" s="5"/>
    </row>
    <row r="44" spans="1:30" ht="14.4" x14ac:dyDescent="0.25">
      <c r="A44" s="57" t="s">
        <v>299</v>
      </c>
      <c r="B44" s="56" t="s">
        <v>33</v>
      </c>
      <c r="C44" s="55" t="s">
        <v>230</v>
      </c>
      <c r="D44" s="55" t="s">
        <v>287</v>
      </c>
      <c r="E44" s="58">
        <v>1</v>
      </c>
      <c r="F44" s="57"/>
      <c r="G44" s="59">
        <v>0</v>
      </c>
      <c r="H44" s="16"/>
      <c r="I44" s="16"/>
      <c r="J44" s="17">
        <f t="shared" si="0"/>
        <v>0</v>
      </c>
      <c r="K44" s="61" t="s">
        <v>290</v>
      </c>
      <c r="L44" s="18"/>
      <c r="M44" s="18"/>
      <c r="N44" s="18"/>
      <c r="O44" s="18"/>
      <c r="P44" s="18"/>
      <c r="Q44" s="18"/>
      <c r="R44" s="51"/>
      <c r="S44" s="51"/>
      <c r="T44" s="51"/>
      <c r="U44" s="51"/>
      <c r="V44" s="51"/>
      <c r="W44" s="51"/>
      <c r="X44" s="51"/>
      <c r="Y44" s="51"/>
      <c r="Z44" s="51"/>
      <c r="AA44" s="5"/>
      <c r="AB44" s="5"/>
      <c r="AC44" s="5"/>
      <c r="AD44" s="5"/>
    </row>
    <row r="45" spans="1:30" ht="14.4" x14ac:dyDescent="0.25">
      <c r="A45" s="57" t="s">
        <v>204</v>
      </c>
      <c r="B45" s="56" t="s">
        <v>33</v>
      </c>
      <c r="C45" s="55" t="s">
        <v>230</v>
      </c>
      <c r="D45" s="56" t="s">
        <v>288</v>
      </c>
      <c r="E45" s="58">
        <v>1</v>
      </c>
      <c r="F45" s="57" t="s">
        <v>253</v>
      </c>
      <c r="G45" s="59">
        <v>0</v>
      </c>
      <c r="H45" s="16">
        <v>936.46</v>
      </c>
      <c r="I45" s="16">
        <v>3745.85</v>
      </c>
      <c r="J45" s="17">
        <f>SUM(G45:I45)</f>
        <v>4682.3099999999995</v>
      </c>
      <c r="K45" s="18"/>
      <c r="L45" s="18"/>
      <c r="M45" s="18"/>
      <c r="N45" s="18"/>
      <c r="O45" s="18"/>
      <c r="P45" s="18"/>
      <c r="Q45" s="18"/>
      <c r="R45" s="51"/>
      <c r="S45" s="51"/>
      <c r="T45" s="51"/>
      <c r="U45" s="51"/>
      <c r="V45" s="51"/>
      <c r="W45" s="51"/>
      <c r="X45" s="51"/>
      <c r="Y45" s="51"/>
      <c r="Z45" s="51"/>
      <c r="AA45" s="5"/>
      <c r="AB45" s="5"/>
      <c r="AC45" s="5"/>
      <c r="AD45" s="5"/>
    </row>
    <row r="46" spans="1:30" ht="14.4" x14ac:dyDescent="0.25">
      <c r="A46" s="57" t="s">
        <v>206</v>
      </c>
      <c r="B46" s="56" t="s">
        <v>33</v>
      </c>
      <c r="C46" s="55" t="s">
        <v>230</v>
      </c>
      <c r="D46" s="56" t="s">
        <v>288</v>
      </c>
      <c r="E46" s="58">
        <v>1</v>
      </c>
      <c r="F46" s="57" t="s">
        <v>256</v>
      </c>
      <c r="G46" s="59">
        <v>0</v>
      </c>
      <c r="H46" s="16">
        <v>936.46</v>
      </c>
      <c r="I46" s="16">
        <v>3745.85</v>
      </c>
      <c r="J46" s="17">
        <f>SUM(G46:I46)</f>
        <v>4682.3099999999995</v>
      </c>
      <c r="K46" s="18"/>
      <c r="L46" s="18"/>
      <c r="M46" s="18"/>
      <c r="N46" s="18"/>
      <c r="O46" s="18"/>
      <c r="P46" s="18"/>
      <c r="Q46" s="18"/>
      <c r="R46" s="51"/>
      <c r="S46" s="51"/>
      <c r="T46" s="51"/>
      <c r="U46" s="51"/>
      <c r="V46" s="51"/>
      <c r="W46" s="51"/>
      <c r="X46" s="51"/>
      <c r="Y46" s="51"/>
      <c r="Z46" s="51"/>
      <c r="AA46" s="5"/>
      <c r="AB46" s="5"/>
      <c r="AC46" s="5"/>
      <c r="AD46" s="5"/>
    </row>
    <row r="47" spans="1:30" ht="14.4" x14ac:dyDescent="0.25">
      <c r="A47" s="57" t="s">
        <v>202</v>
      </c>
      <c r="B47" s="56" t="s">
        <v>33</v>
      </c>
      <c r="C47" s="55" t="s">
        <v>230</v>
      </c>
      <c r="D47" s="56" t="s">
        <v>288</v>
      </c>
      <c r="E47" s="58">
        <v>1</v>
      </c>
      <c r="F47" s="57" t="s">
        <v>260</v>
      </c>
      <c r="G47" s="59">
        <v>0</v>
      </c>
      <c r="H47" s="16">
        <v>936.46</v>
      </c>
      <c r="I47" s="16">
        <v>3745.85</v>
      </c>
      <c r="J47" s="17">
        <f>SUM(G47:I47)</f>
        <v>4682.3099999999995</v>
      </c>
      <c r="K47" s="18"/>
      <c r="L47" s="18"/>
      <c r="M47" s="18"/>
      <c r="N47" s="18"/>
      <c r="O47" s="18"/>
      <c r="P47" s="18"/>
      <c r="Q47" s="18"/>
      <c r="R47" s="51"/>
      <c r="S47" s="51"/>
      <c r="T47" s="51"/>
      <c r="U47" s="51"/>
      <c r="V47" s="51"/>
      <c r="W47" s="51"/>
      <c r="X47" s="51"/>
      <c r="Y47" s="51"/>
      <c r="Z47" s="51"/>
      <c r="AA47" s="5"/>
      <c r="AB47" s="5"/>
      <c r="AC47" s="5"/>
      <c r="AD47" s="5"/>
    </row>
    <row r="48" spans="1:30" ht="14.4" x14ac:dyDescent="0.25">
      <c r="A48" s="57" t="s">
        <v>200</v>
      </c>
      <c r="B48" s="56" t="s">
        <v>33</v>
      </c>
      <c r="C48" s="55" t="s">
        <v>230</v>
      </c>
      <c r="D48" s="56" t="s">
        <v>288</v>
      </c>
      <c r="E48" s="58">
        <v>1</v>
      </c>
      <c r="F48" s="57" t="s">
        <v>250</v>
      </c>
      <c r="G48" s="59">
        <v>0</v>
      </c>
      <c r="H48" s="16">
        <v>936.46</v>
      </c>
      <c r="I48" s="16">
        <v>3745.85</v>
      </c>
      <c r="J48" s="17">
        <f>SUM(G48:I48)</f>
        <v>4682.3099999999995</v>
      </c>
      <c r="K48" s="18"/>
      <c r="L48" s="18"/>
      <c r="M48" s="18"/>
      <c r="N48" s="18"/>
      <c r="O48" s="18"/>
      <c r="P48" s="18"/>
      <c r="Q48" s="18"/>
      <c r="R48" s="51"/>
      <c r="S48" s="51"/>
      <c r="T48" s="51"/>
      <c r="U48" s="51"/>
      <c r="V48" s="51"/>
      <c r="W48" s="51"/>
      <c r="X48" s="51"/>
      <c r="Y48" s="51"/>
      <c r="Z48" s="51"/>
      <c r="AA48" s="5"/>
      <c r="AB48" s="5"/>
      <c r="AC48" s="5"/>
      <c r="AD48" s="5"/>
    </row>
    <row r="49" spans="1:30" ht="14.4" x14ac:dyDescent="0.25">
      <c r="A49" s="57" t="s">
        <v>199</v>
      </c>
      <c r="B49" s="56" t="s">
        <v>33</v>
      </c>
      <c r="C49" s="55" t="s">
        <v>230</v>
      </c>
      <c r="D49" s="56" t="s">
        <v>288</v>
      </c>
      <c r="E49" s="58">
        <v>1</v>
      </c>
      <c r="F49" s="57" t="s">
        <v>249</v>
      </c>
      <c r="G49" s="59">
        <v>0</v>
      </c>
      <c r="H49" s="16">
        <v>936.46</v>
      </c>
      <c r="I49" s="16">
        <v>3745.85</v>
      </c>
      <c r="J49" s="17">
        <f t="shared" si="0"/>
        <v>4682.3099999999995</v>
      </c>
      <c r="K49" s="18"/>
      <c r="L49" s="18"/>
      <c r="M49" s="18"/>
      <c r="N49" s="18"/>
      <c r="O49" s="18"/>
      <c r="P49" s="18"/>
      <c r="Q49" s="18"/>
      <c r="R49" s="51"/>
      <c r="S49" s="51"/>
      <c r="T49" s="51"/>
      <c r="U49" s="51"/>
      <c r="V49" s="51"/>
      <c r="W49" s="51"/>
      <c r="X49" s="51"/>
      <c r="Y49" s="51"/>
      <c r="Z49" s="51"/>
      <c r="AA49" s="5"/>
      <c r="AB49" s="5"/>
      <c r="AC49" s="5"/>
      <c r="AD49" s="5"/>
    </row>
    <row r="50" spans="1:30" ht="14.4" x14ac:dyDescent="0.25">
      <c r="A50" s="57" t="s">
        <v>198</v>
      </c>
      <c r="B50" s="56" t="s">
        <v>33</v>
      </c>
      <c r="C50" s="55" t="s">
        <v>230</v>
      </c>
      <c r="D50" s="56" t="s">
        <v>287</v>
      </c>
      <c r="E50" s="58">
        <v>1</v>
      </c>
      <c r="F50" s="57"/>
      <c r="G50" s="59">
        <v>0</v>
      </c>
      <c r="H50" s="16"/>
      <c r="I50" s="16"/>
      <c r="J50" s="17">
        <f>SUM(G50:I50)</f>
        <v>0</v>
      </c>
      <c r="K50" s="18"/>
      <c r="L50" s="18"/>
      <c r="M50" s="18"/>
      <c r="N50" s="18"/>
      <c r="O50" s="18"/>
      <c r="P50" s="18"/>
      <c r="Q50" s="18"/>
      <c r="R50" s="51"/>
      <c r="S50" s="51"/>
      <c r="T50" s="51"/>
      <c r="U50" s="51"/>
      <c r="V50" s="51"/>
      <c r="W50" s="51"/>
      <c r="X50" s="51"/>
      <c r="Y50" s="51"/>
      <c r="Z50" s="51"/>
      <c r="AA50" s="5"/>
      <c r="AB50" s="5"/>
      <c r="AC50" s="5"/>
      <c r="AD50" s="5"/>
    </row>
    <row r="51" spans="1:30" ht="14.4" x14ac:dyDescent="0.25">
      <c r="A51" s="57" t="s">
        <v>210</v>
      </c>
      <c r="B51" s="56" t="s">
        <v>33</v>
      </c>
      <c r="C51" s="55" t="s">
        <v>230</v>
      </c>
      <c r="D51" s="56" t="s">
        <v>288</v>
      </c>
      <c r="E51" s="58">
        <v>1</v>
      </c>
      <c r="F51" s="57" t="s">
        <v>262</v>
      </c>
      <c r="G51" s="59">
        <v>0</v>
      </c>
      <c r="H51" s="16">
        <v>936.46</v>
      </c>
      <c r="I51" s="16">
        <v>3745.85</v>
      </c>
      <c r="J51" s="17">
        <f>SUM(G51:I51)</f>
        <v>4682.3099999999995</v>
      </c>
      <c r="K51" s="18"/>
      <c r="L51" s="18"/>
      <c r="M51" s="18"/>
      <c r="N51" s="18"/>
      <c r="O51" s="18"/>
      <c r="P51" s="18"/>
      <c r="Q51" s="18"/>
      <c r="R51" s="51"/>
      <c r="S51" s="51"/>
      <c r="T51" s="51"/>
      <c r="U51" s="51"/>
      <c r="V51" s="51"/>
      <c r="W51" s="51"/>
      <c r="X51" s="51"/>
      <c r="Y51" s="51"/>
      <c r="Z51" s="51"/>
      <c r="AA51" s="5"/>
      <c r="AB51" s="5"/>
      <c r="AC51" s="5"/>
      <c r="AD51" s="5"/>
    </row>
    <row r="52" spans="1:30" ht="14.4" x14ac:dyDescent="0.25">
      <c r="A52" s="57" t="s">
        <v>209</v>
      </c>
      <c r="B52" s="56" t="s">
        <v>33</v>
      </c>
      <c r="C52" s="55" t="s">
        <v>230</v>
      </c>
      <c r="D52" s="56" t="s">
        <v>288</v>
      </c>
      <c r="E52" s="58">
        <v>1</v>
      </c>
      <c r="F52" s="57" t="s">
        <v>264</v>
      </c>
      <c r="G52" s="59">
        <v>0</v>
      </c>
      <c r="H52" s="16">
        <v>936.46</v>
      </c>
      <c r="I52" s="16">
        <v>3745.85</v>
      </c>
      <c r="J52" s="17">
        <f>SUM(G52:I52)</f>
        <v>4682.3099999999995</v>
      </c>
      <c r="K52" s="18"/>
      <c r="L52" s="18"/>
      <c r="M52" s="18"/>
      <c r="N52" s="18"/>
      <c r="O52" s="18"/>
      <c r="P52" s="18"/>
      <c r="Q52" s="18"/>
      <c r="R52" s="51"/>
      <c r="S52" s="51"/>
      <c r="T52" s="51"/>
      <c r="U52" s="51"/>
      <c r="V52" s="51"/>
      <c r="W52" s="51"/>
      <c r="X52" s="51"/>
      <c r="Y52" s="51"/>
      <c r="Z52" s="51"/>
      <c r="AA52" s="5"/>
      <c r="AB52" s="5"/>
      <c r="AC52" s="5"/>
      <c r="AD52" s="5"/>
    </row>
    <row r="53" spans="1:30" ht="14.4" x14ac:dyDescent="0.25">
      <c r="A53" s="57" t="s">
        <v>205</v>
      </c>
      <c r="B53" s="56" t="s">
        <v>33</v>
      </c>
      <c r="C53" s="55" t="s">
        <v>230</v>
      </c>
      <c r="D53" s="56" t="s">
        <v>288</v>
      </c>
      <c r="E53" s="58">
        <v>1</v>
      </c>
      <c r="F53" s="57" t="s">
        <v>255</v>
      </c>
      <c r="G53" s="59">
        <v>0</v>
      </c>
      <c r="H53" s="16">
        <v>936.46</v>
      </c>
      <c r="I53" s="16">
        <v>3745.85</v>
      </c>
      <c r="J53" s="17">
        <f t="shared" si="0"/>
        <v>4682.3099999999995</v>
      </c>
      <c r="K53" s="18"/>
      <c r="L53" s="18"/>
      <c r="M53" s="18"/>
      <c r="N53" s="18"/>
      <c r="O53" s="18"/>
      <c r="P53" s="18"/>
      <c r="Q53" s="18"/>
      <c r="R53" s="51"/>
      <c r="S53" s="51"/>
      <c r="T53" s="51"/>
      <c r="U53" s="51"/>
      <c r="V53" s="51"/>
      <c r="W53" s="51"/>
      <c r="X53" s="51"/>
      <c r="Y53" s="51"/>
      <c r="Z53" s="51"/>
      <c r="AA53" s="5"/>
      <c r="AB53" s="5"/>
      <c r="AC53" s="5"/>
      <c r="AD53" s="5"/>
    </row>
    <row r="54" spans="1:30" ht="14.4" x14ac:dyDescent="0.25">
      <c r="A54" s="57" t="s">
        <v>198</v>
      </c>
      <c r="B54" s="56" t="s">
        <v>33</v>
      </c>
      <c r="C54" s="55" t="s">
        <v>230</v>
      </c>
      <c r="D54" s="56" t="s">
        <v>288</v>
      </c>
      <c r="E54" s="58">
        <v>1</v>
      </c>
      <c r="F54" s="57" t="s">
        <v>248</v>
      </c>
      <c r="G54" s="59">
        <v>0</v>
      </c>
      <c r="H54" s="16">
        <v>936.46</v>
      </c>
      <c r="I54" s="16">
        <v>3745.85</v>
      </c>
      <c r="J54" s="17">
        <f>SUM(G54:I54)</f>
        <v>4682.3099999999995</v>
      </c>
      <c r="K54" s="18"/>
      <c r="L54" s="18"/>
      <c r="M54" s="18"/>
      <c r="N54" s="18"/>
      <c r="O54" s="18"/>
      <c r="P54" s="18"/>
      <c r="Q54" s="18"/>
      <c r="R54" s="51"/>
      <c r="S54" s="51"/>
      <c r="T54" s="51"/>
      <c r="U54" s="51"/>
      <c r="V54" s="51"/>
      <c r="W54" s="51"/>
      <c r="X54" s="51"/>
      <c r="Y54" s="51"/>
      <c r="Z54" s="51"/>
      <c r="AA54" s="5"/>
      <c r="AB54" s="5"/>
      <c r="AC54" s="5"/>
      <c r="AD54" s="5"/>
    </row>
    <row r="55" spans="1:30" ht="14.4" x14ac:dyDescent="0.25">
      <c r="A55" s="57" t="s">
        <v>211</v>
      </c>
      <c r="B55" s="56" t="s">
        <v>35</v>
      </c>
      <c r="C55" s="55" t="s">
        <v>230</v>
      </c>
      <c r="D55" s="56" t="s">
        <v>288</v>
      </c>
      <c r="E55" s="58">
        <v>1</v>
      </c>
      <c r="F55" s="57" t="s">
        <v>265</v>
      </c>
      <c r="G55" s="59">
        <v>0</v>
      </c>
      <c r="H55" s="16">
        <v>770.75</v>
      </c>
      <c r="I55" s="16">
        <v>3083.01</v>
      </c>
      <c r="J55" s="17">
        <f t="shared" si="0"/>
        <v>3853.76</v>
      </c>
      <c r="K55" s="18"/>
      <c r="L55" s="18"/>
      <c r="M55" s="18"/>
      <c r="N55" s="18"/>
      <c r="O55" s="18"/>
      <c r="P55" s="18"/>
      <c r="Q55" s="18"/>
      <c r="R55" s="51"/>
      <c r="S55" s="51"/>
      <c r="T55" s="51"/>
      <c r="U55" s="51"/>
      <c r="V55" s="51"/>
      <c r="W55" s="51"/>
      <c r="X55" s="51"/>
      <c r="Y55" s="51"/>
      <c r="Z55" s="51"/>
      <c r="AA55" s="5"/>
      <c r="AB55" s="5"/>
      <c r="AC55" s="5"/>
      <c r="AD55" s="5"/>
    </row>
    <row r="56" spans="1:30" ht="14.4" x14ac:dyDescent="0.25">
      <c r="A56" s="57" t="s">
        <v>215</v>
      </c>
      <c r="B56" s="56" t="s">
        <v>35</v>
      </c>
      <c r="C56" s="55" t="s">
        <v>230</v>
      </c>
      <c r="D56" s="56" t="s">
        <v>288</v>
      </c>
      <c r="E56" s="58">
        <v>1</v>
      </c>
      <c r="F56" s="57" t="s">
        <v>270</v>
      </c>
      <c r="G56" s="59">
        <v>0</v>
      </c>
      <c r="H56" s="16">
        <v>770.75</v>
      </c>
      <c r="I56" s="16">
        <v>3083.01</v>
      </c>
      <c r="J56" s="17">
        <f>SUM(G56:I56)</f>
        <v>3853.76</v>
      </c>
      <c r="K56" s="18"/>
      <c r="L56" s="18"/>
      <c r="M56" s="18"/>
      <c r="N56" s="18"/>
      <c r="O56" s="18"/>
      <c r="P56" s="18"/>
      <c r="Q56" s="18"/>
      <c r="R56" s="51"/>
      <c r="S56" s="51"/>
      <c r="T56" s="51"/>
      <c r="U56" s="51"/>
      <c r="V56" s="51"/>
      <c r="W56" s="51"/>
      <c r="X56" s="51"/>
      <c r="Y56" s="51"/>
      <c r="Z56" s="51"/>
      <c r="AA56" s="5"/>
      <c r="AB56" s="5"/>
      <c r="AC56" s="5"/>
      <c r="AD56" s="5"/>
    </row>
    <row r="57" spans="1:30" ht="14.4" x14ac:dyDescent="0.25">
      <c r="A57" s="57" t="s">
        <v>212</v>
      </c>
      <c r="B57" s="56" t="s">
        <v>35</v>
      </c>
      <c r="C57" s="55" t="s">
        <v>230</v>
      </c>
      <c r="D57" s="56" t="s">
        <v>288</v>
      </c>
      <c r="E57" s="58">
        <v>1</v>
      </c>
      <c r="F57" s="57" t="s">
        <v>266</v>
      </c>
      <c r="G57" s="59">
        <v>0</v>
      </c>
      <c r="H57" s="16">
        <v>770.75</v>
      </c>
      <c r="I57" s="16">
        <v>3083.01</v>
      </c>
      <c r="J57" s="17">
        <f t="shared" si="0"/>
        <v>3853.76</v>
      </c>
      <c r="K57" s="18"/>
      <c r="L57" s="18"/>
      <c r="M57" s="18"/>
      <c r="N57" s="18"/>
      <c r="O57" s="18"/>
      <c r="P57" s="18"/>
      <c r="Q57" s="18"/>
      <c r="R57" s="51"/>
      <c r="S57" s="51"/>
      <c r="T57" s="51"/>
      <c r="U57" s="51"/>
      <c r="V57" s="51"/>
      <c r="W57" s="51"/>
      <c r="X57" s="51"/>
      <c r="Y57" s="51"/>
      <c r="Z57" s="51"/>
      <c r="AA57" s="5"/>
      <c r="AB57" s="5"/>
      <c r="AC57" s="5"/>
      <c r="AD57" s="5"/>
    </row>
    <row r="58" spans="1:30" ht="14.4" x14ac:dyDescent="0.25">
      <c r="A58" s="57" t="s">
        <v>212</v>
      </c>
      <c r="B58" s="56" t="s">
        <v>35</v>
      </c>
      <c r="C58" s="55" t="s">
        <v>230</v>
      </c>
      <c r="D58" s="56" t="s">
        <v>288</v>
      </c>
      <c r="E58" s="58">
        <v>1</v>
      </c>
      <c r="F58" s="57" t="s">
        <v>304</v>
      </c>
      <c r="G58" s="59">
        <v>0</v>
      </c>
      <c r="H58" s="16">
        <v>770.75</v>
      </c>
      <c r="I58" s="16">
        <v>3083.01</v>
      </c>
      <c r="J58" s="17">
        <f t="shared" si="0"/>
        <v>3853.76</v>
      </c>
      <c r="K58" s="18"/>
      <c r="L58" s="18"/>
      <c r="M58" s="18"/>
      <c r="N58" s="18"/>
      <c r="O58" s="18"/>
      <c r="P58" s="18"/>
      <c r="Q58" s="18"/>
      <c r="R58" s="51"/>
      <c r="S58" s="51"/>
      <c r="T58" s="51"/>
      <c r="U58" s="51"/>
      <c r="V58" s="51"/>
      <c r="W58" s="51"/>
      <c r="X58" s="51"/>
      <c r="Y58" s="51"/>
      <c r="Z58" s="51"/>
      <c r="AA58" s="5"/>
      <c r="AB58" s="5"/>
      <c r="AC58" s="5"/>
      <c r="AD58" s="5"/>
    </row>
    <row r="59" spans="1:30" ht="14.4" x14ac:dyDescent="0.25">
      <c r="A59" s="57" t="s">
        <v>216</v>
      </c>
      <c r="B59" s="56" t="s">
        <v>35</v>
      </c>
      <c r="C59" s="55" t="s">
        <v>230</v>
      </c>
      <c r="D59" s="56" t="s">
        <v>288</v>
      </c>
      <c r="E59" s="58">
        <v>1</v>
      </c>
      <c r="F59" s="57" t="s">
        <v>272</v>
      </c>
      <c r="G59" s="59">
        <v>0</v>
      </c>
      <c r="H59" s="16">
        <v>770.75</v>
      </c>
      <c r="I59" s="16">
        <v>3083.01</v>
      </c>
      <c r="J59" s="17">
        <f>SUM(G59:I59)</f>
        <v>3853.76</v>
      </c>
      <c r="K59" s="18"/>
      <c r="L59" s="18"/>
      <c r="M59" s="18"/>
      <c r="N59" s="18"/>
      <c r="O59" s="18"/>
      <c r="P59" s="18"/>
      <c r="Q59" s="18"/>
      <c r="R59" s="51"/>
      <c r="S59" s="51"/>
      <c r="T59" s="51"/>
      <c r="U59" s="51"/>
      <c r="V59" s="51"/>
      <c r="W59" s="51"/>
      <c r="X59" s="51"/>
      <c r="Y59" s="51"/>
      <c r="Z59" s="51"/>
      <c r="AA59" s="5"/>
      <c r="AB59" s="5"/>
      <c r="AC59" s="5"/>
      <c r="AD59" s="5"/>
    </row>
    <row r="60" spans="1:30" ht="14.4" x14ac:dyDescent="0.25">
      <c r="A60" s="57" t="s">
        <v>213</v>
      </c>
      <c r="B60" s="56" t="s">
        <v>35</v>
      </c>
      <c r="C60" s="55" t="s">
        <v>230</v>
      </c>
      <c r="D60" s="56" t="s">
        <v>288</v>
      </c>
      <c r="E60" s="58">
        <v>1</v>
      </c>
      <c r="F60" s="57" t="s">
        <v>268</v>
      </c>
      <c r="G60" s="59">
        <v>0</v>
      </c>
      <c r="H60" s="16">
        <v>770.75</v>
      </c>
      <c r="I60" s="16">
        <v>3083.01</v>
      </c>
      <c r="J60" s="17">
        <f t="shared" si="0"/>
        <v>3853.76</v>
      </c>
      <c r="K60" s="18"/>
      <c r="L60" s="18"/>
      <c r="M60" s="18"/>
      <c r="N60" s="18"/>
      <c r="O60" s="18"/>
      <c r="P60" s="18"/>
      <c r="Q60" s="18"/>
      <c r="R60" s="51"/>
      <c r="S60" s="51"/>
      <c r="T60" s="51"/>
      <c r="U60" s="51"/>
      <c r="V60" s="51"/>
      <c r="W60" s="51"/>
      <c r="X60" s="51"/>
      <c r="Y60" s="51"/>
      <c r="Z60" s="51"/>
      <c r="AA60" s="5"/>
      <c r="AB60" s="5"/>
      <c r="AC60" s="5"/>
      <c r="AD60" s="5"/>
    </row>
    <row r="61" spans="1:30" ht="14.4" x14ac:dyDescent="0.25">
      <c r="A61" s="57" t="s">
        <v>217</v>
      </c>
      <c r="B61" s="56" t="s">
        <v>35</v>
      </c>
      <c r="C61" s="55" t="s">
        <v>230</v>
      </c>
      <c r="D61" s="56" t="s">
        <v>288</v>
      </c>
      <c r="E61" s="58">
        <v>1</v>
      </c>
      <c r="F61" s="57" t="s">
        <v>273</v>
      </c>
      <c r="G61" s="59">
        <v>0</v>
      </c>
      <c r="H61" s="16">
        <v>770.75</v>
      </c>
      <c r="I61" s="16">
        <v>3083.01</v>
      </c>
      <c r="J61" s="17">
        <f>SUM(G61:I61)</f>
        <v>3853.76</v>
      </c>
      <c r="K61" s="18"/>
      <c r="L61" s="18"/>
      <c r="M61" s="18"/>
      <c r="N61" s="18"/>
      <c r="O61" s="18"/>
      <c r="P61" s="18"/>
      <c r="Q61" s="18"/>
      <c r="R61" s="51"/>
      <c r="S61" s="51"/>
      <c r="T61" s="51"/>
      <c r="U61" s="51"/>
      <c r="V61" s="51"/>
      <c r="W61" s="51"/>
      <c r="X61" s="51"/>
      <c r="Y61" s="51"/>
      <c r="Z61" s="51"/>
      <c r="AA61" s="5"/>
      <c r="AB61" s="5"/>
      <c r="AC61" s="5"/>
      <c r="AD61" s="5"/>
    </row>
    <row r="62" spans="1:30" ht="14.4" x14ac:dyDescent="0.25">
      <c r="A62" s="57" t="s">
        <v>212</v>
      </c>
      <c r="B62" s="56" t="s">
        <v>35</v>
      </c>
      <c r="C62" s="55" t="s">
        <v>230</v>
      </c>
      <c r="D62" s="56" t="s">
        <v>288</v>
      </c>
      <c r="E62" s="58">
        <v>1</v>
      </c>
      <c r="F62" s="57" t="s">
        <v>271</v>
      </c>
      <c r="G62" s="59">
        <v>0</v>
      </c>
      <c r="H62" s="16">
        <v>770.75</v>
      </c>
      <c r="I62" s="16">
        <v>3083.01</v>
      </c>
      <c r="J62" s="17">
        <f>SUM(G62:I62)</f>
        <v>3853.76</v>
      </c>
      <c r="K62" s="18"/>
      <c r="L62" s="18"/>
      <c r="M62" s="18"/>
      <c r="N62" s="18"/>
      <c r="O62" s="18"/>
      <c r="P62" s="18"/>
      <c r="Q62" s="18"/>
      <c r="R62" s="51"/>
      <c r="S62" s="51"/>
      <c r="T62" s="51"/>
      <c r="U62" s="51"/>
      <c r="V62" s="51"/>
      <c r="W62" s="51"/>
      <c r="X62" s="51"/>
      <c r="Y62" s="51"/>
      <c r="Z62" s="51"/>
      <c r="AA62" s="5"/>
      <c r="AB62" s="5"/>
      <c r="AC62" s="5"/>
      <c r="AD62" s="5"/>
    </row>
    <row r="63" spans="1:30" ht="14.4" x14ac:dyDescent="0.25">
      <c r="A63" s="57" t="s">
        <v>214</v>
      </c>
      <c r="B63" s="56" t="s">
        <v>35</v>
      </c>
      <c r="C63" s="55" t="s">
        <v>230</v>
      </c>
      <c r="D63" s="56" t="s">
        <v>288</v>
      </c>
      <c r="E63" s="58">
        <v>1</v>
      </c>
      <c r="F63" s="57" t="s">
        <v>269</v>
      </c>
      <c r="G63" s="59">
        <v>0</v>
      </c>
      <c r="H63" s="16">
        <v>770.75</v>
      </c>
      <c r="I63" s="16">
        <v>3083.01</v>
      </c>
      <c r="J63" s="17">
        <f t="shared" si="0"/>
        <v>3853.76</v>
      </c>
      <c r="K63" s="18"/>
      <c r="L63" s="18"/>
      <c r="M63" s="18"/>
      <c r="N63" s="18"/>
      <c r="O63" s="18"/>
      <c r="P63" s="18"/>
      <c r="Q63" s="18"/>
      <c r="R63" s="51"/>
      <c r="S63" s="51"/>
      <c r="T63" s="51"/>
      <c r="U63" s="51"/>
      <c r="V63" s="51"/>
      <c r="W63" s="51"/>
      <c r="X63" s="51"/>
      <c r="Y63" s="51"/>
      <c r="Z63" s="51"/>
      <c r="AA63" s="5"/>
      <c r="AB63" s="5"/>
      <c r="AC63" s="5"/>
      <c r="AD63" s="5"/>
    </row>
    <row r="64" spans="1:30" ht="14.4" x14ac:dyDescent="0.25">
      <c r="A64" s="57" t="s">
        <v>218</v>
      </c>
      <c r="B64" s="56" t="s">
        <v>35</v>
      </c>
      <c r="C64" s="55" t="s">
        <v>230</v>
      </c>
      <c r="D64" s="56" t="s">
        <v>287</v>
      </c>
      <c r="E64" s="58">
        <v>1</v>
      </c>
      <c r="F64" s="57"/>
      <c r="G64" s="59">
        <v>0</v>
      </c>
      <c r="H64" s="16"/>
      <c r="I64" s="16"/>
      <c r="J64" s="17">
        <f t="shared" si="0"/>
        <v>0</v>
      </c>
      <c r="K64" s="18"/>
      <c r="L64" s="18"/>
      <c r="M64" s="18"/>
      <c r="N64" s="18"/>
      <c r="O64" s="18"/>
      <c r="P64" s="18"/>
      <c r="Q64" s="18"/>
      <c r="R64" s="51"/>
      <c r="S64" s="51"/>
      <c r="T64" s="51"/>
      <c r="U64" s="51"/>
      <c r="V64" s="51"/>
      <c r="W64" s="51"/>
      <c r="X64" s="51"/>
      <c r="Y64" s="51"/>
      <c r="Z64" s="51"/>
      <c r="AA64" s="5"/>
      <c r="AB64" s="5"/>
      <c r="AC64" s="5"/>
      <c r="AD64" s="5"/>
    </row>
    <row r="65" spans="1:30" ht="14.4" x14ac:dyDescent="0.25">
      <c r="A65" s="57" t="s">
        <v>220</v>
      </c>
      <c r="B65" s="56" t="s">
        <v>37</v>
      </c>
      <c r="C65" s="55" t="s">
        <v>230</v>
      </c>
      <c r="D65" s="56" t="s">
        <v>287</v>
      </c>
      <c r="E65" s="58">
        <v>1</v>
      </c>
      <c r="F65" s="57"/>
      <c r="G65" s="59">
        <v>0</v>
      </c>
      <c r="H65" s="16"/>
      <c r="I65" s="16"/>
      <c r="J65" s="17">
        <f t="shared" si="0"/>
        <v>0</v>
      </c>
      <c r="K65" s="18"/>
      <c r="L65" s="18"/>
      <c r="M65" s="18"/>
      <c r="N65" s="18"/>
      <c r="O65" s="18"/>
      <c r="P65" s="18"/>
      <c r="Q65" s="18"/>
      <c r="R65" s="51"/>
      <c r="S65" s="51"/>
      <c r="T65" s="51"/>
      <c r="U65" s="51"/>
      <c r="V65" s="51"/>
      <c r="W65" s="51"/>
      <c r="X65" s="51"/>
      <c r="Y65" s="51"/>
      <c r="Z65" s="51"/>
      <c r="AA65" s="5"/>
      <c r="AB65" s="5"/>
      <c r="AC65" s="5"/>
      <c r="AD65" s="5"/>
    </row>
    <row r="66" spans="1:30" ht="14.4" x14ac:dyDescent="0.25">
      <c r="A66" s="57" t="s">
        <v>221</v>
      </c>
      <c r="B66" s="56" t="s">
        <v>37</v>
      </c>
      <c r="C66" s="55" t="s">
        <v>230</v>
      </c>
      <c r="D66" s="56" t="s">
        <v>288</v>
      </c>
      <c r="E66" s="58">
        <v>1</v>
      </c>
      <c r="F66" s="57" t="s">
        <v>274</v>
      </c>
      <c r="G66" s="59">
        <v>0</v>
      </c>
      <c r="H66" s="16">
        <v>500.99</v>
      </c>
      <c r="I66" s="16">
        <v>2003.96</v>
      </c>
      <c r="J66" s="17">
        <f t="shared" si="0"/>
        <v>2504.9499999999998</v>
      </c>
      <c r="K66" s="18"/>
      <c r="L66" s="18"/>
      <c r="M66" s="18"/>
      <c r="N66" s="18"/>
      <c r="O66" s="18"/>
      <c r="P66" s="18"/>
      <c r="Q66" s="18"/>
      <c r="R66" s="51"/>
      <c r="S66" s="51"/>
      <c r="T66" s="51"/>
      <c r="U66" s="51"/>
      <c r="V66" s="51"/>
      <c r="W66" s="51"/>
      <c r="X66" s="51"/>
      <c r="Y66" s="51"/>
      <c r="Z66" s="51"/>
      <c r="AA66" s="5"/>
      <c r="AB66" s="5"/>
      <c r="AC66" s="5"/>
      <c r="AD66" s="5"/>
    </row>
    <row r="67" spans="1:30" ht="14.4" x14ac:dyDescent="0.25">
      <c r="A67" s="57" t="s">
        <v>222</v>
      </c>
      <c r="B67" s="56" t="s">
        <v>37</v>
      </c>
      <c r="C67" s="55" t="s">
        <v>230</v>
      </c>
      <c r="D67" s="56" t="s">
        <v>288</v>
      </c>
      <c r="E67" s="58">
        <v>1</v>
      </c>
      <c r="F67" s="57" t="s">
        <v>277</v>
      </c>
      <c r="G67" s="59">
        <v>0</v>
      </c>
      <c r="H67" s="16">
        <v>500.99</v>
      </c>
      <c r="I67" s="16">
        <v>2003.96</v>
      </c>
      <c r="J67" s="17">
        <f>SUM(G67:I67)</f>
        <v>2504.9499999999998</v>
      </c>
      <c r="K67" s="18"/>
      <c r="L67" s="18"/>
      <c r="M67" s="18"/>
      <c r="N67" s="18"/>
      <c r="O67" s="18"/>
      <c r="P67" s="18"/>
      <c r="Q67" s="18"/>
      <c r="R67" s="51"/>
      <c r="S67" s="51"/>
      <c r="T67" s="51"/>
      <c r="U67" s="51"/>
      <c r="V67" s="51"/>
      <c r="W67" s="51"/>
      <c r="X67" s="51"/>
      <c r="Y67" s="51"/>
      <c r="Z67" s="51"/>
      <c r="AA67" s="5"/>
      <c r="AB67" s="5"/>
      <c r="AC67" s="5"/>
      <c r="AD67" s="5"/>
    </row>
    <row r="68" spans="1:30" ht="14.4" x14ac:dyDescent="0.25">
      <c r="A68" s="57" t="s">
        <v>222</v>
      </c>
      <c r="B68" s="56" t="s">
        <v>37</v>
      </c>
      <c r="C68" s="55" t="s">
        <v>230</v>
      </c>
      <c r="D68" s="56" t="s">
        <v>288</v>
      </c>
      <c r="E68" s="58">
        <v>1</v>
      </c>
      <c r="F68" s="57" t="s">
        <v>275</v>
      </c>
      <c r="G68" s="59">
        <v>0</v>
      </c>
      <c r="H68" s="16">
        <v>500.99</v>
      </c>
      <c r="I68" s="16">
        <v>2003.96</v>
      </c>
      <c r="J68" s="17">
        <f t="shared" si="0"/>
        <v>2504.9499999999998</v>
      </c>
      <c r="K68" s="18"/>
      <c r="L68" s="18"/>
      <c r="M68" s="18"/>
      <c r="N68" s="18"/>
      <c r="O68" s="18"/>
      <c r="P68" s="18"/>
      <c r="Q68" s="18"/>
      <c r="R68" s="51"/>
      <c r="S68" s="51"/>
      <c r="T68" s="51"/>
      <c r="U68" s="51"/>
      <c r="V68" s="51"/>
      <c r="W68" s="51"/>
      <c r="X68" s="51"/>
      <c r="Y68" s="51"/>
      <c r="Z68" s="51"/>
      <c r="AA68" s="5"/>
      <c r="AB68" s="5"/>
      <c r="AC68" s="5"/>
      <c r="AD68" s="5"/>
    </row>
    <row r="69" spans="1:30" ht="14.4" x14ac:dyDescent="0.25">
      <c r="A69" s="57" t="s">
        <v>224</v>
      </c>
      <c r="B69" s="56" t="s">
        <v>37</v>
      </c>
      <c r="C69" s="55" t="s">
        <v>230</v>
      </c>
      <c r="D69" s="56" t="s">
        <v>288</v>
      </c>
      <c r="E69" s="58">
        <v>1</v>
      </c>
      <c r="F69" s="57" t="s">
        <v>278</v>
      </c>
      <c r="G69" s="59">
        <v>0</v>
      </c>
      <c r="H69" s="16">
        <v>500.99</v>
      </c>
      <c r="I69" s="16">
        <v>2003.96</v>
      </c>
      <c r="J69" s="17">
        <f>SUM(G69:I69)</f>
        <v>2504.9499999999998</v>
      </c>
      <c r="K69" s="18"/>
      <c r="L69" s="18"/>
      <c r="M69" s="18"/>
      <c r="N69" s="18"/>
      <c r="O69" s="18"/>
      <c r="P69" s="18"/>
      <c r="Q69" s="18"/>
      <c r="R69" s="51"/>
      <c r="S69" s="51"/>
      <c r="T69" s="51"/>
      <c r="U69" s="51"/>
      <c r="V69" s="51"/>
      <c r="W69" s="51"/>
      <c r="X69" s="51"/>
      <c r="Y69" s="51"/>
      <c r="Z69" s="51"/>
      <c r="AA69" s="5"/>
      <c r="AB69" s="5"/>
      <c r="AC69" s="5"/>
      <c r="AD69" s="5"/>
    </row>
    <row r="70" spans="1:30" ht="14.4" x14ac:dyDescent="0.25">
      <c r="A70" s="57" t="s">
        <v>225</v>
      </c>
      <c r="B70" s="56" t="s">
        <v>37</v>
      </c>
      <c r="C70" s="55" t="s">
        <v>230</v>
      </c>
      <c r="D70" s="56" t="s">
        <v>288</v>
      </c>
      <c r="E70" s="58">
        <v>1</v>
      </c>
      <c r="F70" s="57" t="s">
        <v>279</v>
      </c>
      <c r="G70" s="59">
        <v>0</v>
      </c>
      <c r="H70" s="16">
        <v>500.99</v>
      </c>
      <c r="I70" s="16">
        <v>2003.96</v>
      </c>
      <c r="J70" s="17">
        <f>SUM(G70:I70)</f>
        <v>2504.9499999999998</v>
      </c>
      <c r="K70" s="18"/>
      <c r="L70" s="18"/>
      <c r="M70" s="18"/>
      <c r="N70" s="18"/>
      <c r="O70" s="18"/>
      <c r="P70" s="18"/>
      <c r="Q70" s="18"/>
      <c r="R70" s="51"/>
      <c r="S70" s="51"/>
      <c r="T70" s="51"/>
      <c r="U70" s="51"/>
      <c r="V70" s="51"/>
      <c r="W70" s="51"/>
      <c r="X70" s="51"/>
      <c r="Y70" s="51"/>
      <c r="Z70" s="51"/>
      <c r="AA70" s="5"/>
      <c r="AB70" s="5"/>
      <c r="AC70" s="5"/>
      <c r="AD70" s="5"/>
    </row>
    <row r="71" spans="1:30" ht="14.4" x14ac:dyDescent="0.25">
      <c r="A71" s="57" t="s">
        <v>223</v>
      </c>
      <c r="B71" s="56" t="s">
        <v>37</v>
      </c>
      <c r="C71" s="55" t="s">
        <v>230</v>
      </c>
      <c r="D71" s="56" t="s">
        <v>288</v>
      </c>
      <c r="E71" s="58">
        <v>1</v>
      </c>
      <c r="F71" s="57" t="s">
        <v>276</v>
      </c>
      <c r="G71" s="59">
        <v>0</v>
      </c>
      <c r="H71" s="16">
        <v>500.99</v>
      </c>
      <c r="I71" s="16">
        <v>2003.96</v>
      </c>
      <c r="J71" s="17">
        <f t="shared" si="0"/>
        <v>2504.9499999999998</v>
      </c>
      <c r="K71" s="18"/>
      <c r="L71" s="18"/>
      <c r="M71" s="18"/>
      <c r="N71" s="18"/>
      <c r="O71" s="18"/>
      <c r="P71" s="18"/>
      <c r="Q71" s="18"/>
      <c r="R71" s="51"/>
      <c r="S71" s="51"/>
      <c r="T71" s="51"/>
      <c r="U71" s="51"/>
      <c r="V71" s="51"/>
      <c r="W71" s="51"/>
      <c r="X71" s="51"/>
      <c r="Y71" s="51"/>
      <c r="Z71" s="51"/>
      <c r="AA71" s="5"/>
      <c r="AB71" s="5"/>
      <c r="AC71" s="5"/>
      <c r="AD71" s="5"/>
    </row>
    <row r="72" spans="1:30" ht="14.4" x14ac:dyDescent="0.25">
      <c r="A72" s="57" t="s">
        <v>219</v>
      </c>
      <c r="B72" s="56" t="s">
        <v>37</v>
      </c>
      <c r="C72" s="55" t="s">
        <v>230</v>
      </c>
      <c r="D72" s="56" t="s">
        <v>288</v>
      </c>
      <c r="E72" s="58">
        <v>1</v>
      </c>
      <c r="F72" s="57" t="s">
        <v>280</v>
      </c>
      <c r="G72" s="59">
        <v>0</v>
      </c>
      <c r="H72" s="16">
        <v>500.99</v>
      </c>
      <c r="I72" s="16">
        <v>2003.96</v>
      </c>
      <c r="J72" s="17">
        <f>SUM(G72:I72)</f>
        <v>2504.9499999999998</v>
      </c>
      <c r="K72" s="18"/>
      <c r="L72" s="18"/>
      <c r="M72" s="18"/>
      <c r="N72" s="18"/>
      <c r="O72" s="18"/>
      <c r="P72" s="18"/>
      <c r="Q72" s="18"/>
      <c r="R72" s="51"/>
      <c r="S72" s="51"/>
      <c r="T72" s="51"/>
      <c r="U72" s="51"/>
      <c r="V72" s="51"/>
      <c r="W72" s="51"/>
      <c r="X72" s="51"/>
      <c r="Y72" s="51"/>
      <c r="Z72" s="51"/>
      <c r="AA72" s="5"/>
      <c r="AB72" s="5"/>
      <c r="AC72" s="5"/>
      <c r="AD72" s="5"/>
    </row>
    <row r="73" spans="1:30" ht="14.4" x14ac:dyDescent="0.25">
      <c r="A73" s="57" t="s">
        <v>226</v>
      </c>
      <c r="B73" s="56" t="s">
        <v>37</v>
      </c>
      <c r="C73" s="55" t="s">
        <v>230</v>
      </c>
      <c r="D73" s="56" t="s">
        <v>287</v>
      </c>
      <c r="E73" s="58">
        <v>1</v>
      </c>
      <c r="F73" s="57"/>
      <c r="G73" s="59">
        <v>0</v>
      </c>
      <c r="H73" s="16"/>
      <c r="I73" s="16"/>
      <c r="J73" s="17">
        <f t="shared" ref="J73:J76" si="2">SUM(G73:I73)</f>
        <v>0</v>
      </c>
      <c r="K73" s="18"/>
      <c r="L73" s="18"/>
      <c r="M73" s="18"/>
      <c r="N73" s="18"/>
      <c r="O73" s="18"/>
      <c r="P73" s="18"/>
      <c r="Q73" s="18"/>
      <c r="R73" s="51"/>
      <c r="S73" s="51"/>
      <c r="T73" s="51"/>
      <c r="U73" s="51"/>
      <c r="V73" s="51"/>
      <c r="W73" s="51"/>
      <c r="X73" s="51"/>
      <c r="Y73" s="51"/>
      <c r="Z73" s="51"/>
      <c r="AA73" s="5"/>
      <c r="AB73" s="5"/>
      <c r="AC73" s="5"/>
      <c r="AD73" s="5"/>
    </row>
    <row r="74" spans="1:30" ht="14.4" x14ac:dyDescent="0.25">
      <c r="A74" s="57" t="s">
        <v>226</v>
      </c>
      <c r="B74" s="56" t="s">
        <v>37</v>
      </c>
      <c r="C74" s="55" t="s">
        <v>230</v>
      </c>
      <c r="D74" s="56" t="s">
        <v>287</v>
      </c>
      <c r="E74" s="58">
        <v>1</v>
      </c>
      <c r="F74" s="57"/>
      <c r="G74" s="59">
        <v>0</v>
      </c>
      <c r="H74" s="16"/>
      <c r="I74" s="16"/>
      <c r="J74" s="17">
        <f t="shared" si="2"/>
        <v>0</v>
      </c>
      <c r="K74" s="18"/>
      <c r="L74" s="18"/>
      <c r="M74" s="18"/>
      <c r="N74" s="18"/>
      <c r="O74" s="18"/>
      <c r="P74" s="18"/>
      <c r="Q74" s="18"/>
      <c r="R74" s="51"/>
      <c r="S74" s="51"/>
      <c r="T74" s="51"/>
      <c r="U74" s="51"/>
      <c r="V74" s="51"/>
      <c r="W74" s="51"/>
      <c r="X74" s="51"/>
      <c r="Y74" s="51"/>
      <c r="Z74" s="51"/>
      <c r="AA74" s="5"/>
      <c r="AB74" s="5"/>
      <c r="AC74" s="5"/>
      <c r="AD74" s="5"/>
    </row>
    <row r="75" spans="1:30" ht="14.4" x14ac:dyDescent="0.25">
      <c r="A75" s="57" t="s">
        <v>226</v>
      </c>
      <c r="B75" s="56" t="s">
        <v>37</v>
      </c>
      <c r="C75" s="55" t="s">
        <v>230</v>
      </c>
      <c r="D75" s="56" t="s">
        <v>287</v>
      </c>
      <c r="E75" s="58">
        <v>1</v>
      </c>
      <c r="F75" s="57"/>
      <c r="G75" s="59">
        <v>0</v>
      </c>
      <c r="H75" s="16"/>
      <c r="I75" s="16"/>
      <c r="J75" s="17">
        <f t="shared" si="2"/>
        <v>0</v>
      </c>
      <c r="K75" s="18"/>
      <c r="L75" s="18"/>
      <c r="M75" s="18"/>
      <c r="N75" s="18"/>
      <c r="O75" s="18"/>
      <c r="P75" s="18"/>
      <c r="Q75" s="18"/>
      <c r="R75" s="51"/>
      <c r="S75" s="51"/>
      <c r="T75" s="51"/>
      <c r="U75" s="51"/>
      <c r="V75" s="51"/>
      <c r="W75" s="51"/>
      <c r="X75" s="51"/>
      <c r="Y75" s="51"/>
      <c r="Z75" s="51"/>
      <c r="AA75" s="5"/>
      <c r="AB75" s="5"/>
      <c r="AC75" s="5"/>
      <c r="AD75" s="5"/>
    </row>
    <row r="76" spans="1:30" ht="14.4" x14ac:dyDescent="0.25">
      <c r="A76" s="57" t="s">
        <v>227</v>
      </c>
      <c r="B76" s="56" t="s">
        <v>41</v>
      </c>
      <c r="C76" s="55" t="s">
        <v>230</v>
      </c>
      <c r="D76" s="56" t="s">
        <v>288</v>
      </c>
      <c r="E76" s="58">
        <v>1</v>
      </c>
      <c r="F76" s="57" t="s">
        <v>284</v>
      </c>
      <c r="G76" s="59">
        <v>0</v>
      </c>
      <c r="H76" s="16">
        <v>269.76</v>
      </c>
      <c r="I76" s="16">
        <v>1079.06</v>
      </c>
      <c r="J76" s="17">
        <f t="shared" si="2"/>
        <v>1348.82</v>
      </c>
      <c r="K76" s="18"/>
      <c r="L76" s="18"/>
      <c r="M76" s="18"/>
      <c r="N76" s="18"/>
      <c r="O76" s="18"/>
      <c r="P76" s="18"/>
      <c r="Q76" s="18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</row>
    <row r="77" spans="1:30" ht="14.4" x14ac:dyDescent="0.25">
      <c r="A77" s="57" t="s">
        <v>228</v>
      </c>
      <c r="B77" s="56" t="s">
        <v>41</v>
      </c>
      <c r="C77" s="55" t="s">
        <v>230</v>
      </c>
      <c r="D77" s="56" t="s">
        <v>288</v>
      </c>
      <c r="E77" s="58">
        <v>1</v>
      </c>
      <c r="F77" s="57" t="s">
        <v>281</v>
      </c>
      <c r="G77" s="59">
        <v>0</v>
      </c>
      <c r="H77" s="16">
        <v>269.76</v>
      </c>
      <c r="I77" s="16">
        <v>1079.06</v>
      </c>
      <c r="J77" s="17">
        <f t="shared" si="0"/>
        <v>1348.82</v>
      </c>
      <c r="K77" s="18"/>
      <c r="L77" s="18"/>
      <c r="M77" s="18"/>
      <c r="N77" s="18"/>
      <c r="O77" s="18"/>
      <c r="P77" s="18"/>
      <c r="Q77" s="18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</row>
    <row r="78" spans="1:30" ht="14.4" x14ac:dyDescent="0.25">
      <c r="A78" s="57" t="s">
        <v>227</v>
      </c>
      <c r="B78" s="56" t="s">
        <v>41</v>
      </c>
      <c r="C78" s="55" t="s">
        <v>230</v>
      </c>
      <c r="D78" s="56" t="s">
        <v>288</v>
      </c>
      <c r="E78" s="58">
        <v>1</v>
      </c>
      <c r="F78" s="57" t="s">
        <v>285</v>
      </c>
      <c r="G78" s="59">
        <v>0</v>
      </c>
      <c r="H78" s="16">
        <v>269.76</v>
      </c>
      <c r="I78" s="16">
        <v>1079.06</v>
      </c>
      <c r="J78" s="17">
        <f>SUM(G78:I78)</f>
        <v>1348.82</v>
      </c>
      <c r="K78" s="18"/>
      <c r="L78" s="18"/>
      <c r="M78" s="18"/>
      <c r="N78" s="18"/>
      <c r="O78" s="18"/>
      <c r="P78" s="18"/>
      <c r="Q78" s="18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</row>
    <row r="79" spans="1:30" ht="14.4" x14ac:dyDescent="0.25">
      <c r="A79" s="57" t="s">
        <v>227</v>
      </c>
      <c r="B79" s="56" t="s">
        <v>41</v>
      </c>
      <c r="C79" s="55" t="s">
        <v>230</v>
      </c>
      <c r="D79" s="56" t="s">
        <v>288</v>
      </c>
      <c r="E79" s="58">
        <v>1</v>
      </c>
      <c r="F79" s="57" t="s">
        <v>286</v>
      </c>
      <c r="G79" s="59">
        <v>0</v>
      </c>
      <c r="H79" s="16">
        <v>269.76</v>
      </c>
      <c r="I79" s="16">
        <v>1079.06</v>
      </c>
      <c r="J79" s="17">
        <f>SUM(G79:I79)</f>
        <v>1348.82</v>
      </c>
      <c r="K79" s="18"/>
      <c r="L79" s="18"/>
      <c r="M79" s="18"/>
      <c r="N79" s="18"/>
      <c r="O79" s="18"/>
      <c r="P79" s="18"/>
      <c r="Q79" s="18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</row>
    <row r="80" spans="1:30" ht="14.4" x14ac:dyDescent="0.25">
      <c r="A80" s="57" t="s">
        <v>227</v>
      </c>
      <c r="B80" s="56" t="s">
        <v>41</v>
      </c>
      <c r="C80" s="55" t="s">
        <v>230</v>
      </c>
      <c r="D80" s="56" t="s">
        <v>288</v>
      </c>
      <c r="E80" s="58">
        <v>1</v>
      </c>
      <c r="F80" s="57" t="s">
        <v>282</v>
      </c>
      <c r="G80" s="59">
        <v>0</v>
      </c>
      <c r="H80" s="16">
        <v>269.76</v>
      </c>
      <c r="I80" s="16">
        <v>1079.06</v>
      </c>
      <c r="J80" s="17">
        <f t="shared" si="0"/>
        <v>1348.82</v>
      </c>
      <c r="K80" s="18"/>
      <c r="L80" s="18"/>
      <c r="M80" s="18"/>
      <c r="N80" s="18"/>
      <c r="O80" s="18"/>
      <c r="P80" s="18"/>
      <c r="Q80" s="18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</row>
    <row r="81" spans="1:30" ht="14.4" x14ac:dyDescent="0.25">
      <c r="A81" s="57" t="s">
        <v>227</v>
      </c>
      <c r="B81" s="56" t="s">
        <v>41</v>
      </c>
      <c r="C81" s="55" t="s">
        <v>230</v>
      </c>
      <c r="D81" s="56" t="s">
        <v>288</v>
      </c>
      <c r="E81" s="58">
        <v>1</v>
      </c>
      <c r="F81" s="57" t="s">
        <v>283</v>
      </c>
      <c r="G81" s="59">
        <v>0</v>
      </c>
      <c r="H81" s="16">
        <v>269.76</v>
      </c>
      <c r="I81" s="16">
        <v>1079.06</v>
      </c>
      <c r="J81" s="17">
        <f t="shared" si="0"/>
        <v>1348.82</v>
      </c>
      <c r="K81" s="18"/>
      <c r="L81" s="18"/>
      <c r="M81" s="18"/>
      <c r="N81" s="18"/>
      <c r="O81" s="18"/>
      <c r="P81" s="18"/>
      <c r="Q81" s="18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</row>
    <row r="82" spans="1:30" ht="14.4" x14ac:dyDescent="0.25">
      <c r="A82" s="57" t="s">
        <v>227</v>
      </c>
      <c r="B82" s="56" t="s">
        <v>41</v>
      </c>
      <c r="C82" s="55" t="s">
        <v>230</v>
      </c>
      <c r="D82" s="56" t="s">
        <v>287</v>
      </c>
      <c r="E82" s="58">
        <v>1</v>
      </c>
      <c r="F82" s="57"/>
      <c r="G82" s="59">
        <v>0</v>
      </c>
      <c r="H82" s="16">
        <v>269.76</v>
      </c>
      <c r="I82" s="16">
        <v>1079.06</v>
      </c>
      <c r="J82" s="17">
        <f t="shared" ref="J82" si="3">SUM(G82:I82)</f>
        <v>1348.82</v>
      </c>
      <c r="K82" s="18"/>
      <c r="L82" s="18"/>
      <c r="M82" s="18"/>
      <c r="N82" s="18"/>
      <c r="O82" s="18"/>
      <c r="P82" s="18"/>
      <c r="Q82" s="18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</row>
    <row r="83" spans="1:30" ht="14.4" x14ac:dyDescent="0.25">
      <c r="A83" s="57" t="s">
        <v>229</v>
      </c>
      <c r="B83" s="56" t="s">
        <v>41</v>
      </c>
      <c r="C83" s="55" t="s">
        <v>230</v>
      </c>
      <c r="D83" s="56" t="s">
        <v>287</v>
      </c>
      <c r="E83" s="58">
        <v>1</v>
      </c>
      <c r="F83" s="57"/>
      <c r="G83" s="59"/>
      <c r="H83" s="16"/>
      <c r="I83" s="16"/>
      <c r="J83" s="17"/>
      <c r="K83" s="18"/>
      <c r="L83" s="18"/>
      <c r="M83" s="18"/>
      <c r="N83" s="18"/>
      <c r="O83" s="18"/>
      <c r="P83" s="18"/>
      <c r="Q83" s="18"/>
      <c r="R83" s="51"/>
      <c r="S83" s="51"/>
      <c r="T83" s="51"/>
      <c r="U83" s="51"/>
      <c r="V83" s="51"/>
      <c r="W83" s="51"/>
      <c r="X83" s="51"/>
      <c r="Y83" s="51"/>
      <c r="Z83" s="51"/>
      <c r="AA83" s="5"/>
      <c r="AB83" s="5"/>
      <c r="AC83" s="5"/>
      <c r="AD83" s="5"/>
    </row>
    <row r="84" spans="1:30" ht="14.4" x14ac:dyDescent="0.25">
      <c r="A84" s="57" t="s">
        <v>229</v>
      </c>
      <c r="B84" s="56" t="s">
        <v>41</v>
      </c>
      <c r="C84" s="55" t="s">
        <v>230</v>
      </c>
      <c r="D84" s="56" t="s">
        <v>287</v>
      </c>
      <c r="E84" s="58">
        <v>1</v>
      </c>
      <c r="F84" s="57"/>
      <c r="G84" s="59"/>
      <c r="H84" s="16"/>
      <c r="I84" s="16"/>
      <c r="J84" s="17"/>
      <c r="K84" s="18"/>
      <c r="L84" s="18"/>
      <c r="M84" s="18"/>
      <c r="N84" s="18"/>
      <c r="O84" s="18"/>
      <c r="P84" s="18"/>
      <c r="Q84" s="18"/>
      <c r="R84" s="51"/>
      <c r="S84" s="51"/>
      <c r="T84" s="51"/>
      <c r="U84" s="51"/>
      <c r="V84" s="51"/>
      <c r="W84" s="51"/>
      <c r="X84" s="51"/>
      <c r="Y84" s="51"/>
      <c r="Z84" s="51"/>
      <c r="AA84" s="5"/>
      <c r="AB84" s="5"/>
      <c r="AC84" s="5"/>
      <c r="AD84" s="5"/>
    </row>
    <row r="85" spans="1:30" ht="14.4" x14ac:dyDescent="0.25">
      <c r="A85" s="57" t="s">
        <v>229</v>
      </c>
      <c r="B85" s="56" t="s">
        <v>41</v>
      </c>
      <c r="C85" s="55" t="s">
        <v>230</v>
      </c>
      <c r="D85" s="56" t="s">
        <v>287</v>
      </c>
      <c r="E85" s="58">
        <v>1</v>
      </c>
      <c r="F85" s="57"/>
      <c r="G85" s="59"/>
      <c r="H85" s="16"/>
      <c r="I85" s="16"/>
      <c r="J85" s="17"/>
      <c r="K85" s="18"/>
      <c r="L85" s="18"/>
      <c r="M85" s="18"/>
      <c r="N85" s="18"/>
      <c r="O85" s="18"/>
      <c r="P85" s="18"/>
      <c r="Q85" s="18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</row>
    <row r="86" spans="1:30" ht="14.4" x14ac:dyDescent="0.25">
      <c r="A86" s="57" t="s">
        <v>229</v>
      </c>
      <c r="B86" s="56" t="s">
        <v>41</v>
      </c>
      <c r="C86" s="55" t="s">
        <v>230</v>
      </c>
      <c r="D86" s="56" t="s">
        <v>287</v>
      </c>
      <c r="E86" s="58">
        <v>1</v>
      </c>
      <c r="F86" s="57"/>
      <c r="G86" s="59"/>
      <c r="H86" s="16"/>
      <c r="I86" s="16"/>
      <c r="J86" s="17"/>
      <c r="K86" s="18"/>
      <c r="L86" s="18"/>
      <c r="M86" s="18"/>
      <c r="N86" s="18"/>
      <c r="O86" s="18"/>
      <c r="P86" s="18"/>
      <c r="Q86" s="18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</row>
    <row r="87" spans="1:30" ht="14.4" x14ac:dyDescent="0.25">
      <c r="A87" s="57"/>
      <c r="B87" s="56"/>
      <c r="C87" s="55"/>
      <c r="D87" s="56"/>
      <c r="E87" s="58">
        <v>0</v>
      </c>
      <c r="F87" s="57"/>
      <c r="G87" s="59"/>
      <c r="H87" s="16"/>
      <c r="I87" s="16"/>
      <c r="J87" s="17"/>
      <c r="K87" s="18"/>
      <c r="L87" s="18"/>
      <c r="M87" s="18"/>
      <c r="N87" s="18"/>
      <c r="O87" s="18"/>
      <c r="P87" s="18"/>
      <c r="Q87" s="18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</row>
    <row r="88" spans="1:30" ht="14.4" x14ac:dyDescent="0.25">
      <c r="A88" s="57"/>
      <c r="B88" s="56"/>
      <c r="C88" s="55"/>
      <c r="D88" s="56"/>
      <c r="E88" s="58">
        <v>0</v>
      </c>
      <c r="F88" s="57"/>
      <c r="G88" s="59"/>
      <c r="H88" s="16"/>
      <c r="I88" s="16"/>
      <c r="J88" s="17"/>
      <c r="K88" s="18"/>
      <c r="L88" s="18"/>
      <c r="M88" s="18"/>
      <c r="N88" s="18"/>
      <c r="O88" s="18"/>
      <c r="P88" s="18"/>
      <c r="Q88" s="18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</row>
    <row r="89" spans="1:30" ht="41.4" x14ac:dyDescent="0.25">
      <c r="A89" s="53" t="s">
        <v>11</v>
      </c>
      <c r="B89" s="53" t="s">
        <v>12</v>
      </c>
      <c r="C89" s="54" t="s">
        <v>13</v>
      </c>
      <c r="D89" s="54" t="s">
        <v>14</v>
      </c>
      <c r="E89" s="21" t="s">
        <v>15</v>
      </c>
      <c r="F89" s="60"/>
      <c r="G89" s="21" t="s">
        <v>16</v>
      </c>
      <c r="H89" s="21" t="s">
        <v>17</v>
      </c>
      <c r="I89" s="21" t="s">
        <v>18</v>
      </c>
      <c r="J89" s="21" t="s">
        <v>19</v>
      </c>
      <c r="K89" s="18"/>
      <c r="L89" s="18"/>
      <c r="M89" s="18"/>
      <c r="N89" s="18"/>
      <c r="O89" s="18"/>
      <c r="P89" s="18"/>
      <c r="Q89" s="18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</row>
    <row r="90" spans="1:30" ht="14.4" x14ac:dyDescent="0.25">
      <c r="A90" s="23" t="s">
        <v>20</v>
      </c>
      <c r="B90" s="15" t="s">
        <v>21</v>
      </c>
      <c r="C90" s="24">
        <f>SUMIFS($E$7:$E$88,$B$7:$B$88,"DAS",$D$7:$D$88,"&lt;&gt;VAGO")</f>
        <v>3</v>
      </c>
      <c r="D90" s="24">
        <f>SUMIFS($E$7:$E$88,$B$7:$B$88,"DAS",$D$7:$D$88,"VAGO")</f>
        <v>1</v>
      </c>
      <c r="E90" s="24">
        <f t="shared" ref="E90:E100" si="4">C90+D90</f>
        <v>4</v>
      </c>
      <c r="F90" s="25"/>
      <c r="G90" s="26">
        <f>SUMIF($B$7:$B$88,"DAS",$G$7:$G$88)</f>
        <v>0</v>
      </c>
      <c r="H90" s="26">
        <f>SUMIF($B$7:$B$88,"DAS",$H$7:$H$88)</f>
        <v>3016</v>
      </c>
      <c r="I90" s="26">
        <f>SUMIF($B$7:$B$88,"DAS",$I$7:$I$88)</f>
        <v>36192</v>
      </c>
      <c r="J90" s="26">
        <f>SUMIF($B$7:$B$88,"DAS",$J$7:$J$88)</f>
        <v>39208</v>
      </c>
      <c r="K90" s="27"/>
      <c r="L90" s="27"/>
      <c r="M90" s="27"/>
      <c r="N90" s="27"/>
      <c r="O90" s="27"/>
      <c r="P90" s="27"/>
      <c r="Q90" s="27"/>
    </row>
    <row r="91" spans="1:30" ht="14.4" x14ac:dyDescent="0.25">
      <c r="A91" s="23" t="s">
        <v>22</v>
      </c>
      <c r="B91" s="15" t="s">
        <v>23</v>
      </c>
      <c r="C91" s="24">
        <f>SUMIFS($E$7:$E$88,$B$7:$B$88,"DAS-1",$D$7:$D$88,"&lt;&gt;VAGO")</f>
        <v>0</v>
      </c>
      <c r="D91" s="24">
        <f>SUMIFS($E$7:$E$88,$B$7:$B$88,"DAS-1",$D$7:$D$88,"VAGO")</f>
        <v>0</v>
      </c>
      <c r="E91" s="24">
        <f t="shared" si="4"/>
        <v>0</v>
      </c>
      <c r="F91" s="28"/>
      <c r="G91" s="26">
        <f>SUMIF($B$7:$B$88,"DAS-1",$G$7:$G$88)</f>
        <v>0</v>
      </c>
      <c r="H91" s="26">
        <f>SUMIF($B$7:$B$88,"DAS-1",$H$7:$H$88)</f>
        <v>0</v>
      </c>
      <c r="I91" s="26">
        <f>SUMIF($B$7:$B$88,"DAS-1",$I$7:$I$88)</f>
        <v>0</v>
      </c>
      <c r="J91" s="26">
        <f>SUMIF($B$7:$B$88,"DAS-1",$J$7:$J$88)</f>
        <v>0</v>
      </c>
      <c r="K91" s="27"/>
      <c r="L91" s="27"/>
      <c r="M91" s="27"/>
      <c r="N91" s="27"/>
      <c r="O91" s="27"/>
      <c r="P91" s="27"/>
      <c r="Q91" s="27"/>
    </row>
    <row r="92" spans="1:30" ht="14.4" x14ac:dyDescent="0.25">
      <c r="A92" s="23" t="s">
        <v>24</v>
      </c>
      <c r="B92" s="15" t="s">
        <v>25</v>
      </c>
      <c r="C92" s="24">
        <f>SUMIFS($E$7:$E$88,$B$7:$B$88,"DAS-2",$D$7:$D$88,"&lt;&gt;VAGO")</f>
        <v>6</v>
      </c>
      <c r="D92" s="24">
        <f>SUMIFS($E$7:$E$88,$B$7:$B$88,"DAS-2",$D$7:$D$88,"VAGO")</f>
        <v>0</v>
      </c>
      <c r="E92" s="24">
        <f t="shared" si="4"/>
        <v>6</v>
      </c>
      <c r="F92" s="28"/>
      <c r="G92" s="26">
        <f>SUMIF($B$7:$B$88,"DAS-2",$G$7:$G$88)</f>
        <v>0</v>
      </c>
      <c r="H92" s="26">
        <f>SUMIF($B$7:$B$88,"DAS-2",$H$7:$H$88)</f>
        <v>8478.25</v>
      </c>
      <c r="I92" s="26">
        <f>SUMIF($B$7:$B$88,"DAS-2",$I$7:$I$88)</f>
        <v>40695.72</v>
      </c>
      <c r="J92" s="26">
        <f>SUMIF($B$7:$B$88,"DAS-2",$J$7:$J$88)</f>
        <v>49173.970000000008</v>
      </c>
      <c r="K92" s="27"/>
      <c r="L92" s="27"/>
      <c r="M92" s="27"/>
      <c r="N92" s="27"/>
      <c r="O92" s="27"/>
      <c r="P92" s="27"/>
      <c r="Q92" s="27"/>
    </row>
    <row r="93" spans="1:30" ht="14.4" x14ac:dyDescent="0.25">
      <c r="A93" s="23" t="s">
        <v>26</v>
      </c>
      <c r="B93" s="15" t="s">
        <v>27</v>
      </c>
      <c r="C93" s="24">
        <f>SUMIFS($E$7:$E$88,$B$7:$B$88,"DAS-3",$D$7:$D$88,"&lt;&gt;VAGO")</f>
        <v>0</v>
      </c>
      <c r="D93" s="24">
        <f>SUMIFS($E$7:$E$88,$B$7:$B$88,"DAS-3",$D$7:$D$88,"VAGO")</f>
        <v>0</v>
      </c>
      <c r="E93" s="24">
        <f t="shared" si="4"/>
        <v>0</v>
      </c>
      <c r="F93" s="28"/>
      <c r="G93" s="26">
        <f>SUMIF($B$7:$B$88,"DAS-3",$G$7:$G$88)</f>
        <v>0</v>
      </c>
      <c r="H93" s="26">
        <f>SUMIF($B$7:$B$88,"DAS-3",$H$7:$H$88)</f>
        <v>0</v>
      </c>
      <c r="I93" s="26">
        <f>SUMIF($B$7:$B$88,"DAS-3",$I$7:$I$88)</f>
        <v>0</v>
      </c>
      <c r="J93" s="26">
        <f>SUMIF($B$7:$B$88,"DAS-3",$J$7:$J$88)</f>
        <v>0</v>
      </c>
      <c r="K93" s="27"/>
      <c r="L93" s="27"/>
      <c r="M93" s="27"/>
      <c r="N93" s="27"/>
      <c r="O93" s="27"/>
      <c r="P93" s="27"/>
      <c r="Q93" s="27"/>
    </row>
    <row r="94" spans="1:30" ht="14.4" x14ac:dyDescent="0.25">
      <c r="A94" s="29" t="s">
        <v>28</v>
      </c>
      <c r="B94" s="15" t="s">
        <v>29</v>
      </c>
      <c r="C94" s="24">
        <f>SUMIFS($E$7:$E$88,$B$7:$B$88,"DAS-4",$D$7:$D$88,"&lt;&gt;VAGO")</f>
        <v>7</v>
      </c>
      <c r="D94" s="24">
        <f>SUMIFS($E$7:$E$88,$B$7:$B$88,"DAS-4",$D$7:$D$88,"VAGO")</f>
        <v>4</v>
      </c>
      <c r="E94" s="24">
        <f t="shared" si="4"/>
        <v>11</v>
      </c>
      <c r="F94" s="30"/>
      <c r="G94" s="26">
        <f>SUMIF($B$7:$B$88,"DAS-4",$G$7:$G$88)</f>
        <v>0</v>
      </c>
      <c r="H94" s="26">
        <f>SUMIF($B$7:$B$88,"DAS-4",$H$7:$H$88)</f>
        <v>11792.52</v>
      </c>
      <c r="I94" s="26">
        <f>SUMIF($B$7:$B$88,"DAS-4",$I$7:$I$88)</f>
        <v>47169.99</v>
      </c>
      <c r="J94" s="26">
        <f>SUMIF($B$7:$B$88,"DAS-4",$J$7:$J$88)</f>
        <v>58962.509999999995</v>
      </c>
      <c r="K94" s="27"/>
      <c r="L94" s="27"/>
      <c r="M94" s="27"/>
      <c r="N94" s="27"/>
      <c r="O94" s="27"/>
      <c r="P94" s="27"/>
      <c r="Q94" s="27"/>
    </row>
    <row r="95" spans="1:30" ht="14.4" x14ac:dyDescent="0.25">
      <c r="A95" s="29" t="s">
        <v>30</v>
      </c>
      <c r="B95" s="15" t="s">
        <v>31</v>
      </c>
      <c r="C95" s="24">
        <f>SUMIFS($E$7:$E$88,$B$7:$B$88,"DAS-5",$D$7:$D$88,"&lt;&gt;VAGO")</f>
        <v>4</v>
      </c>
      <c r="D95" s="24">
        <f>SUMIFS($E$7:$E$88,$B$7:$B$88,"DAS-5",$D$7:$D$88,"VAGO")</f>
        <v>1</v>
      </c>
      <c r="E95" s="24">
        <f t="shared" si="4"/>
        <v>5</v>
      </c>
      <c r="F95" s="30"/>
      <c r="G95" s="26">
        <f>SUMIF($B$7:$B$88,"DAS-5",$G$7:$G$88)</f>
        <v>0</v>
      </c>
      <c r="H95" s="26">
        <f>SUMIF($B$7:$B$88,"DAS-5",$H$7:$H$88)</f>
        <v>4316.2</v>
      </c>
      <c r="I95" s="26">
        <f>SUMIF($B$7:$B$88,"DAS-5",$I$7:$I$88)</f>
        <v>17264.84</v>
      </c>
      <c r="J95" s="26">
        <f>SUMIF($B$7:$B$88,"DAS-5",$J$7:$J$88)</f>
        <v>21581.040000000001</v>
      </c>
      <c r="K95" s="27"/>
      <c r="L95" s="27"/>
      <c r="M95" s="27"/>
      <c r="N95" s="27"/>
      <c r="O95" s="27"/>
      <c r="P95" s="27"/>
      <c r="Q95" s="27"/>
    </row>
    <row r="96" spans="1:30" ht="14.4" x14ac:dyDescent="0.25">
      <c r="A96" s="29" t="s">
        <v>32</v>
      </c>
      <c r="B96" s="15" t="s">
        <v>33</v>
      </c>
      <c r="C96" s="24">
        <f>SUMIFS($E$7:$E$88,$B$7:$B$88,"CAA-1",$D$7:$D$88,"&lt;&gt;VAGO")</f>
        <v>19</v>
      </c>
      <c r="D96" s="24">
        <f>SUMIFS($E$7:$E$88,$B$7:$B$88,"CAA-1",$D$7:$D$88,"VAGO")</f>
        <v>3</v>
      </c>
      <c r="E96" s="24">
        <f t="shared" si="4"/>
        <v>22</v>
      </c>
      <c r="F96" s="30"/>
      <c r="G96" s="26">
        <f>SUMIF($B$7:$B$88,"CAA-1",$G$7:$G$88)</f>
        <v>0</v>
      </c>
      <c r="H96" s="26">
        <f>SUMIF($B$7:$B$88,"CAA-1",$H$7:$H$88)</f>
        <v>17792.739999999991</v>
      </c>
      <c r="I96" s="26">
        <f>SUMIF($B$7:$B$88,"CAA-1",$I$7:$I$88)</f>
        <v>71171.149999999994</v>
      </c>
      <c r="J96" s="26">
        <f>SUMIF($B$7:$B$88,"CAA-1",$J$7:$J$88)</f>
        <v>88963.88999999997</v>
      </c>
      <c r="K96" s="27"/>
      <c r="L96" s="27"/>
      <c r="M96" s="27"/>
      <c r="N96" s="27"/>
      <c r="O96" s="27"/>
      <c r="P96" s="27"/>
      <c r="Q96" s="27"/>
    </row>
    <row r="97" spans="1:30" ht="14.4" x14ac:dyDescent="0.25">
      <c r="A97" s="29" t="s">
        <v>34</v>
      </c>
      <c r="B97" s="15" t="s">
        <v>35</v>
      </c>
      <c r="C97" s="24">
        <f>SUMIFS($E$7:$E$88,$B$7:$B$88,"CAA-2",$D$7:$D$88,"&lt;&gt;VAGO")</f>
        <v>9</v>
      </c>
      <c r="D97" s="24">
        <f>SUMIFS($E$7:$E$88,$B$7:$B$88,"CAA-2",$D$7:$D$88,"VAGO")</f>
        <v>1</v>
      </c>
      <c r="E97" s="24">
        <f t="shared" si="4"/>
        <v>10</v>
      </c>
      <c r="F97" s="30"/>
      <c r="G97" s="26">
        <f>SUMIF($B$7:$B$88,"CAA-2",$G$7:$G$88)</f>
        <v>0</v>
      </c>
      <c r="H97" s="26">
        <f>SUMIF($B$7:$B$88,"CAA-2",$H$7:$H$88)</f>
        <v>6936.75</v>
      </c>
      <c r="I97" s="26">
        <f>SUMIF($B$7:$B$88,"CAA-2",$I$7:$I$88)</f>
        <v>27747.090000000004</v>
      </c>
      <c r="J97" s="26">
        <f>SUMIF($B$7:$B$88,"CAA-2",$J$7:$J$88)</f>
        <v>34683.840000000011</v>
      </c>
      <c r="K97" s="27"/>
      <c r="L97" s="27"/>
      <c r="M97" s="27"/>
      <c r="N97" s="27"/>
      <c r="O97" s="27"/>
      <c r="P97" s="27"/>
      <c r="Q97" s="27"/>
    </row>
    <row r="98" spans="1:30" ht="14.4" x14ac:dyDescent="0.25">
      <c r="A98" s="29" t="s">
        <v>36</v>
      </c>
      <c r="B98" s="15" t="s">
        <v>37</v>
      </c>
      <c r="C98" s="24">
        <f>SUMIFS($E$7:$E$88,$B$7:$B$88,"CAA-3",$D$7:$D$88,"&lt;&gt;VAGO")</f>
        <v>7</v>
      </c>
      <c r="D98" s="24">
        <f>SUMIFS($E$7:$E$88,$B$7:$B$88,"CAA-3",$D$7:$D$88,"VAGO")</f>
        <v>4</v>
      </c>
      <c r="E98" s="24">
        <f t="shared" si="4"/>
        <v>11</v>
      </c>
      <c r="F98" s="28"/>
      <c r="G98" s="26">
        <f>SUMIF($B$7:$B$88,"CAA-3",$G$7:$G$88)</f>
        <v>0</v>
      </c>
      <c r="H98" s="26">
        <f>SUMIF($B$7:$B$88,"CAA-3",$H$7:$H$88)</f>
        <v>3506.9299999999994</v>
      </c>
      <c r="I98" s="26">
        <f>SUMIF($B$7:$B$88,"CAA-3",$I$7:$I$88)</f>
        <v>14027.719999999998</v>
      </c>
      <c r="J98" s="26">
        <f>SUMIF($B$7:$B$88,"CAA-3",$J$7:$J$88)</f>
        <v>17534.650000000001</v>
      </c>
      <c r="K98" s="27"/>
      <c r="L98" s="27"/>
      <c r="M98" s="27"/>
      <c r="N98" s="27"/>
      <c r="O98" s="27"/>
      <c r="P98" s="27"/>
      <c r="Q98" s="27"/>
    </row>
    <row r="99" spans="1:30" ht="14.4" x14ac:dyDescent="0.25">
      <c r="A99" s="29" t="s">
        <v>38</v>
      </c>
      <c r="B99" s="15" t="s">
        <v>39</v>
      </c>
      <c r="C99" s="24">
        <f>SUMIFS($E$7:$E$88,$B$7:$B$88,"CAA-4",$D$7:$D$88,"&lt;&gt;VAGO")</f>
        <v>0</v>
      </c>
      <c r="D99" s="24">
        <f>SUMIFS($E$7:$E$88,$B$7:$B$88,"CAA-4",$D$7:$D$88,"VAGO")</f>
        <v>0</v>
      </c>
      <c r="E99" s="24">
        <f>C99+D99</f>
        <v>0</v>
      </c>
      <c r="F99" s="28"/>
      <c r="G99" s="26">
        <f>SUMIF($B$7:$B$88,"CAA-4",$G$7:$G$88)</f>
        <v>0</v>
      </c>
      <c r="H99" s="26">
        <f>SUMIF($B$7:$B$88,"CAA-4",$H$7:$H$88)</f>
        <v>0</v>
      </c>
      <c r="I99" s="26">
        <f>SUMIF($B$7:$B$88,"CAA-4",$I$7:$I$88)</f>
        <v>0</v>
      </c>
      <c r="J99" s="26">
        <f>SUMIF($B$7:$B$88,"CAA-4",$J$7:$J$88)</f>
        <v>0</v>
      </c>
      <c r="K99" s="27"/>
      <c r="L99" s="27"/>
      <c r="M99" s="27"/>
      <c r="N99" s="27"/>
      <c r="O99" s="27"/>
      <c r="P99" s="27"/>
      <c r="Q99" s="27"/>
    </row>
    <row r="100" spans="1:30" ht="14.4" x14ac:dyDescent="0.25">
      <c r="A100" s="29" t="s">
        <v>40</v>
      </c>
      <c r="B100" s="15" t="s">
        <v>41</v>
      </c>
      <c r="C100" s="24">
        <f>SUMIFS($E$7:$E$88,$B$7:$B$88,"CAA-5",$D$7:$D$88,"&lt;&gt;VAGO")</f>
        <v>6</v>
      </c>
      <c r="D100" s="24">
        <f>SUMIFS($E$7:$E$88,$B$7:$B$88,"CAA-5",$D$7:$D$88,"VAGO")</f>
        <v>5</v>
      </c>
      <c r="E100" s="24">
        <f t="shared" si="4"/>
        <v>11</v>
      </c>
      <c r="F100" s="28"/>
      <c r="G100" s="26">
        <f>SUMIF($B$7:$B$88,"CAA-5",$G$7:$G$88)</f>
        <v>0</v>
      </c>
      <c r="H100" s="26">
        <f>SUMIF($B$7:$B$88,"CAA-5",$H$7:$H$88)</f>
        <v>1888.32</v>
      </c>
      <c r="I100" s="26">
        <f>SUMIF($B$7:$B$88,"CAA-5",$I$7:$I$88)</f>
        <v>7553.4199999999983</v>
      </c>
      <c r="J100" s="26">
        <f>SUMIF($B$7:$B$88,"CAA-5",$J$7:$J$88)</f>
        <v>9441.74</v>
      </c>
      <c r="K100" s="27"/>
      <c r="L100" s="27"/>
      <c r="M100" s="27"/>
      <c r="N100" s="27"/>
      <c r="O100" s="27"/>
      <c r="P100" s="27"/>
      <c r="Q100" s="27"/>
    </row>
    <row r="101" spans="1:30" ht="14.4" x14ac:dyDescent="0.25">
      <c r="A101" s="20" t="s">
        <v>42</v>
      </c>
      <c r="B101" s="22"/>
      <c r="C101" s="21">
        <f>SUM(C90:C100)</f>
        <v>61</v>
      </c>
      <c r="D101" s="21">
        <f>SUM(D90:D100)</f>
        <v>19</v>
      </c>
      <c r="E101" s="21">
        <f>SUM(E90:E100)</f>
        <v>80</v>
      </c>
      <c r="F101" s="22"/>
      <c r="G101" s="31">
        <f t="shared" ref="G101:J101" si="5">SUM(G90:G100)</f>
        <v>0</v>
      </c>
      <c r="H101" s="31">
        <f t="shared" si="5"/>
        <v>57727.709999999992</v>
      </c>
      <c r="I101" s="31">
        <f t="shared" si="5"/>
        <v>261821.93</v>
      </c>
      <c r="J101" s="31">
        <f t="shared" si="5"/>
        <v>319549.64</v>
      </c>
      <c r="K101" s="27"/>
      <c r="L101" s="27"/>
      <c r="M101" s="27"/>
      <c r="N101" s="27"/>
      <c r="O101" s="27"/>
      <c r="P101" s="27"/>
      <c r="Q101" s="27"/>
    </row>
    <row r="102" spans="1:30" ht="45.75" customHeight="1" x14ac:dyDescent="0.25">
      <c r="A102" s="27"/>
      <c r="B102" s="27"/>
      <c r="C102" s="27"/>
      <c r="D102" s="27"/>
      <c r="E102" s="27"/>
      <c r="F102" s="27"/>
      <c r="G102" s="27"/>
      <c r="H102" s="18"/>
      <c r="I102" s="18"/>
      <c r="J102" s="32"/>
      <c r="K102" s="27"/>
      <c r="L102" s="27"/>
      <c r="M102" s="27"/>
      <c r="N102" s="27"/>
      <c r="O102" s="27"/>
      <c r="P102" s="27"/>
      <c r="Q102" s="27"/>
    </row>
    <row r="103" spans="1:30" ht="14.4" x14ac:dyDescent="0.25">
      <c r="A103" s="112" t="s">
        <v>43</v>
      </c>
      <c r="B103" s="104"/>
      <c r="C103" s="104"/>
      <c r="D103" s="104"/>
      <c r="E103" s="104"/>
      <c r="F103" s="104"/>
      <c r="G103" s="104"/>
      <c r="H103" s="104"/>
      <c r="I103" s="105"/>
      <c r="J103" s="27"/>
      <c r="K103" s="6"/>
      <c r="L103" s="27"/>
      <c r="M103" s="27"/>
      <c r="N103" s="27"/>
      <c r="O103" s="27"/>
      <c r="P103" s="27"/>
      <c r="Q103" s="27"/>
    </row>
    <row r="104" spans="1:30" ht="27.6" x14ac:dyDescent="0.25">
      <c r="A104" s="9" t="s">
        <v>44</v>
      </c>
      <c r="B104" s="9" t="s">
        <v>45</v>
      </c>
      <c r="C104" s="9" t="s">
        <v>46</v>
      </c>
      <c r="D104" s="9" t="s">
        <v>47</v>
      </c>
      <c r="E104" s="9" t="s">
        <v>48</v>
      </c>
      <c r="F104" s="9" t="s">
        <v>49</v>
      </c>
      <c r="G104" s="9" t="s">
        <v>50</v>
      </c>
      <c r="H104" s="9" t="s">
        <v>51</v>
      </c>
      <c r="I104" s="9" t="s">
        <v>52</v>
      </c>
      <c r="J104" s="33"/>
      <c r="K104" s="6"/>
      <c r="L104" s="33"/>
      <c r="M104" s="33"/>
      <c r="N104" s="33"/>
      <c r="O104" s="33"/>
      <c r="P104" s="33"/>
      <c r="Q104" s="33"/>
      <c r="R104" s="34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</row>
    <row r="105" spans="1:30" ht="14.4" x14ac:dyDescent="0.25">
      <c r="A105" s="13"/>
      <c r="B105" s="35"/>
      <c r="C105" s="14"/>
      <c r="D105" s="14"/>
      <c r="E105" s="15">
        <v>0</v>
      </c>
      <c r="F105" s="36"/>
      <c r="G105" s="16">
        <v>0</v>
      </c>
      <c r="H105" s="16">
        <v>0</v>
      </c>
      <c r="I105" s="17">
        <f t="shared" ref="I105:I114" si="6">SUM(G105:H105)</f>
        <v>0</v>
      </c>
      <c r="J105" s="27"/>
      <c r="K105" s="18"/>
      <c r="L105" s="18"/>
      <c r="M105" s="18"/>
      <c r="N105" s="18"/>
      <c r="O105" s="18"/>
      <c r="P105" s="18"/>
      <c r="Q105" s="18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</row>
    <row r="106" spans="1:30" ht="14.4" x14ac:dyDescent="0.25">
      <c r="A106" s="13"/>
      <c r="B106" s="35"/>
      <c r="C106" s="14"/>
      <c r="D106" s="14"/>
      <c r="E106" s="15">
        <v>0</v>
      </c>
      <c r="F106" s="36"/>
      <c r="G106" s="16">
        <v>0</v>
      </c>
      <c r="H106" s="16">
        <v>0</v>
      </c>
      <c r="I106" s="17">
        <f t="shared" si="6"/>
        <v>0</v>
      </c>
      <c r="J106" s="27"/>
      <c r="K106" s="18"/>
      <c r="L106" s="18"/>
      <c r="M106" s="18"/>
      <c r="N106" s="18"/>
      <c r="O106" s="18"/>
      <c r="P106" s="18"/>
      <c r="Q106" s="18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</row>
    <row r="107" spans="1:30" ht="14.4" x14ac:dyDescent="0.25">
      <c r="A107" s="13"/>
      <c r="B107" s="35"/>
      <c r="C107" s="14"/>
      <c r="D107" s="14"/>
      <c r="E107" s="15">
        <v>0</v>
      </c>
      <c r="F107" s="13"/>
      <c r="G107" s="16">
        <v>0</v>
      </c>
      <c r="H107" s="16">
        <v>0</v>
      </c>
      <c r="I107" s="17">
        <f t="shared" si="6"/>
        <v>0</v>
      </c>
      <c r="J107" s="27"/>
      <c r="K107" s="18"/>
      <c r="L107" s="18"/>
      <c r="M107" s="18"/>
      <c r="N107" s="18"/>
      <c r="O107" s="18"/>
      <c r="P107" s="18"/>
      <c r="Q107" s="18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</row>
    <row r="108" spans="1:30" ht="14.4" x14ac:dyDescent="0.25">
      <c r="A108" s="13"/>
      <c r="B108" s="35"/>
      <c r="C108" s="14"/>
      <c r="D108" s="14"/>
      <c r="E108" s="15">
        <v>0</v>
      </c>
      <c r="F108" s="13"/>
      <c r="G108" s="16">
        <v>0</v>
      </c>
      <c r="H108" s="16">
        <v>0</v>
      </c>
      <c r="I108" s="17">
        <f t="shared" si="6"/>
        <v>0</v>
      </c>
      <c r="J108" s="27"/>
      <c r="K108" s="18"/>
      <c r="L108" s="18"/>
      <c r="M108" s="18"/>
      <c r="N108" s="18"/>
      <c r="O108" s="18"/>
      <c r="P108" s="18"/>
      <c r="Q108" s="18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</row>
    <row r="109" spans="1:30" ht="14.4" x14ac:dyDescent="0.25">
      <c r="A109" s="13"/>
      <c r="B109" s="35"/>
      <c r="C109" s="14"/>
      <c r="D109" s="14"/>
      <c r="E109" s="15">
        <v>0</v>
      </c>
      <c r="F109" s="13"/>
      <c r="G109" s="16">
        <v>0</v>
      </c>
      <c r="H109" s="16">
        <v>0</v>
      </c>
      <c r="I109" s="17">
        <f t="shared" si="6"/>
        <v>0</v>
      </c>
      <c r="J109" s="27"/>
      <c r="K109" s="18"/>
      <c r="L109" s="18"/>
      <c r="M109" s="18"/>
      <c r="N109" s="18"/>
      <c r="O109" s="18"/>
      <c r="P109" s="18"/>
      <c r="Q109" s="18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</row>
    <row r="110" spans="1:30" ht="14.4" x14ac:dyDescent="0.25">
      <c r="A110" s="13"/>
      <c r="B110" s="35"/>
      <c r="C110" s="14"/>
      <c r="D110" s="14"/>
      <c r="E110" s="15">
        <v>0</v>
      </c>
      <c r="F110" s="13"/>
      <c r="G110" s="16">
        <v>0</v>
      </c>
      <c r="H110" s="16">
        <v>0</v>
      </c>
      <c r="I110" s="17">
        <f t="shared" si="6"/>
        <v>0</v>
      </c>
      <c r="J110" s="27"/>
      <c r="K110" s="18"/>
      <c r="L110" s="18"/>
      <c r="M110" s="18"/>
      <c r="N110" s="18"/>
      <c r="O110" s="18"/>
      <c r="P110" s="18"/>
      <c r="Q110" s="18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</row>
    <row r="111" spans="1:30" ht="14.4" x14ac:dyDescent="0.25">
      <c r="A111" s="13"/>
      <c r="B111" s="35"/>
      <c r="C111" s="14"/>
      <c r="D111" s="14"/>
      <c r="E111" s="15">
        <v>0</v>
      </c>
      <c r="F111" s="13"/>
      <c r="G111" s="16">
        <v>0</v>
      </c>
      <c r="H111" s="16">
        <v>0</v>
      </c>
      <c r="I111" s="17">
        <f t="shared" si="6"/>
        <v>0</v>
      </c>
      <c r="J111" s="27"/>
      <c r="K111" s="18"/>
      <c r="L111" s="18"/>
      <c r="M111" s="18"/>
      <c r="N111" s="18"/>
      <c r="O111" s="18"/>
      <c r="P111" s="18"/>
      <c r="Q111" s="18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</row>
    <row r="112" spans="1:30" ht="14.4" x14ac:dyDescent="0.25">
      <c r="A112" s="13"/>
      <c r="B112" s="35"/>
      <c r="C112" s="14"/>
      <c r="D112" s="14"/>
      <c r="E112" s="15">
        <v>0</v>
      </c>
      <c r="F112" s="13"/>
      <c r="G112" s="16">
        <v>0</v>
      </c>
      <c r="H112" s="16">
        <v>0</v>
      </c>
      <c r="I112" s="17">
        <f t="shared" si="6"/>
        <v>0</v>
      </c>
      <c r="J112" s="27"/>
      <c r="K112" s="18"/>
      <c r="L112" s="18"/>
      <c r="M112" s="18"/>
      <c r="N112" s="18"/>
      <c r="O112" s="18"/>
      <c r="P112" s="18"/>
      <c r="Q112" s="18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</row>
    <row r="113" spans="1:30" ht="14.4" x14ac:dyDescent="0.25">
      <c r="A113" s="13"/>
      <c r="B113" s="35"/>
      <c r="C113" s="14"/>
      <c r="D113" s="14"/>
      <c r="E113" s="15">
        <v>0</v>
      </c>
      <c r="F113" s="13"/>
      <c r="G113" s="16">
        <v>0</v>
      </c>
      <c r="H113" s="16">
        <v>0</v>
      </c>
      <c r="I113" s="17">
        <f t="shared" si="6"/>
        <v>0</v>
      </c>
      <c r="J113" s="27"/>
      <c r="K113" s="18"/>
      <c r="L113" s="18"/>
      <c r="M113" s="18"/>
      <c r="N113" s="18"/>
      <c r="O113" s="18"/>
      <c r="P113" s="18"/>
      <c r="Q113" s="18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</row>
    <row r="114" spans="1:30" ht="14.4" x14ac:dyDescent="0.25">
      <c r="A114" s="13"/>
      <c r="B114" s="35"/>
      <c r="C114" s="14"/>
      <c r="D114" s="14"/>
      <c r="E114" s="15">
        <v>0</v>
      </c>
      <c r="F114" s="13"/>
      <c r="G114" s="16">
        <v>0</v>
      </c>
      <c r="H114" s="16">
        <v>0</v>
      </c>
      <c r="I114" s="17">
        <f t="shared" si="6"/>
        <v>0</v>
      </c>
      <c r="J114" s="27"/>
      <c r="K114" s="18"/>
      <c r="L114" s="18"/>
      <c r="M114" s="18"/>
      <c r="N114" s="18"/>
      <c r="O114" s="18"/>
      <c r="P114" s="18"/>
      <c r="Q114" s="18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</row>
    <row r="115" spans="1:30" ht="41.4" x14ac:dyDescent="0.25">
      <c r="A115" s="20" t="s">
        <v>53</v>
      </c>
      <c r="B115" s="20" t="s">
        <v>54</v>
      </c>
      <c r="C115" s="21" t="s">
        <v>55</v>
      </c>
      <c r="D115" s="21" t="s">
        <v>56</v>
      </c>
      <c r="E115" s="21" t="s">
        <v>57</v>
      </c>
      <c r="F115" s="37"/>
      <c r="G115" s="21" t="s">
        <v>58</v>
      </c>
      <c r="H115" s="21" t="s">
        <v>59</v>
      </c>
      <c r="I115" s="21" t="s">
        <v>60</v>
      </c>
      <c r="J115" s="27"/>
      <c r="K115" s="6"/>
      <c r="L115" s="6"/>
      <c r="M115" s="6"/>
      <c r="N115" s="6"/>
      <c r="O115" s="6"/>
      <c r="P115" s="6"/>
      <c r="Q115" s="6"/>
      <c r="R115" s="38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</row>
    <row r="116" spans="1:30" ht="14.4" x14ac:dyDescent="0.25">
      <c r="A116" s="23" t="s">
        <v>61</v>
      </c>
      <c r="B116" s="39" t="s">
        <v>62</v>
      </c>
      <c r="C116" s="24">
        <f>SUMIFS($E$105:$E$114,$B$105:$B$114,"FDA",$D$105:$D$114,"&lt;&gt;VAGO")</f>
        <v>0</v>
      </c>
      <c r="D116" s="24">
        <f>SUMIFS($E$105:$E$114,$B$105:$B$114,"FDA",$D$105:$D$114,"VAGO")</f>
        <v>0</v>
      </c>
      <c r="E116" s="24">
        <f t="shared" ref="E116:E120" si="7">C116+D116</f>
        <v>0</v>
      </c>
      <c r="F116" s="25"/>
      <c r="G116" s="17">
        <f>SUMIF($B$105:$B$114,"FDA",$G$105:$G$114)</f>
        <v>0</v>
      </c>
      <c r="H116" s="17">
        <f>SUMIF($B$105:$B$114,"FDA",$H$105:$H$114)</f>
        <v>0</v>
      </c>
      <c r="I116" s="17">
        <f>SUMIF($B$105:$B$114,"FDA",$I$105:$I$114)</f>
        <v>0</v>
      </c>
      <c r="J116" s="18"/>
      <c r="K116" s="6"/>
      <c r="L116" s="18"/>
      <c r="M116" s="18"/>
      <c r="N116" s="18"/>
      <c r="O116" s="18"/>
      <c r="P116" s="18"/>
      <c r="Q116" s="18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</row>
    <row r="117" spans="1:30" ht="14.4" x14ac:dyDescent="0.25">
      <c r="A117" s="23" t="s">
        <v>63</v>
      </c>
      <c r="B117" s="39" t="s">
        <v>64</v>
      </c>
      <c r="C117" s="24">
        <f>SUMIFS($E$105:$E$114,$B$105:$B$114,"FDA-1",$D$105:$D$114,"&lt;&gt;VAGO")</f>
        <v>0</v>
      </c>
      <c r="D117" s="24">
        <f>SUMIFS($E$105:$E$114,$B$105:$B$114,"FDA-1",$D$105:$D$114,"VAGO")</f>
        <v>0</v>
      </c>
      <c r="E117" s="24">
        <f t="shared" si="7"/>
        <v>0</v>
      </c>
      <c r="F117" s="25"/>
      <c r="G117" s="17">
        <f>SUMIF($B$105:$B$114,"FDA-1",$G$105:$G$114)</f>
        <v>0</v>
      </c>
      <c r="H117" s="17">
        <f>SUMIF($B$105:$B$114,"FDA-1",$H$105:$H$114)</f>
        <v>0</v>
      </c>
      <c r="I117" s="17">
        <f>SUMIF($B$105:$B$114,"FDA-1",$I$105:$I$114)</f>
        <v>0</v>
      </c>
      <c r="J117" s="18"/>
      <c r="K117" s="6"/>
      <c r="L117" s="18"/>
      <c r="M117" s="18"/>
      <c r="N117" s="18"/>
      <c r="O117" s="18"/>
      <c r="P117" s="18"/>
      <c r="Q117" s="18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</row>
    <row r="118" spans="1:30" ht="14.4" x14ac:dyDescent="0.25">
      <c r="A118" s="23" t="s">
        <v>65</v>
      </c>
      <c r="B118" s="39" t="s">
        <v>66</v>
      </c>
      <c r="C118" s="24">
        <f>SUMIFS($E$105:$E$114,$B$105:$B$114,"FDA-2",$D$105:$D$114,"&lt;&gt;VAGO")</f>
        <v>0</v>
      </c>
      <c r="D118" s="24">
        <f>SUMIFS($E$105:$E$114,$B$105:$B$114,"FDA-2",$D$105:$D$114,"VAGO")</f>
        <v>0</v>
      </c>
      <c r="E118" s="24">
        <f t="shared" si="7"/>
        <v>0</v>
      </c>
      <c r="F118" s="28"/>
      <c r="G118" s="17">
        <f>SUMIF($B$105:$B$114,"FDA-2",$G$105:$G$114)</f>
        <v>0</v>
      </c>
      <c r="H118" s="17">
        <f>SUMIF($B$105:$B$114,"FDA-2",$H$105:$H$114)</f>
        <v>0</v>
      </c>
      <c r="I118" s="17">
        <f>SUMIF($B$105:$B$114,"FDA-2",$I$105:$I$114)</f>
        <v>0</v>
      </c>
      <c r="J118" s="18"/>
      <c r="K118" s="6"/>
      <c r="L118" s="18"/>
      <c r="M118" s="18"/>
      <c r="N118" s="18"/>
      <c r="O118" s="18"/>
      <c r="P118" s="18"/>
      <c r="Q118" s="18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</row>
    <row r="119" spans="1:30" ht="14.4" x14ac:dyDescent="0.25">
      <c r="A119" s="23" t="s">
        <v>67</v>
      </c>
      <c r="B119" s="39" t="s">
        <v>68</v>
      </c>
      <c r="C119" s="24">
        <f>SUMIFS($E$105:$E$114,$B$105:$B$114,"FDA-3",$D$105:$D$114,"&lt;&gt;VAGO")</f>
        <v>0</v>
      </c>
      <c r="D119" s="24">
        <f>SUMIFS($E$105:$E$114,$B$105:$B$114,"FDA-3",$D$105:$D$114,"VAGO")</f>
        <v>0</v>
      </c>
      <c r="E119" s="24">
        <f t="shared" si="7"/>
        <v>0</v>
      </c>
      <c r="F119" s="30"/>
      <c r="G119" s="17">
        <f>SUMIF($B$105:$B$114,"FDA-3",$G$105:$G$114)</f>
        <v>0</v>
      </c>
      <c r="H119" s="17">
        <f>SUMIF($B$105:$B$114,"FDA-3",$H$105:$H$114)</f>
        <v>0</v>
      </c>
      <c r="I119" s="17">
        <f>SUMIF($B$105:$B$114,"FDA-3",$I$105:$I$114)</f>
        <v>0</v>
      </c>
      <c r="J119" s="18"/>
      <c r="K119" s="6"/>
      <c r="L119" s="18"/>
      <c r="M119" s="18"/>
      <c r="N119" s="18"/>
      <c r="O119" s="18"/>
      <c r="P119" s="18"/>
      <c r="Q119" s="18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</row>
    <row r="120" spans="1:30" ht="14.4" x14ac:dyDescent="0.25">
      <c r="A120" s="23" t="s">
        <v>69</v>
      </c>
      <c r="B120" s="39" t="s">
        <v>70</v>
      </c>
      <c r="C120" s="24">
        <f>SUMIFS($E$105:$E$114,$B$105:$B$114,"FDA-4",$D$105:$D$114,"&lt;&gt;VAGO")</f>
        <v>0</v>
      </c>
      <c r="D120" s="24">
        <f>SUMIFS($E$105:$E$114,$B$105:$B$114,"FDA-4",$D$105:$D$114,"VAGO")</f>
        <v>0</v>
      </c>
      <c r="E120" s="24">
        <f t="shared" si="7"/>
        <v>0</v>
      </c>
      <c r="F120" s="28"/>
      <c r="G120" s="17">
        <f>SUMIF($B$105:$B$114,"FDA-4",$G$105:$G$114)</f>
        <v>0</v>
      </c>
      <c r="H120" s="17">
        <f>SUMIF($B$105:$B$114,"FDA-4",$H$105:$H$114)</f>
        <v>0</v>
      </c>
      <c r="I120" s="17">
        <f>SUMIF($B$105:$B$114,"FDA-4",$I$105:$I$114)</f>
        <v>0</v>
      </c>
      <c r="J120" s="18"/>
      <c r="K120" s="6"/>
      <c r="L120" s="18"/>
      <c r="M120" s="18"/>
      <c r="N120" s="18"/>
      <c r="O120" s="18"/>
      <c r="P120" s="18"/>
      <c r="Q120" s="18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</row>
    <row r="121" spans="1:30" ht="27.6" x14ac:dyDescent="0.25">
      <c r="A121" s="20" t="s">
        <v>71</v>
      </c>
      <c r="B121" s="37"/>
      <c r="C121" s="21">
        <f t="shared" ref="C121:E121" si="8">SUM(C117:C120)</f>
        <v>0</v>
      </c>
      <c r="D121" s="21">
        <f t="shared" si="8"/>
        <v>0</v>
      </c>
      <c r="E121" s="21">
        <f t="shared" si="8"/>
        <v>0</v>
      </c>
      <c r="F121" s="37"/>
      <c r="G121" s="40">
        <f t="shared" ref="G121:I121" si="9">SUM(G116:G120)</f>
        <v>0</v>
      </c>
      <c r="H121" s="40">
        <f t="shared" si="9"/>
        <v>0</v>
      </c>
      <c r="I121" s="40">
        <f t="shared" si="9"/>
        <v>0</v>
      </c>
      <c r="J121" s="18"/>
      <c r="K121" s="6"/>
      <c r="L121" s="18"/>
      <c r="M121" s="18"/>
      <c r="N121" s="18"/>
      <c r="O121" s="18"/>
      <c r="P121" s="18"/>
      <c r="Q121" s="18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</row>
    <row r="122" spans="1:30" ht="45" customHeight="1" x14ac:dyDescent="0.25">
      <c r="A122" s="32"/>
      <c r="B122" s="32"/>
      <c r="C122" s="32"/>
      <c r="D122" s="32"/>
      <c r="E122" s="32"/>
      <c r="F122" s="32"/>
      <c r="G122" s="32"/>
      <c r="H122" s="32"/>
      <c r="I122" s="6"/>
      <c r="J122" s="18"/>
      <c r="K122" s="6"/>
      <c r="L122" s="18"/>
      <c r="M122" s="18"/>
      <c r="N122" s="18"/>
      <c r="O122" s="18"/>
      <c r="P122" s="18"/>
      <c r="Q122" s="18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</row>
    <row r="123" spans="1:30" ht="14.4" x14ac:dyDescent="0.25">
      <c r="A123" s="112" t="s">
        <v>72</v>
      </c>
      <c r="B123" s="104"/>
      <c r="C123" s="104"/>
      <c r="D123" s="104"/>
      <c r="E123" s="104"/>
      <c r="F123" s="104"/>
      <c r="G123" s="104"/>
      <c r="H123" s="104"/>
      <c r="I123" s="105"/>
      <c r="J123" s="18"/>
      <c r="K123" s="6"/>
      <c r="L123" s="18"/>
      <c r="M123" s="18"/>
      <c r="N123" s="18"/>
      <c r="O123" s="18"/>
      <c r="P123" s="18"/>
      <c r="Q123" s="18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</row>
    <row r="124" spans="1:30" ht="27.6" x14ac:dyDescent="0.25">
      <c r="A124" s="41" t="s">
        <v>73</v>
      </c>
      <c r="B124" s="9" t="s">
        <v>74</v>
      </c>
      <c r="C124" s="9" t="s">
        <v>75</v>
      </c>
      <c r="D124" s="9" t="s">
        <v>76</v>
      </c>
      <c r="E124" s="9" t="s">
        <v>77</v>
      </c>
      <c r="F124" s="9" t="s">
        <v>78</v>
      </c>
      <c r="G124" s="9" t="s">
        <v>79</v>
      </c>
      <c r="H124" s="9" t="s">
        <v>80</v>
      </c>
      <c r="I124" s="9" t="s">
        <v>81</v>
      </c>
      <c r="J124" s="6"/>
      <c r="K124" s="6"/>
      <c r="L124" s="6"/>
      <c r="M124" s="6"/>
      <c r="N124" s="6"/>
      <c r="O124" s="6"/>
      <c r="P124" s="6"/>
      <c r="Q124" s="6"/>
      <c r="R124" s="34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</row>
    <row r="125" spans="1:30" ht="14.4" x14ac:dyDescent="0.25">
      <c r="A125" s="42"/>
      <c r="B125" s="43"/>
      <c r="C125" s="43"/>
      <c r="D125" s="14"/>
      <c r="E125" s="15">
        <v>0</v>
      </c>
      <c r="F125" s="42"/>
      <c r="G125" s="16">
        <v>0</v>
      </c>
      <c r="H125" s="16">
        <v>0</v>
      </c>
      <c r="I125" s="17">
        <f t="shared" ref="I125:I134" si="10">SUM(G125:H125)</f>
        <v>0</v>
      </c>
      <c r="J125" s="18"/>
      <c r="K125" s="18"/>
      <c r="L125" s="18"/>
      <c r="M125" s="18"/>
      <c r="N125" s="18"/>
      <c r="O125" s="18"/>
      <c r="P125" s="18"/>
      <c r="Q125" s="18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</row>
    <row r="126" spans="1:30" ht="14.4" x14ac:dyDescent="0.25">
      <c r="A126" s="13"/>
      <c r="B126" s="43"/>
      <c r="C126" s="14"/>
      <c r="D126" s="14"/>
      <c r="E126" s="15">
        <v>0</v>
      </c>
      <c r="F126" s="13"/>
      <c r="G126" s="16">
        <v>0</v>
      </c>
      <c r="H126" s="16">
        <v>0</v>
      </c>
      <c r="I126" s="17">
        <f t="shared" si="10"/>
        <v>0</v>
      </c>
      <c r="J126" s="18"/>
      <c r="K126" s="18"/>
      <c r="L126" s="18"/>
      <c r="M126" s="18"/>
      <c r="N126" s="18"/>
      <c r="O126" s="18"/>
      <c r="P126" s="18"/>
      <c r="Q126" s="18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</row>
    <row r="127" spans="1:30" ht="14.4" x14ac:dyDescent="0.25">
      <c r="A127" s="13"/>
      <c r="B127" s="43"/>
      <c r="C127" s="14"/>
      <c r="D127" s="14"/>
      <c r="E127" s="15">
        <v>0</v>
      </c>
      <c r="F127" s="36"/>
      <c r="G127" s="16">
        <v>0</v>
      </c>
      <c r="H127" s="16">
        <v>0</v>
      </c>
      <c r="I127" s="17">
        <f t="shared" si="10"/>
        <v>0</v>
      </c>
      <c r="J127" s="18"/>
      <c r="K127" s="18"/>
      <c r="L127" s="18"/>
      <c r="M127" s="18"/>
      <c r="N127" s="18"/>
      <c r="O127" s="18"/>
      <c r="P127" s="18"/>
      <c r="Q127" s="18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</row>
    <row r="128" spans="1:30" ht="14.4" x14ac:dyDescent="0.25">
      <c r="A128" s="42"/>
      <c r="B128" s="43"/>
      <c r="C128" s="14"/>
      <c r="D128" s="14"/>
      <c r="E128" s="15">
        <v>0</v>
      </c>
      <c r="F128" s="13"/>
      <c r="G128" s="16">
        <v>0</v>
      </c>
      <c r="H128" s="16">
        <v>0</v>
      </c>
      <c r="I128" s="17">
        <f t="shared" si="10"/>
        <v>0</v>
      </c>
      <c r="J128" s="18"/>
      <c r="K128" s="18"/>
      <c r="L128" s="18"/>
      <c r="M128" s="18"/>
      <c r="N128" s="18"/>
      <c r="O128" s="18"/>
      <c r="P128" s="18"/>
      <c r="Q128" s="18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</row>
    <row r="129" spans="1:30" ht="14.4" x14ac:dyDescent="0.25">
      <c r="A129" s="42"/>
      <c r="B129" s="43"/>
      <c r="C129" s="43"/>
      <c r="D129" s="14"/>
      <c r="E129" s="15">
        <v>0</v>
      </c>
      <c r="F129" s="42"/>
      <c r="G129" s="16">
        <v>0</v>
      </c>
      <c r="H129" s="16">
        <v>0</v>
      </c>
      <c r="I129" s="17">
        <f t="shared" si="10"/>
        <v>0</v>
      </c>
      <c r="J129" s="18"/>
      <c r="K129" s="18"/>
      <c r="L129" s="18"/>
      <c r="M129" s="18"/>
      <c r="N129" s="18"/>
      <c r="O129" s="18"/>
      <c r="P129" s="18"/>
      <c r="Q129" s="18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</row>
    <row r="130" spans="1:30" ht="14.4" x14ac:dyDescent="0.25">
      <c r="A130" s="42"/>
      <c r="B130" s="43"/>
      <c r="C130" s="43"/>
      <c r="D130" s="14"/>
      <c r="E130" s="15">
        <v>0</v>
      </c>
      <c r="F130" s="42"/>
      <c r="G130" s="16">
        <v>0</v>
      </c>
      <c r="H130" s="16">
        <v>0</v>
      </c>
      <c r="I130" s="17">
        <f t="shared" si="10"/>
        <v>0</v>
      </c>
      <c r="J130" s="18"/>
      <c r="K130" s="18"/>
      <c r="L130" s="18"/>
      <c r="M130" s="18"/>
      <c r="N130" s="18"/>
      <c r="O130" s="18"/>
      <c r="P130" s="18"/>
      <c r="Q130" s="18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</row>
    <row r="131" spans="1:30" ht="14.4" x14ac:dyDescent="0.25">
      <c r="A131" s="42"/>
      <c r="B131" s="43"/>
      <c r="C131" s="43"/>
      <c r="D131" s="14"/>
      <c r="E131" s="15">
        <v>0</v>
      </c>
      <c r="F131" s="42"/>
      <c r="G131" s="16">
        <v>0</v>
      </c>
      <c r="H131" s="16">
        <v>0</v>
      </c>
      <c r="I131" s="17">
        <f t="shared" si="10"/>
        <v>0</v>
      </c>
      <c r="J131" s="18"/>
      <c r="K131" s="18"/>
      <c r="L131" s="18"/>
      <c r="M131" s="18"/>
      <c r="N131" s="18"/>
      <c r="O131" s="18"/>
      <c r="P131" s="18"/>
      <c r="Q131" s="18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</row>
    <row r="132" spans="1:30" ht="14.4" x14ac:dyDescent="0.25">
      <c r="A132" s="42"/>
      <c r="B132" s="43"/>
      <c r="C132" s="43"/>
      <c r="D132" s="14"/>
      <c r="E132" s="15">
        <v>0</v>
      </c>
      <c r="F132" s="42"/>
      <c r="G132" s="16">
        <v>0</v>
      </c>
      <c r="H132" s="16">
        <v>0</v>
      </c>
      <c r="I132" s="17">
        <f t="shared" si="10"/>
        <v>0</v>
      </c>
      <c r="J132" s="18"/>
      <c r="K132" s="18"/>
      <c r="L132" s="18"/>
      <c r="M132" s="18"/>
      <c r="N132" s="18"/>
      <c r="O132" s="18"/>
      <c r="P132" s="18"/>
      <c r="Q132" s="18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</row>
    <row r="133" spans="1:30" ht="14.4" x14ac:dyDescent="0.25">
      <c r="A133" s="42"/>
      <c r="B133" s="43"/>
      <c r="C133" s="43"/>
      <c r="D133" s="14"/>
      <c r="E133" s="15">
        <v>0</v>
      </c>
      <c r="F133" s="42"/>
      <c r="G133" s="16">
        <v>0</v>
      </c>
      <c r="H133" s="16">
        <v>0</v>
      </c>
      <c r="I133" s="17">
        <f t="shared" si="10"/>
        <v>0</v>
      </c>
      <c r="J133" s="18"/>
      <c r="K133" s="18"/>
      <c r="L133" s="18"/>
      <c r="M133" s="18"/>
      <c r="N133" s="18"/>
      <c r="O133" s="18"/>
      <c r="P133" s="18"/>
      <c r="Q133" s="18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</row>
    <row r="134" spans="1:30" ht="14.4" x14ac:dyDescent="0.25">
      <c r="A134" s="42"/>
      <c r="B134" s="43"/>
      <c r="C134" s="43"/>
      <c r="D134" s="14"/>
      <c r="E134" s="15">
        <v>0</v>
      </c>
      <c r="F134" s="42"/>
      <c r="G134" s="16">
        <v>0</v>
      </c>
      <c r="H134" s="16">
        <v>0</v>
      </c>
      <c r="I134" s="17">
        <f t="shared" si="10"/>
        <v>0</v>
      </c>
      <c r="J134" s="18"/>
      <c r="K134" s="18"/>
      <c r="L134" s="18"/>
      <c r="M134" s="18"/>
      <c r="N134" s="18"/>
      <c r="O134" s="18"/>
      <c r="P134" s="18"/>
      <c r="Q134" s="18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</row>
    <row r="135" spans="1:30" ht="41.4" x14ac:dyDescent="0.25">
      <c r="A135" s="20" t="s">
        <v>82</v>
      </c>
      <c r="B135" s="20" t="s">
        <v>83</v>
      </c>
      <c r="C135" s="21" t="s">
        <v>84</v>
      </c>
      <c r="D135" s="21" t="s">
        <v>85</v>
      </c>
      <c r="E135" s="21" t="s">
        <v>86</v>
      </c>
      <c r="F135" s="37"/>
      <c r="G135" s="21" t="s">
        <v>87</v>
      </c>
      <c r="H135" s="21" t="s">
        <v>88</v>
      </c>
      <c r="I135" s="21" t="s">
        <v>89</v>
      </c>
      <c r="J135" s="18"/>
      <c r="K135" s="18"/>
      <c r="L135" s="18"/>
      <c r="M135" s="18"/>
      <c r="N135" s="18"/>
      <c r="O135" s="18"/>
      <c r="P135" s="18"/>
      <c r="Q135" s="18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</row>
    <row r="136" spans="1:30" ht="14.4" x14ac:dyDescent="0.25">
      <c r="A136" s="23" t="s">
        <v>90</v>
      </c>
      <c r="B136" s="39" t="s">
        <v>91</v>
      </c>
      <c r="C136" s="24">
        <f>SUMIFS($E$125:$E$134,$B$125:$B$134,"FGS-1",$D$125:$D$134,"&lt;&gt;VAGO")</f>
        <v>0</v>
      </c>
      <c r="D136" s="24">
        <f>SUMIFS($E$125:$E$134,$B$125:$B$134,"FGS-1",$D$125:$D$134,"VAGO")</f>
        <v>0</v>
      </c>
      <c r="E136" s="24">
        <f t="shared" ref="E136:E141" si="11">C136+D136</f>
        <v>0</v>
      </c>
      <c r="F136" s="25"/>
      <c r="G136" s="17">
        <f t="shared" ref="G136:I136" si="12">SUMIF($B$125:$B$134,"FGS-1",$G$125:$G$134)</f>
        <v>0</v>
      </c>
      <c r="H136" s="17">
        <f t="shared" si="12"/>
        <v>0</v>
      </c>
      <c r="I136" s="17">
        <f t="shared" si="12"/>
        <v>0</v>
      </c>
      <c r="J136" s="18"/>
      <c r="K136" s="18"/>
      <c r="L136" s="18"/>
      <c r="M136" s="18"/>
      <c r="N136" s="18"/>
      <c r="O136" s="18"/>
      <c r="P136" s="18"/>
      <c r="Q136" s="18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</row>
    <row r="137" spans="1:30" ht="14.4" x14ac:dyDescent="0.25">
      <c r="A137" s="23" t="s">
        <v>92</v>
      </c>
      <c r="B137" s="39" t="s">
        <v>93</v>
      </c>
      <c r="C137" s="24">
        <f>SUMIFS($E$125:$E$134,$B$125:$B$134,"FGS-2",$D$125:$D$134,"&lt;&gt;VAGO")</f>
        <v>0</v>
      </c>
      <c r="D137" s="24">
        <f>SUMIFS($E$125:$E$134,$B$125:$B$134,"FGS-2",$D$125:$D$134,"VAGO")</f>
        <v>0</v>
      </c>
      <c r="E137" s="24">
        <f t="shared" si="11"/>
        <v>0</v>
      </c>
      <c r="F137" s="28"/>
      <c r="G137" s="17">
        <f t="shared" ref="G137:I137" si="13">SUMIF($B$125:$B$134,"FGS-2",$G$125:$G$134)</f>
        <v>0</v>
      </c>
      <c r="H137" s="17">
        <f t="shared" si="13"/>
        <v>0</v>
      </c>
      <c r="I137" s="17">
        <f t="shared" si="13"/>
        <v>0</v>
      </c>
      <c r="J137" s="18"/>
      <c r="K137" s="18"/>
      <c r="L137" s="18"/>
      <c r="M137" s="18"/>
      <c r="N137" s="18"/>
      <c r="O137" s="18"/>
      <c r="P137" s="18"/>
      <c r="Q137" s="18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</row>
    <row r="138" spans="1:30" ht="14.4" x14ac:dyDescent="0.25">
      <c r="A138" s="23" t="s">
        <v>94</v>
      </c>
      <c r="B138" s="39" t="s">
        <v>95</v>
      </c>
      <c r="C138" s="24">
        <f>SUMIFS($E$125:$E$134,$B$125:$B$134,"FGS-3",$D$125:$D$134,"&lt;&gt;VAGO")</f>
        <v>0</v>
      </c>
      <c r="D138" s="24">
        <f>SUMIFS($E$125:$E$134,$B$125:$B$134,"FGS-3",$D$125:$D$134,"VAGO")</f>
        <v>0</v>
      </c>
      <c r="E138" s="24">
        <f t="shared" si="11"/>
        <v>0</v>
      </c>
      <c r="F138" s="28"/>
      <c r="G138" s="17">
        <f t="shared" ref="G138:I138" si="14">SUMIF($B$125:$B$134,"FGS-3",$G$125:$G$134)</f>
        <v>0</v>
      </c>
      <c r="H138" s="17">
        <f t="shared" si="14"/>
        <v>0</v>
      </c>
      <c r="I138" s="17">
        <f t="shared" si="14"/>
        <v>0</v>
      </c>
      <c r="J138" s="18"/>
      <c r="K138" s="18"/>
      <c r="L138" s="18"/>
      <c r="M138" s="18"/>
      <c r="N138" s="18"/>
      <c r="O138" s="18"/>
      <c r="P138" s="18"/>
      <c r="Q138" s="18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</row>
    <row r="139" spans="1:30" ht="14.4" x14ac:dyDescent="0.25">
      <c r="A139" s="29" t="s">
        <v>96</v>
      </c>
      <c r="B139" s="44" t="s">
        <v>97</v>
      </c>
      <c r="C139" s="24">
        <f>SUMIFS($E$125:$E$134,$B$125:$B$134,"FGA-1",$D$125:$D$134,"&lt;&gt;VAGO")</f>
        <v>0</v>
      </c>
      <c r="D139" s="24">
        <f>SUMIFS($E$125:$E$134,$B$125:$B$134,"FGA-1",$D$125:$D$134,"VAGO")</f>
        <v>0</v>
      </c>
      <c r="E139" s="24">
        <f t="shared" si="11"/>
        <v>0</v>
      </c>
      <c r="F139" s="30"/>
      <c r="G139" s="17">
        <f t="shared" ref="G139:I139" si="15">SUMIF($B$125:$B$134,"FGA-1",$G$125:$G$134)</f>
        <v>0</v>
      </c>
      <c r="H139" s="17">
        <f t="shared" si="15"/>
        <v>0</v>
      </c>
      <c r="I139" s="17">
        <f t="shared" si="15"/>
        <v>0</v>
      </c>
      <c r="J139" s="18"/>
      <c r="K139" s="18"/>
      <c r="L139" s="18"/>
      <c r="M139" s="18"/>
      <c r="N139" s="18"/>
      <c r="O139" s="18"/>
      <c r="P139" s="18"/>
      <c r="Q139" s="18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</row>
    <row r="140" spans="1:30" ht="14.4" x14ac:dyDescent="0.25">
      <c r="A140" s="23" t="s">
        <v>98</v>
      </c>
      <c r="B140" s="39" t="s">
        <v>99</v>
      </c>
      <c r="C140" s="24">
        <f>SUMIFS($E$125:$E$134,$B$125:$B$134,"FGA-2",$D$125:$D$134,"&lt;&gt;VAGO")</f>
        <v>0</v>
      </c>
      <c r="D140" s="24">
        <f>SUMIFS($E$125:$E$134,$B$125:$B$134,"FGA-2",$D$125:$D$134,"VAGO")</f>
        <v>0</v>
      </c>
      <c r="E140" s="24">
        <f t="shared" si="11"/>
        <v>0</v>
      </c>
      <c r="F140" s="30"/>
      <c r="G140" s="17">
        <f t="shared" ref="G140:I140" si="16">SUMIF($B$125:$B$134,"FGA-2",$G$125:$G$134)</f>
        <v>0</v>
      </c>
      <c r="H140" s="17">
        <f t="shared" si="16"/>
        <v>0</v>
      </c>
      <c r="I140" s="17">
        <f t="shared" si="16"/>
        <v>0</v>
      </c>
      <c r="J140" s="18"/>
      <c r="K140" s="18"/>
      <c r="L140" s="18"/>
      <c r="M140" s="18"/>
      <c r="N140" s="18"/>
      <c r="O140" s="18"/>
      <c r="P140" s="18"/>
      <c r="Q140" s="18"/>
      <c r="R140" s="34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</row>
    <row r="141" spans="1:30" ht="14.4" x14ac:dyDescent="0.25">
      <c r="A141" s="23" t="s">
        <v>100</v>
      </c>
      <c r="B141" s="39" t="s">
        <v>101</v>
      </c>
      <c r="C141" s="24">
        <f>SUMIFS($E$125:$E$134,$B$125:$B$134,"FGA-3",$D$125:$D$134,"&lt;&gt;VAGO")</f>
        <v>0</v>
      </c>
      <c r="D141" s="24">
        <f>SUMIFS($E$125:$E$134,$B$125:$B$134,"FGA-3",$D$125:$D$134,"VAGO")</f>
        <v>0</v>
      </c>
      <c r="E141" s="24">
        <f t="shared" si="11"/>
        <v>0</v>
      </c>
      <c r="F141" s="28"/>
      <c r="G141" s="17">
        <f t="shared" ref="G141:I141" si="17">SUMIF($B$125:$B$134,"FGA-3",$G$125:$G$134)</f>
        <v>0</v>
      </c>
      <c r="H141" s="17">
        <f t="shared" si="17"/>
        <v>0</v>
      </c>
      <c r="I141" s="17">
        <f t="shared" si="17"/>
        <v>0</v>
      </c>
      <c r="J141" s="18"/>
      <c r="K141" s="18"/>
      <c r="L141" s="18"/>
      <c r="M141" s="18"/>
      <c r="N141" s="18"/>
      <c r="O141" s="18"/>
      <c r="P141" s="18"/>
      <c r="Q141" s="18"/>
      <c r="R141" s="38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</row>
    <row r="142" spans="1:30" ht="27.6" x14ac:dyDescent="0.25">
      <c r="A142" s="20" t="s">
        <v>102</v>
      </c>
      <c r="B142" s="37"/>
      <c r="C142" s="21">
        <f t="shared" ref="C142:E142" si="18">SUM(C136:C141)</f>
        <v>0</v>
      </c>
      <c r="D142" s="21">
        <f t="shared" si="18"/>
        <v>0</v>
      </c>
      <c r="E142" s="21">
        <f t="shared" si="18"/>
        <v>0</v>
      </c>
      <c r="F142" s="37"/>
      <c r="G142" s="40">
        <f t="shared" ref="G142:I142" si="19">SUM(G136:G141)</f>
        <v>0</v>
      </c>
      <c r="H142" s="40">
        <f t="shared" si="19"/>
        <v>0</v>
      </c>
      <c r="I142" s="40">
        <f t="shared" si="19"/>
        <v>0</v>
      </c>
      <c r="J142" s="18"/>
      <c r="K142" s="18"/>
      <c r="L142" s="18"/>
      <c r="M142" s="18"/>
      <c r="N142" s="18"/>
      <c r="O142" s="18"/>
      <c r="P142" s="18"/>
      <c r="Q142" s="18"/>
      <c r="R142" s="38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</row>
    <row r="143" spans="1:30" ht="33" customHeight="1" x14ac:dyDescent="0.25">
      <c r="A143" s="27"/>
      <c r="B143" s="27"/>
      <c r="C143" s="27"/>
      <c r="D143" s="27"/>
      <c r="E143" s="27"/>
      <c r="F143" s="27"/>
      <c r="G143" s="27"/>
      <c r="H143" s="27"/>
      <c r="I143" s="33"/>
      <c r="J143" s="33"/>
      <c r="K143" s="6"/>
      <c r="L143" s="33"/>
      <c r="M143" s="33"/>
      <c r="N143" s="33"/>
      <c r="O143" s="33"/>
      <c r="P143" s="33"/>
      <c r="Q143" s="33"/>
      <c r="R143" s="34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</row>
    <row r="144" spans="1:30" ht="41.4" x14ac:dyDescent="0.25">
      <c r="A144" s="20"/>
      <c r="B144" s="20"/>
      <c r="C144" s="21" t="s">
        <v>103</v>
      </c>
      <c r="D144" s="21" t="s">
        <v>104</v>
      </c>
      <c r="E144" s="21" t="s">
        <v>105</v>
      </c>
      <c r="F144" s="22"/>
      <c r="G144" s="21" t="s">
        <v>106</v>
      </c>
      <c r="H144" s="21" t="s">
        <v>107</v>
      </c>
      <c r="I144" s="21" t="s">
        <v>108</v>
      </c>
      <c r="J144" s="33"/>
      <c r="K144" s="6"/>
      <c r="L144" s="33"/>
      <c r="M144" s="33"/>
      <c r="N144" s="33"/>
      <c r="O144" s="33"/>
      <c r="P144" s="33"/>
      <c r="Q144" s="33"/>
      <c r="R144" s="34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</row>
    <row r="145" spans="1:30" ht="27.6" x14ac:dyDescent="0.25">
      <c r="A145" s="20" t="s">
        <v>109</v>
      </c>
      <c r="B145" s="22"/>
      <c r="C145" s="21">
        <f t="shared" ref="C145:E145" si="20">SUM(C101+C121+C142)</f>
        <v>61</v>
      </c>
      <c r="D145" s="21">
        <f t="shared" si="20"/>
        <v>19</v>
      </c>
      <c r="E145" s="21">
        <f t="shared" si="20"/>
        <v>80</v>
      </c>
      <c r="F145" s="22"/>
      <c r="G145" s="40">
        <f t="shared" ref="G145:I145" si="21">SUM(H101+G121+G142)</f>
        <v>57727.709999999992</v>
      </c>
      <c r="H145" s="40">
        <f t="shared" si="21"/>
        <v>261821.93</v>
      </c>
      <c r="I145" s="40">
        <f t="shared" si="21"/>
        <v>319549.64</v>
      </c>
      <c r="J145" s="33"/>
      <c r="K145" s="6"/>
      <c r="L145" s="33"/>
      <c r="M145" s="33"/>
      <c r="N145" s="33"/>
      <c r="O145" s="33"/>
      <c r="P145" s="33"/>
      <c r="Q145" s="33"/>
      <c r="R145" s="34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</row>
    <row r="146" spans="1:30" ht="30" customHeight="1" x14ac:dyDescent="0.25">
      <c r="A146" s="27"/>
      <c r="B146" s="27"/>
      <c r="C146" s="27"/>
      <c r="D146" s="27"/>
      <c r="E146" s="27"/>
      <c r="F146" s="27"/>
      <c r="G146" s="27"/>
      <c r="H146" s="27"/>
      <c r="I146" s="33"/>
      <c r="J146" s="33"/>
      <c r="K146" s="6"/>
      <c r="L146" s="33"/>
      <c r="M146" s="33"/>
      <c r="N146" s="33"/>
      <c r="O146" s="33"/>
      <c r="P146" s="33"/>
      <c r="Q146" s="33"/>
      <c r="R146" s="34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</row>
    <row r="147" spans="1:30" ht="14.4" x14ac:dyDescent="0.25">
      <c r="A147" s="109" t="s">
        <v>110</v>
      </c>
      <c r="B147" s="104"/>
      <c r="C147" s="104"/>
      <c r="D147" s="104"/>
      <c r="E147" s="104"/>
      <c r="F147" s="105"/>
      <c r="G147" s="18"/>
      <c r="H147" s="27"/>
      <c r="I147" s="27"/>
      <c r="J147" s="27"/>
      <c r="K147" s="18"/>
      <c r="L147" s="27"/>
      <c r="M147" s="33"/>
      <c r="N147" s="33"/>
      <c r="O147" s="33"/>
      <c r="P147" s="33"/>
      <c r="Q147" s="33"/>
      <c r="R147" s="34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</row>
    <row r="148" spans="1:30" ht="14.4" x14ac:dyDescent="0.25">
      <c r="A148" s="113" t="s">
        <v>111</v>
      </c>
      <c r="B148" s="104"/>
      <c r="C148" s="104"/>
      <c r="D148" s="104"/>
      <c r="E148" s="104"/>
      <c r="F148" s="105"/>
      <c r="G148" s="18"/>
      <c r="H148" s="27"/>
      <c r="I148" s="27"/>
      <c r="J148" s="27"/>
      <c r="K148" s="27"/>
      <c r="L148" s="27"/>
      <c r="M148" s="33"/>
      <c r="N148" s="33"/>
      <c r="O148" s="33"/>
      <c r="P148" s="33"/>
      <c r="Q148" s="33"/>
      <c r="R148" s="34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</row>
    <row r="149" spans="1:30" ht="14.4" x14ac:dyDescent="0.25">
      <c r="A149" s="113" t="s">
        <v>112</v>
      </c>
      <c r="B149" s="104"/>
      <c r="C149" s="104"/>
      <c r="D149" s="104"/>
      <c r="E149" s="104"/>
      <c r="F149" s="105"/>
      <c r="G149" s="18"/>
      <c r="H149" s="27"/>
      <c r="I149" s="27"/>
      <c r="J149" s="27"/>
      <c r="K149" s="27"/>
      <c r="L149" s="27"/>
      <c r="M149" s="33"/>
      <c r="N149" s="33"/>
      <c r="O149" s="33"/>
      <c r="P149" s="33"/>
      <c r="Q149" s="33"/>
      <c r="R149" s="34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</row>
    <row r="150" spans="1:30" ht="14.4" x14ac:dyDescent="0.25">
      <c r="A150" s="111" t="s">
        <v>113</v>
      </c>
      <c r="B150" s="104"/>
      <c r="C150" s="104"/>
      <c r="D150" s="104"/>
      <c r="E150" s="104"/>
      <c r="F150" s="105"/>
      <c r="G150" s="18"/>
      <c r="H150" s="27"/>
      <c r="I150" s="27"/>
      <c r="J150" s="27"/>
      <c r="K150" s="27"/>
      <c r="L150" s="27"/>
      <c r="M150" s="33"/>
      <c r="N150" s="33"/>
      <c r="O150" s="33"/>
      <c r="P150" s="33"/>
      <c r="Q150" s="33"/>
      <c r="R150" s="34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</row>
    <row r="151" spans="1:30" ht="14.4" x14ac:dyDescent="0.25">
      <c r="A151" s="111" t="s">
        <v>114</v>
      </c>
      <c r="B151" s="104"/>
      <c r="C151" s="104"/>
      <c r="D151" s="104"/>
      <c r="E151" s="104"/>
      <c r="F151" s="105"/>
      <c r="G151" s="18"/>
      <c r="H151" s="27"/>
      <c r="I151" s="27"/>
      <c r="J151" s="27"/>
      <c r="K151" s="27"/>
      <c r="L151" s="27"/>
      <c r="M151" s="33"/>
      <c r="N151" s="33"/>
      <c r="O151" s="33"/>
      <c r="P151" s="33"/>
      <c r="Q151" s="33"/>
      <c r="R151" s="34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</row>
    <row r="152" spans="1:30" ht="14.4" x14ac:dyDescent="0.25">
      <c r="A152" s="111" t="s">
        <v>115</v>
      </c>
      <c r="B152" s="104"/>
      <c r="C152" s="104"/>
      <c r="D152" s="104"/>
      <c r="E152" s="104"/>
      <c r="F152" s="105"/>
      <c r="G152" s="18"/>
      <c r="H152" s="27"/>
      <c r="I152" s="27"/>
      <c r="J152" s="27"/>
      <c r="K152" s="27"/>
      <c r="L152" s="27"/>
      <c r="M152" s="33"/>
      <c r="N152" s="33"/>
      <c r="O152" s="33"/>
      <c r="P152" s="33"/>
      <c r="Q152" s="33"/>
      <c r="R152" s="34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</row>
    <row r="153" spans="1:30" ht="14.4" x14ac:dyDescent="0.25">
      <c r="A153" s="111"/>
      <c r="B153" s="104"/>
      <c r="C153" s="104"/>
      <c r="D153" s="104"/>
      <c r="E153" s="104"/>
      <c r="F153" s="105"/>
      <c r="G153" s="18"/>
      <c r="H153" s="27"/>
      <c r="I153" s="27"/>
      <c r="J153" s="27"/>
      <c r="K153" s="27"/>
      <c r="L153" s="27"/>
      <c r="M153" s="33"/>
      <c r="N153" s="33"/>
      <c r="O153" s="33"/>
      <c r="P153" s="33"/>
      <c r="Q153" s="33"/>
      <c r="R153" s="34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</row>
    <row r="154" spans="1:30" ht="14.4" x14ac:dyDescent="0.25">
      <c r="A154" s="111"/>
      <c r="B154" s="104"/>
      <c r="C154" s="104"/>
      <c r="D154" s="104"/>
      <c r="E154" s="104"/>
      <c r="F154" s="105"/>
      <c r="G154" s="18"/>
      <c r="H154" s="27"/>
      <c r="I154" s="27"/>
      <c r="J154" s="27"/>
      <c r="K154" s="27"/>
      <c r="L154" s="27"/>
      <c r="M154" s="33"/>
      <c r="N154" s="33"/>
      <c r="O154" s="33"/>
      <c r="P154" s="33"/>
      <c r="Q154" s="33"/>
      <c r="R154" s="34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</row>
    <row r="155" spans="1:30" ht="14.4" x14ac:dyDescent="0.25">
      <c r="A155" s="106"/>
      <c r="B155" s="104"/>
      <c r="C155" s="104"/>
      <c r="D155" s="104"/>
      <c r="E155" s="104"/>
      <c r="F155" s="105"/>
      <c r="G155" s="18"/>
      <c r="H155" s="27"/>
      <c r="I155" s="27"/>
      <c r="J155" s="27"/>
      <c r="K155" s="27"/>
      <c r="L155" s="27"/>
      <c r="M155" s="33"/>
      <c r="N155" s="33"/>
      <c r="O155" s="33"/>
      <c r="P155" s="33"/>
      <c r="Q155" s="33"/>
      <c r="R155" s="34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</row>
    <row r="156" spans="1:30" ht="14.4" x14ac:dyDescent="0.25">
      <c r="A156" s="106"/>
      <c r="B156" s="104"/>
      <c r="C156" s="104"/>
      <c r="D156" s="104"/>
      <c r="E156" s="104"/>
      <c r="F156" s="105"/>
      <c r="G156" s="18"/>
      <c r="H156" s="27"/>
      <c r="I156" s="27"/>
      <c r="J156" s="27"/>
      <c r="K156" s="27"/>
      <c r="L156" s="27"/>
      <c r="M156" s="33"/>
      <c r="N156" s="33"/>
      <c r="O156" s="33"/>
      <c r="P156" s="33"/>
      <c r="Q156" s="33"/>
      <c r="R156" s="34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</row>
    <row r="157" spans="1:30" ht="14.4" x14ac:dyDescent="0.25">
      <c r="A157" s="106"/>
      <c r="B157" s="104"/>
      <c r="C157" s="104"/>
      <c r="D157" s="104"/>
      <c r="E157" s="104"/>
      <c r="F157" s="105"/>
      <c r="G157" s="18"/>
      <c r="H157" s="27"/>
      <c r="I157" s="27"/>
      <c r="J157" s="27"/>
      <c r="K157" s="27"/>
      <c r="L157" s="27"/>
      <c r="M157" s="33"/>
      <c r="N157" s="33"/>
      <c r="O157" s="33"/>
      <c r="P157" s="33"/>
      <c r="Q157" s="33"/>
      <c r="R157" s="34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</row>
    <row r="158" spans="1:30" ht="14.4" x14ac:dyDescent="0.25">
      <c r="A158" s="106"/>
      <c r="B158" s="104"/>
      <c r="C158" s="104"/>
      <c r="D158" s="104"/>
      <c r="E158" s="104"/>
      <c r="F158" s="105"/>
      <c r="G158" s="18"/>
      <c r="H158" s="27"/>
      <c r="I158" s="27"/>
      <c r="J158" s="27"/>
      <c r="K158" s="27"/>
      <c r="L158" s="27"/>
      <c r="M158" s="33"/>
      <c r="N158" s="33"/>
      <c r="O158" s="33"/>
      <c r="P158" s="33"/>
      <c r="Q158" s="33"/>
      <c r="R158" s="34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</row>
    <row r="159" spans="1:30" ht="14.4" x14ac:dyDescent="0.25">
      <c r="A159" s="106"/>
      <c r="B159" s="104"/>
      <c r="C159" s="104"/>
      <c r="D159" s="104"/>
      <c r="E159" s="104"/>
      <c r="F159" s="105"/>
      <c r="G159" s="18"/>
      <c r="H159" s="27"/>
      <c r="I159" s="27"/>
      <c r="J159" s="27"/>
      <c r="K159" s="27"/>
      <c r="L159" s="27"/>
      <c r="M159" s="33"/>
      <c r="N159" s="33"/>
      <c r="O159" s="33"/>
      <c r="P159" s="33"/>
      <c r="Q159" s="33"/>
      <c r="R159" s="34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</row>
    <row r="160" spans="1:30" ht="32.25" customHeight="1" x14ac:dyDescent="0.25">
      <c r="A160" s="107"/>
      <c r="B160" s="108"/>
      <c r="C160" s="108"/>
      <c r="D160" s="108"/>
      <c r="E160" s="108"/>
      <c r="F160" s="108"/>
      <c r="G160" s="18"/>
      <c r="H160" s="27"/>
      <c r="I160" s="27"/>
      <c r="J160" s="27"/>
      <c r="K160" s="27"/>
      <c r="L160" s="27"/>
      <c r="M160" s="33"/>
      <c r="N160" s="33"/>
      <c r="O160" s="33"/>
      <c r="P160" s="33"/>
      <c r="Q160" s="33"/>
      <c r="R160" s="34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</row>
    <row r="161" spans="1:30" ht="14.4" x14ac:dyDescent="0.25">
      <c r="A161" s="109" t="s">
        <v>116</v>
      </c>
      <c r="B161" s="104"/>
      <c r="C161" s="104"/>
      <c r="D161" s="104"/>
      <c r="E161" s="104"/>
      <c r="F161" s="105"/>
      <c r="G161" s="18"/>
      <c r="H161" s="27"/>
      <c r="I161" s="27"/>
      <c r="J161" s="27"/>
      <c r="K161" s="27"/>
      <c r="L161" s="27"/>
      <c r="M161" s="33"/>
      <c r="N161" s="33"/>
      <c r="O161" s="33"/>
      <c r="P161" s="33"/>
      <c r="Q161" s="33"/>
      <c r="R161" s="34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</row>
    <row r="162" spans="1:30" ht="14.4" x14ac:dyDescent="0.25">
      <c r="A162" s="110" t="s">
        <v>117</v>
      </c>
      <c r="B162" s="104"/>
      <c r="C162" s="104"/>
      <c r="D162" s="104"/>
      <c r="E162" s="104"/>
      <c r="F162" s="105"/>
      <c r="G162" s="18"/>
      <c r="H162" s="27"/>
      <c r="I162" s="27"/>
      <c r="J162" s="27"/>
      <c r="K162" s="27"/>
      <c r="L162" s="27"/>
      <c r="M162" s="33"/>
      <c r="N162" s="33"/>
      <c r="O162" s="33"/>
      <c r="P162" s="33"/>
      <c r="Q162" s="33"/>
      <c r="R162" s="34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</row>
    <row r="163" spans="1:30" ht="14.4" x14ac:dyDescent="0.25">
      <c r="A163" s="103" t="s">
        <v>118</v>
      </c>
      <c r="B163" s="104"/>
      <c r="C163" s="104"/>
      <c r="D163" s="104"/>
      <c r="E163" s="104"/>
      <c r="F163" s="105"/>
      <c r="G163" s="18"/>
      <c r="H163" s="27"/>
      <c r="I163" s="27"/>
      <c r="J163" s="27"/>
      <c r="K163" s="27"/>
      <c r="L163" s="27"/>
      <c r="M163" s="33"/>
      <c r="N163" s="33"/>
      <c r="O163" s="33"/>
      <c r="P163" s="33"/>
      <c r="Q163" s="33"/>
      <c r="R163" s="34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</row>
    <row r="164" spans="1:30" ht="14.4" x14ac:dyDescent="0.25">
      <c r="A164" s="103" t="s">
        <v>119</v>
      </c>
      <c r="B164" s="104"/>
      <c r="C164" s="104"/>
      <c r="D164" s="104"/>
      <c r="E164" s="104"/>
      <c r="F164" s="105"/>
      <c r="G164" s="18"/>
      <c r="H164" s="27"/>
      <c r="I164" s="27"/>
      <c r="J164" s="27"/>
      <c r="K164" s="27"/>
      <c r="L164" s="27"/>
      <c r="M164" s="33"/>
      <c r="N164" s="33"/>
      <c r="O164" s="33"/>
      <c r="P164" s="33"/>
      <c r="Q164" s="33"/>
      <c r="R164" s="34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</row>
    <row r="165" spans="1:30" ht="14.4" x14ac:dyDescent="0.25">
      <c r="A165" s="103" t="s">
        <v>120</v>
      </c>
      <c r="B165" s="104"/>
      <c r="C165" s="104"/>
      <c r="D165" s="104"/>
      <c r="E165" s="104"/>
      <c r="F165" s="105"/>
      <c r="G165" s="18"/>
      <c r="H165" s="27"/>
      <c r="I165" s="27"/>
      <c r="J165" s="27"/>
      <c r="K165" s="27"/>
      <c r="L165" s="27"/>
      <c r="M165" s="33"/>
      <c r="N165" s="33"/>
      <c r="O165" s="33"/>
      <c r="P165" s="33"/>
      <c r="Q165" s="33"/>
      <c r="R165" s="34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</row>
    <row r="166" spans="1:30" ht="14.4" x14ac:dyDescent="0.25">
      <c r="A166" s="103" t="s">
        <v>121</v>
      </c>
      <c r="B166" s="104"/>
      <c r="C166" s="104"/>
      <c r="D166" s="104"/>
      <c r="E166" s="104"/>
      <c r="F166" s="105"/>
      <c r="G166" s="18"/>
      <c r="H166" s="27"/>
      <c r="I166" s="27"/>
      <c r="J166" s="27"/>
      <c r="K166" s="27"/>
      <c r="L166" s="27"/>
      <c r="M166" s="33"/>
      <c r="N166" s="33"/>
      <c r="O166" s="33"/>
      <c r="P166" s="33"/>
      <c r="Q166" s="33"/>
      <c r="R166" s="34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</row>
    <row r="167" spans="1:30" ht="14.4" x14ac:dyDescent="0.25">
      <c r="A167" s="103" t="s">
        <v>122</v>
      </c>
      <c r="B167" s="104"/>
      <c r="C167" s="104"/>
      <c r="D167" s="104"/>
      <c r="E167" s="104"/>
      <c r="F167" s="105"/>
      <c r="G167" s="18"/>
      <c r="H167" s="27"/>
      <c r="I167" s="27"/>
      <c r="J167" s="27"/>
      <c r="K167" s="27"/>
      <c r="L167" s="27"/>
      <c r="M167" s="33"/>
      <c r="N167" s="33"/>
      <c r="O167" s="33"/>
      <c r="P167" s="33"/>
      <c r="Q167" s="33"/>
      <c r="R167" s="34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</row>
    <row r="168" spans="1:30" ht="14.4" x14ac:dyDescent="0.25">
      <c r="A168" s="103" t="s">
        <v>123</v>
      </c>
      <c r="B168" s="104"/>
      <c r="C168" s="104"/>
      <c r="D168" s="104"/>
      <c r="E168" s="104"/>
      <c r="F168" s="105"/>
      <c r="G168" s="18"/>
      <c r="H168" s="27"/>
      <c r="I168" s="27"/>
      <c r="J168" s="27"/>
      <c r="K168" s="27"/>
      <c r="L168" s="27"/>
      <c r="M168" s="33"/>
      <c r="N168" s="33"/>
      <c r="O168" s="33"/>
      <c r="P168" s="33"/>
      <c r="Q168" s="33"/>
      <c r="R168" s="34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</row>
    <row r="169" spans="1:30" ht="14.4" x14ac:dyDescent="0.25">
      <c r="A169" s="103" t="s">
        <v>124</v>
      </c>
      <c r="B169" s="104"/>
      <c r="C169" s="104"/>
      <c r="D169" s="104"/>
      <c r="E169" s="104"/>
      <c r="F169" s="105"/>
      <c r="G169" s="18"/>
      <c r="H169" s="27"/>
      <c r="I169" s="27"/>
      <c r="J169" s="27"/>
      <c r="K169" s="27"/>
      <c r="L169" s="27"/>
      <c r="M169" s="33"/>
      <c r="N169" s="33"/>
      <c r="O169" s="33"/>
      <c r="P169" s="33"/>
      <c r="Q169" s="33"/>
      <c r="R169" s="34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</row>
    <row r="170" spans="1:30" ht="14.4" x14ac:dyDescent="0.25">
      <c r="A170" s="103" t="s">
        <v>125</v>
      </c>
      <c r="B170" s="104"/>
      <c r="C170" s="104"/>
      <c r="D170" s="104"/>
      <c r="E170" s="104"/>
      <c r="F170" s="105"/>
      <c r="G170" s="18"/>
      <c r="H170" s="27"/>
      <c r="I170" s="27"/>
      <c r="J170" s="27"/>
      <c r="K170" s="27"/>
      <c r="L170" s="27"/>
      <c r="M170" s="33"/>
      <c r="N170" s="33"/>
      <c r="O170" s="33"/>
      <c r="P170" s="33"/>
      <c r="Q170" s="33"/>
      <c r="R170" s="34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</row>
    <row r="171" spans="1:30" ht="14.4" x14ac:dyDescent="0.25">
      <c r="A171" s="103" t="s">
        <v>126</v>
      </c>
      <c r="B171" s="104"/>
      <c r="C171" s="104"/>
      <c r="D171" s="104"/>
      <c r="E171" s="104"/>
      <c r="F171" s="105"/>
      <c r="G171" s="18"/>
      <c r="H171" s="27"/>
      <c r="I171" s="27"/>
      <c r="J171" s="27"/>
      <c r="K171" s="27"/>
      <c r="L171" s="27"/>
      <c r="M171" s="33"/>
      <c r="N171" s="33"/>
      <c r="O171" s="33"/>
      <c r="P171" s="33"/>
      <c r="Q171" s="33"/>
      <c r="R171" s="34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</row>
    <row r="172" spans="1:30" ht="14.4" x14ac:dyDescent="0.25">
      <c r="A172" s="103" t="s">
        <v>127</v>
      </c>
      <c r="B172" s="104"/>
      <c r="C172" s="104"/>
      <c r="D172" s="104"/>
      <c r="E172" s="104"/>
      <c r="F172" s="105"/>
      <c r="G172" s="18"/>
      <c r="H172" s="27"/>
      <c r="I172" s="27"/>
      <c r="J172" s="27"/>
      <c r="K172" s="27"/>
      <c r="L172" s="27"/>
      <c r="M172" s="33"/>
      <c r="N172" s="33"/>
      <c r="O172" s="33"/>
      <c r="P172" s="33"/>
      <c r="Q172" s="33"/>
      <c r="R172" s="34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</row>
    <row r="173" spans="1:30" ht="14.4" x14ac:dyDescent="0.25">
      <c r="A173" s="103" t="s">
        <v>128</v>
      </c>
      <c r="B173" s="104"/>
      <c r="C173" s="104"/>
      <c r="D173" s="104"/>
      <c r="E173" s="104"/>
      <c r="F173" s="105"/>
      <c r="G173" s="18"/>
      <c r="H173" s="27"/>
      <c r="I173" s="27"/>
      <c r="J173" s="27"/>
      <c r="K173" s="27"/>
      <c r="L173" s="27"/>
      <c r="M173" s="33"/>
      <c r="N173" s="33"/>
      <c r="O173" s="33"/>
      <c r="P173" s="33"/>
      <c r="Q173" s="33"/>
      <c r="R173" s="34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</row>
    <row r="174" spans="1:30" ht="14.4" x14ac:dyDescent="0.25">
      <c r="A174" s="103" t="s">
        <v>129</v>
      </c>
      <c r="B174" s="104"/>
      <c r="C174" s="104"/>
      <c r="D174" s="104"/>
      <c r="E174" s="104"/>
      <c r="F174" s="105"/>
      <c r="G174" s="18"/>
      <c r="H174" s="27"/>
      <c r="I174" s="27"/>
      <c r="J174" s="27"/>
      <c r="K174" s="27"/>
      <c r="L174" s="27"/>
      <c r="M174" s="33"/>
      <c r="N174" s="33"/>
      <c r="O174" s="33"/>
      <c r="P174" s="33"/>
      <c r="Q174" s="33"/>
      <c r="R174" s="34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</row>
    <row r="175" spans="1:30" ht="14.4" x14ac:dyDescent="0.25">
      <c r="A175" s="103" t="s">
        <v>130</v>
      </c>
      <c r="B175" s="104"/>
      <c r="C175" s="104"/>
      <c r="D175" s="104"/>
      <c r="E175" s="104"/>
      <c r="F175" s="105"/>
      <c r="G175" s="18"/>
      <c r="H175" s="27"/>
      <c r="I175" s="27"/>
      <c r="J175" s="27"/>
      <c r="K175" s="27"/>
      <c r="L175" s="27"/>
      <c r="M175" s="33"/>
      <c r="N175" s="33"/>
      <c r="O175" s="33"/>
      <c r="P175" s="33"/>
      <c r="Q175" s="33"/>
      <c r="R175" s="34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</row>
    <row r="176" spans="1:30" ht="14.4" x14ac:dyDescent="0.25">
      <c r="A176" s="103" t="s">
        <v>131</v>
      </c>
      <c r="B176" s="104"/>
      <c r="C176" s="104"/>
      <c r="D176" s="104"/>
      <c r="E176" s="104"/>
      <c r="F176" s="105"/>
      <c r="G176" s="18"/>
      <c r="H176" s="27"/>
      <c r="I176" s="27"/>
      <c r="J176" s="27"/>
      <c r="K176" s="27"/>
      <c r="L176" s="27"/>
      <c r="M176" s="33"/>
      <c r="N176" s="33"/>
      <c r="O176" s="33"/>
      <c r="P176" s="33"/>
      <c r="Q176" s="33"/>
      <c r="R176" s="34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</row>
    <row r="177" spans="1:30" ht="14.4" x14ac:dyDescent="0.25">
      <c r="A177" s="103" t="s">
        <v>132</v>
      </c>
      <c r="B177" s="104"/>
      <c r="C177" s="104"/>
      <c r="D177" s="104"/>
      <c r="E177" s="104"/>
      <c r="F177" s="105"/>
      <c r="G177" s="18"/>
      <c r="H177" s="27"/>
      <c r="I177" s="27"/>
      <c r="J177" s="27"/>
      <c r="K177" s="27"/>
      <c r="L177" s="27"/>
      <c r="M177" s="33"/>
      <c r="N177" s="33"/>
      <c r="O177" s="33"/>
      <c r="P177" s="33"/>
      <c r="Q177" s="33"/>
      <c r="R177" s="34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</row>
    <row r="178" spans="1:30" ht="14.4" x14ac:dyDescent="0.25">
      <c r="A178" s="103" t="s">
        <v>133</v>
      </c>
      <c r="B178" s="104"/>
      <c r="C178" s="104"/>
      <c r="D178" s="104"/>
      <c r="E178" s="104"/>
      <c r="F178" s="105"/>
      <c r="G178" s="18"/>
      <c r="H178" s="27"/>
      <c r="I178" s="27"/>
      <c r="J178" s="27"/>
      <c r="K178" s="27"/>
      <c r="L178" s="27"/>
      <c r="M178" s="33"/>
      <c r="N178" s="33"/>
      <c r="O178" s="33"/>
      <c r="P178" s="33"/>
      <c r="Q178" s="33"/>
      <c r="R178" s="34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</row>
    <row r="179" spans="1:30" ht="14.4" x14ac:dyDescent="0.25">
      <c r="A179" s="103" t="s">
        <v>134</v>
      </c>
      <c r="B179" s="104"/>
      <c r="C179" s="104"/>
      <c r="D179" s="104"/>
      <c r="E179" s="104"/>
      <c r="F179" s="105"/>
      <c r="G179" s="18"/>
      <c r="H179" s="27"/>
      <c r="I179" s="27"/>
      <c r="J179" s="27"/>
      <c r="K179" s="27"/>
      <c r="L179" s="27"/>
      <c r="M179" s="33"/>
      <c r="N179" s="33"/>
      <c r="O179" s="33"/>
      <c r="P179" s="33"/>
      <c r="Q179" s="33"/>
      <c r="R179" s="34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</row>
    <row r="180" spans="1:30" ht="14.4" x14ac:dyDescent="0.25">
      <c r="A180" s="103" t="s">
        <v>135</v>
      </c>
      <c r="B180" s="104"/>
      <c r="C180" s="104"/>
      <c r="D180" s="104"/>
      <c r="E180" s="104"/>
      <c r="F180" s="105"/>
      <c r="G180" s="18"/>
      <c r="H180" s="27"/>
      <c r="I180" s="27"/>
      <c r="J180" s="27"/>
      <c r="K180" s="27"/>
      <c r="L180" s="27"/>
      <c r="M180" s="33"/>
      <c r="N180" s="33"/>
      <c r="O180" s="33"/>
      <c r="P180" s="33"/>
      <c r="Q180" s="33"/>
      <c r="R180" s="34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</row>
    <row r="181" spans="1:30" ht="14.4" x14ac:dyDescent="0.25">
      <c r="A181" s="103" t="s">
        <v>136</v>
      </c>
      <c r="B181" s="104"/>
      <c r="C181" s="104"/>
      <c r="D181" s="104"/>
      <c r="E181" s="104"/>
      <c r="F181" s="105"/>
      <c r="G181" s="18"/>
      <c r="H181" s="27"/>
      <c r="I181" s="27"/>
      <c r="J181" s="27"/>
      <c r="K181" s="27"/>
      <c r="L181" s="27"/>
      <c r="M181" s="33"/>
      <c r="N181" s="33"/>
      <c r="O181" s="33"/>
      <c r="P181" s="33"/>
      <c r="Q181" s="33"/>
      <c r="R181" s="34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</row>
    <row r="182" spans="1:30" ht="14.4" x14ac:dyDescent="0.25">
      <c r="A182" s="103" t="s">
        <v>137</v>
      </c>
      <c r="B182" s="104"/>
      <c r="C182" s="104"/>
      <c r="D182" s="104"/>
      <c r="E182" s="104"/>
      <c r="F182" s="105"/>
      <c r="G182" s="18"/>
      <c r="H182" s="27"/>
      <c r="I182" s="27"/>
      <c r="J182" s="27"/>
      <c r="K182" s="27"/>
      <c r="L182" s="27"/>
      <c r="M182" s="33"/>
      <c r="N182" s="33"/>
      <c r="O182" s="33"/>
      <c r="P182" s="33"/>
      <c r="Q182" s="33"/>
      <c r="R182" s="34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</row>
    <row r="183" spans="1:30" ht="14.4" x14ac:dyDescent="0.25">
      <c r="A183" s="103" t="s">
        <v>138</v>
      </c>
      <c r="B183" s="104"/>
      <c r="C183" s="104"/>
      <c r="D183" s="104"/>
      <c r="E183" s="104"/>
      <c r="F183" s="105"/>
      <c r="G183" s="18"/>
      <c r="H183" s="27"/>
      <c r="I183" s="27"/>
      <c r="J183" s="27"/>
      <c r="K183" s="27"/>
      <c r="L183" s="27"/>
      <c r="M183" s="33"/>
      <c r="N183" s="33"/>
      <c r="O183" s="33"/>
      <c r="P183" s="33"/>
      <c r="Q183" s="33"/>
      <c r="R183" s="34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</row>
    <row r="184" spans="1:30" ht="14.4" x14ac:dyDescent="0.25">
      <c r="A184" s="103" t="s">
        <v>139</v>
      </c>
      <c r="B184" s="104"/>
      <c r="C184" s="104"/>
      <c r="D184" s="104"/>
      <c r="E184" s="104"/>
      <c r="F184" s="105"/>
      <c r="G184" s="18"/>
      <c r="H184" s="27"/>
      <c r="I184" s="27"/>
      <c r="J184" s="27"/>
      <c r="K184" s="27"/>
      <c r="L184" s="27"/>
      <c r="M184" s="33"/>
      <c r="N184" s="33"/>
      <c r="O184" s="33"/>
      <c r="P184" s="33"/>
      <c r="Q184" s="33"/>
      <c r="R184" s="34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</row>
    <row r="185" spans="1:30" ht="14.4" x14ac:dyDescent="0.25">
      <c r="A185" s="103" t="s">
        <v>140</v>
      </c>
      <c r="B185" s="104"/>
      <c r="C185" s="104"/>
      <c r="D185" s="104"/>
      <c r="E185" s="104"/>
      <c r="F185" s="105"/>
      <c r="G185" s="18"/>
      <c r="H185" s="27"/>
      <c r="I185" s="27"/>
      <c r="J185" s="27"/>
      <c r="K185" s="27"/>
      <c r="L185" s="27"/>
      <c r="M185" s="33"/>
      <c r="N185" s="33"/>
      <c r="O185" s="33"/>
      <c r="P185" s="33"/>
      <c r="Q185" s="33"/>
      <c r="R185" s="45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</row>
    <row r="186" spans="1:30" ht="14.4" x14ac:dyDescent="0.25">
      <c r="A186" s="103" t="s">
        <v>141</v>
      </c>
      <c r="B186" s="104"/>
      <c r="C186" s="104"/>
      <c r="D186" s="104"/>
      <c r="E186" s="104"/>
      <c r="F186" s="105"/>
      <c r="G186" s="18"/>
      <c r="H186" s="27"/>
      <c r="I186" s="27"/>
      <c r="J186" s="27"/>
      <c r="K186" s="27"/>
      <c r="L186" s="27"/>
      <c r="M186" s="33"/>
      <c r="N186" s="33"/>
      <c r="O186" s="33"/>
      <c r="P186" s="33"/>
      <c r="Q186" s="33"/>
      <c r="R186" s="45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</row>
    <row r="187" spans="1:30" ht="14.4" x14ac:dyDescent="0.25">
      <c r="A187" s="103" t="s">
        <v>142</v>
      </c>
      <c r="B187" s="104"/>
      <c r="C187" s="104"/>
      <c r="D187" s="104"/>
      <c r="E187" s="104"/>
      <c r="F187" s="105"/>
      <c r="G187" s="18"/>
      <c r="H187" s="27"/>
      <c r="I187" s="27"/>
      <c r="J187" s="27"/>
      <c r="K187" s="27"/>
      <c r="L187" s="27"/>
      <c r="M187" s="33"/>
      <c r="N187" s="33"/>
      <c r="O187" s="33"/>
      <c r="P187" s="33"/>
      <c r="Q187" s="33"/>
      <c r="R187" s="45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</row>
    <row r="188" spans="1:30" ht="14.4" x14ac:dyDescent="0.25">
      <c r="A188" s="103" t="s">
        <v>143</v>
      </c>
      <c r="B188" s="104"/>
      <c r="C188" s="104"/>
      <c r="D188" s="104"/>
      <c r="E188" s="104"/>
      <c r="F188" s="105"/>
      <c r="G188" s="18"/>
      <c r="H188" s="27"/>
      <c r="I188" s="27"/>
      <c r="J188" s="27"/>
      <c r="K188" s="27"/>
      <c r="L188" s="27"/>
      <c r="M188" s="33"/>
      <c r="N188" s="33"/>
      <c r="O188" s="33"/>
      <c r="P188" s="33"/>
      <c r="Q188" s="33"/>
      <c r="R188" s="45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</row>
    <row r="189" spans="1:30" ht="14.4" x14ac:dyDescent="0.25">
      <c r="A189" s="103" t="s">
        <v>144</v>
      </c>
      <c r="B189" s="104"/>
      <c r="C189" s="104"/>
      <c r="D189" s="104"/>
      <c r="E189" s="104"/>
      <c r="F189" s="105"/>
      <c r="G189" s="18"/>
      <c r="H189" s="27"/>
      <c r="I189" s="27"/>
      <c r="J189" s="27"/>
      <c r="K189" s="27"/>
      <c r="L189" s="27"/>
      <c r="M189" s="33"/>
      <c r="N189" s="33"/>
      <c r="O189" s="33"/>
      <c r="P189" s="33"/>
      <c r="Q189" s="33"/>
      <c r="R189" s="45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</row>
    <row r="190" spans="1:30" ht="14.4" x14ac:dyDescent="0.25">
      <c r="A190" s="103" t="s">
        <v>145</v>
      </c>
      <c r="B190" s="104"/>
      <c r="C190" s="104"/>
      <c r="D190" s="104"/>
      <c r="E190" s="104"/>
      <c r="F190" s="105"/>
      <c r="G190" s="18"/>
      <c r="H190" s="27"/>
      <c r="I190" s="27"/>
      <c r="J190" s="27"/>
      <c r="K190" s="27"/>
      <c r="L190" s="27"/>
      <c r="M190" s="33"/>
      <c r="N190" s="33"/>
      <c r="O190" s="33"/>
      <c r="P190" s="33"/>
      <c r="Q190" s="33"/>
      <c r="R190" s="45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</row>
    <row r="191" spans="1:30" ht="14.4" x14ac:dyDescent="0.25">
      <c r="A191" s="103" t="s">
        <v>146</v>
      </c>
      <c r="B191" s="104"/>
      <c r="C191" s="104"/>
      <c r="D191" s="104"/>
      <c r="E191" s="104"/>
      <c r="F191" s="105"/>
      <c r="G191" s="18"/>
      <c r="H191" s="27"/>
      <c r="I191" s="27"/>
      <c r="J191" s="27"/>
      <c r="K191" s="27"/>
      <c r="L191" s="27"/>
      <c r="M191" s="33"/>
      <c r="N191" s="33"/>
      <c r="O191" s="33"/>
      <c r="P191" s="33"/>
      <c r="Q191" s="33"/>
      <c r="R191" s="45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</row>
    <row r="192" spans="1:30" ht="14.4" x14ac:dyDescent="0.25">
      <c r="A192" s="103" t="s">
        <v>147</v>
      </c>
      <c r="B192" s="104"/>
      <c r="C192" s="104"/>
      <c r="D192" s="104"/>
      <c r="E192" s="104"/>
      <c r="F192" s="105"/>
      <c r="G192" s="18"/>
      <c r="H192" s="27"/>
      <c r="I192" s="27"/>
      <c r="J192" s="27"/>
      <c r="K192" s="27"/>
      <c r="L192" s="27"/>
      <c r="M192" s="33"/>
      <c r="N192" s="33"/>
      <c r="O192" s="33"/>
      <c r="P192" s="33"/>
      <c r="Q192" s="33"/>
      <c r="R192" s="45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</row>
    <row r="193" spans="1:30" ht="14.4" x14ac:dyDescent="0.25">
      <c r="A193" s="103" t="s">
        <v>148</v>
      </c>
      <c r="B193" s="104"/>
      <c r="C193" s="104"/>
      <c r="D193" s="104"/>
      <c r="E193" s="104"/>
      <c r="F193" s="105"/>
      <c r="G193" s="18"/>
      <c r="H193" s="27"/>
      <c r="I193" s="27"/>
      <c r="J193" s="27"/>
      <c r="K193" s="27"/>
      <c r="L193" s="27"/>
      <c r="M193" s="33"/>
      <c r="N193" s="33"/>
      <c r="O193" s="33"/>
      <c r="P193" s="33"/>
      <c r="Q193" s="33"/>
      <c r="R193" s="45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</row>
    <row r="194" spans="1:30" ht="14.4" x14ac:dyDescent="0.25">
      <c r="A194" s="103" t="s">
        <v>149</v>
      </c>
      <c r="B194" s="104"/>
      <c r="C194" s="104"/>
      <c r="D194" s="104"/>
      <c r="E194" s="104"/>
      <c r="F194" s="105"/>
      <c r="G194" s="18"/>
      <c r="H194" s="27"/>
      <c r="I194" s="27"/>
      <c r="J194" s="27"/>
      <c r="K194" s="27"/>
      <c r="L194" s="27"/>
      <c r="M194" s="33"/>
      <c r="N194" s="33"/>
      <c r="O194" s="33"/>
      <c r="P194" s="33"/>
      <c r="Q194" s="33"/>
      <c r="R194" s="45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</row>
    <row r="195" spans="1:30" ht="14.4" x14ac:dyDescent="0.25">
      <c r="A195" s="103" t="s">
        <v>150</v>
      </c>
      <c r="B195" s="104"/>
      <c r="C195" s="104"/>
      <c r="D195" s="104"/>
      <c r="E195" s="104"/>
      <c r="F195" s="105"/>
      <c r="G195" s="18"/>
      <c r="H195" s="27"/>
      <c r="I195" s="27"/>
      <c r="J195" s="27"/>
      <c r="K195" s="27"/>
      <c r="L195" s="27"/>
      <c r="M195" s="33"/>
      <c r="N195" s="33"/>
      <c r="O195" s="33"/>
      <c r="P195" s="33"/>
      <c r="Q195" s="33"/>
      <c r="R195" s="45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</row>
    <row r="196" spans="1:30" ht="14.4" x14ac:dyDescent="0.25">
      <c r="A196" s="103" t="s">
        <v>151</v>
      </c>
      <c r="B196" s="104"/>
      <c r="C196" s="104"/>
      <c r="D196" s="104"/>
      <c r="E196" s="104"/>
      <c r="F196" s="105"/>
      <c r="G196" s="18"/>
      <c r="H196" s="27"/>
      <c r="I196" s="27"/>
      <c r="J196" s="27"/>
      <c r="K196" s="27"/>
      <c r="L196" s="27"/>
      <c r="M196" s="33"/>
      <c r="N196" s="33"/>
      <c r="O196" s="33"/>
      <c r="P196" s="33"/>
      <c r="Q196" s="33"/>
      <c r="R196" s="45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</row>
    <row r="197" spans="1:30" ht="14.4" x14ac:dyDescent="0.25">
      <c r="A197" s="103" t="s">
        <v>152</v>
      </c>
      <c r="B197" s="104"/>
      <c r="C197" s="104"/>
      <c r="D197" s="104"/>
      <c r="E197" s="104"/>
      <c r="F197" s="105"/>
      <c r="G197" s="18"/>
      <c r="H197" s="27"/>
      <c r="I197" s="27"/>
      <c r="J197" s="27"/>
      <c r="K197" s="27"/>
      <c r="L197" s="27"/>
      <c r="M197" s="33"/>
      <c r="N197" s="33"/>
      <c r="O197" s="33"/>
      <c r="P197" s="33"/>
      <c r="Q197" s="33"/>
      <c r="R197" s="45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</row>
    <row r="198" spans="1:30" ht="14.4" x14ac:dyDescent="0.25">
      <c r="A198" s="103" t="s">
        <v>153</v>
      </c>
      <c r="B198" s="104"/>
      <c r="C198" s="104"/>
      <c r="D198" s="104"/>
      <c r="E198" s="104"/>
      <c r="F198" s="105"/>
      <c r="G198" s="18"/>
      <c r="H198" s="27"/>
      <c r="I198" s="27"/>
      <c r="J198" s="27"/>
      <c r="K198" s="27"/>
      <c r="L198" s="27"/>
      <c r="M198" s="33"/>
      <c r="N198" s="33"/>
      <c r="O198" s="33"/>
      <c r="P198" s="33"/>
      <c r="Q198" s="33"/>
      <c r="R198" s="45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</row>
    <row r="199" spans="1:30" ht="14.4" x14ac:dyDescent="0.25">
      <c r="A199" s="103" t="s">
        <v>154</v>
      </c>
      <c r="B199" s="104"/>
      <c r="C199" s="104"/>
      <c r="D199" s="104"/>
      <c r="E199" s="104"/>
      <c r="F199" s="105"/>
      <c r="G199" s="18"/>
      <c r="H199" s="27"/>
      <c r="I199" s="27"/>
      <c r="J199" s="27"/>
      <c r="K199" s="27"/>
      <c r="L199" s="27"/>
      <c r="M199" s="33"/>
      <c r="N199" s="33"/>
      <c r="O199" s="33"/>
      <c r="P199" s="33"/>
      <c r="Q199" s="33"/>
      <c r="R199" s="45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</row>
    <row r="200" spans="1:30" ht="14.4" x14ac:dyDescent="0.25">
      <c r="A200" s="103" t="s">
        <v>155</v>
      </c>
      <c r="B200" s="104"/>
      <c r="C200" s="104"/>
      <c r="D200" s="104"/>
      <c r="E200" s="104"/>
      <c r="F200" s="105"/>
      <c r="G200" s="18"/>
      <c r="H200" s="27"/>
      <c r="I200" s="27"/>
      <c r="J200" s="27"/>
      <c r="K200" s="27"/>
      <c r="L200" s="27"/>
      <c r="M200" s="33"/>
      <c r="N200" s="33"/>
      <c r="O200" s="33"/>
      <c r="P200" s="33"/>
      <c r="Q200" s="33"/>
      <c r="R200" s="45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</row>
    <row r="201" spans="1:30" ht="14.4" x14ac:dyDescent="0.25">
      <c r="A201" s="103" t="s">
        <v>156</v>
      </c>
      <c r="B201" s="104"/>
      <c r="C201" s="104"/>
      <c r="D201" s="104"/>
      <c r="E201" s="104"/>
      <c r="F201" s="105"/>
      <c r="G201" s="18"/>
      <c r="H201" s="27"/>
      <c r="I201" s="27"/>
      <c r="J201" s="27"/>
      <c r="K201" s="27"/>
      <c r="L201" s="27"/>
      <c r="M201" s="33"/>
      <c r="N201" s="33"/>
      <c r="O201" s="33"/>
      <c r="P201" s="33"/>
      <c r="Q201" s="33"/>
      <c r="R201" s="45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</row>
    <row r="202" spans="1:30" ht="14.4" x14ac:dyDescent="0.25">
      <c r="A202" s="103" t="s">
        <v>157</v>
      </c>
      <c r="B202" s="104"/>
      <c r="C202" s="104"/>
      <c r="D202" s="104"/>
      <c r="E202" s="104"/>
      <c r="F202" s="105"/>
      <c r="G202" s="18"/>
      <c r="H202" s="27"/>
      <c r="I202" s="27"/>
      <c r="J202" s="27"/>
      <c r="K202" s="27"/>
      <c r="L202" s="27"/>
      <c r="M202" s="33"/>
      <c r="N202" s="33"/>
      <c r="O202" s="33"/>
      <c r="P202" s="33"/>
      <c r="Q202" s="33"/>
      <c r="R202" s="45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</row>
    <row r="203" spans="1:30" ht="13.8" x14ac:dyDescent="0.25">
      <c r="A203" s="103" t="s">
        <v>158</v>
      </c>
      <c r="B203" s="104"/>
      <c r="C203" s="104"/>
      <c r="D203" s="104"/>
      <c r="E203" s="104"/>
      <c r="F203" s="105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</row>
    <row r="204" spans="1:30" ht="13.8" x14ac:dyDescent="0.25">
      <c r="A204" s="103" t="s">
        <v>159</v>
      </c>
      <c r="B204" s="104"/>
      <c r="C204" s="104"/>
      <c r="D204" s="104"/>
      <c r="E204" s="104"/>
      <c r="F204" s="105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</row>
    <row r="205" spans="1:30" ht="13.8" x14ac:dyDescent="0.25">
      <c r="A205" s="103" t="s">
        <v>160</v>
      </c>
      <c r="B205" s="104"/>
      <c r="C205" s="104"/>
      <c r="D205" s="104"/>
      <c r="E205" s="104"/>
      <c r="F205" s="105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</row>
    <row r="206" spans="1:30" ht="13.8" x14ac:dyDescent="0.25">
      <c r="A206" s="103" t="s">
        <v>161</v>
      </c>
      <c r="B206" s="104"/>
      <c r="C206" s="104"/>
      <c r="D206" s="104"/>
      <c r="E206" s="104"/>
      <c r="F206" s="105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</row>
    <row r="207" spans="1:30" ht="13.8" x14ac:dyDescent="0.25">
      <c r="A207" s="103" t="s">
        <v>162</v>
      </c>
      <c r="B207" s="104"/>
      <c r="C207" s="104"/>
      <c r="D207" s="104"/>
      <c r="E207" s="104"/>
      <c r="F207" s="105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</row>
    <row r="208" spans="1:30" ht="13.8" x14ac:dyDescent="0.25">
      <c r="A208" s="103" t="s">
        <v>163</v>
      </c>
      <c r="B208" s="104"/>
      <c r="C208" s="104"/>
      <c r="D208" s="104"/>
      <c r="E208" s="104"/>
      <c r="F208" s="105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</row>
    <row r="209" spans="1:30" ht="13.8" x14ac:dyDescent="0.25">
      <c r="A209" s="103" t="s">
        <v>164</v>
      </c>
      <c r="B209" s="104"/>
      <c r="C209" s="104"/>
      <c r="D209" s="104"/>
      <c r="E209" s="104"/>
      <c r="F209" s="105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</row>
    <row r="210" spans="1:30" ht="13.8" x14ac:dyDescent="0.25">
      <c r="A210" s="103" t="s">
        <v>165</v>
      </c>
      <c r="B210" s="104"/>
      <c r="C210" s="104"/>
      <c r="D210" s="104"/>
      <c r="E210" s="104"/>
      <c r="F210" s="105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</row>
    <row r="211" spans="1:30" ht="13.8" x14ac:dyDescent="0.25">
      <c r="A211" s="103" t="s">
        <v>166</v>
      </c>
      <c r="B211" s="104"/>
      <c r="C211" s="104"/>
      <c r="D211" s="104"/>
      <c r="E211" s="104"/>
      <c r="F211" s="105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</row>
    <row r="212" spans="1:30" ht="13.8" x14ac:dyDescent="0.25">
      <c r="A212" s="103" t="s">
        <v>167</v>
      </c>
      <c r="B212" s="104"/>
      <c r="C212" s="104"/>
      <c r="D212" s="104"/>
      <c r="E212" s="104"/>
      <c r="F212" s="105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</row>
    <row r="213" spans="1:30" ht="13.8" x14ac:dyDescent="0.25">
      <c r="A213" s="103" t="s">
        <v>168</v>
      </c>
      <c r="B213" s="104"/>
      <c r="C213" s="104"/>
      <c r="D213" s="104"/>
      <c r="E213" s="104"/>
      <c r="F213" s="105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</row>
    <row r="214" spans="1:30" ht="13.8" x14ac:dyDescent="0.25">
      <c r="A214" s="103" t="s">
        <v>169</v>
      </c>
      <c r="B214" s="104"/>
      <c r="C214" s="104"/>
      <c r="D214" s="104"/>
      <c r="E214" s="104"/>
      <c r="F214" s="105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</row>
    <row r="215" spans="1:30" ht="13.8" x14ac:dyDescent="0.25">
      <c r="A215" s="103" t="s">
        <v>170</v>
      </c>
      <c r="B215" s="104"/>
      <c r="C215" s="104"/>
      <c r="D215" s="104"/>
      <c r="E215" s="104"/>
      <c r="F215" s="105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</row>
    <row r="216" spans="1:30" ht="13.8" x14ac:dyDescent="0.25">
      <c r="A216" s="103" t="s">
        <v>171</v>
      </c>
      <c r="B216" s="104"/>
      <c r="C216" s="104"/>
      <c r="D216" s="104"/>
      <c r="E216" s="104"/>
      <c r="F216" s="105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</row>
    <row r="217" spans="1:30" ht="13.8" x14ac:dyDescent="0.25">
      <c r="A217" s="103" t="s">
        <v>172</v>
      </c>
      <c r="B217" s="104"/>
      <c r="C217" s="104"/>
      <c r="D217" s="104"/>
      <c r="E217" s="104"/>
      <c r="F217" s="105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</row>
    <row r="218" spans="1:30" ht="13.8" x14ac:dyDescent="0.25">
      <c r="A218" s="103" t="s">
        <v>173</v>
      </c>
      <c r="B218" s="104"/>
      <c r="C218" s="104"/>
      <c r="D218" s="104"/>
      <c r="E218" s="104"/>
      <c r="F218" s="105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</row>
    <row r="219" spans="1:30" ht="13.8" x14ac:dyDescent="0.25">
      <c r="A219" s="103" t="s">
        <v>174</v>
      </c>
      <c r="B219" s="104"/>
      <c r="C219" s="104"/>
      <c r="D219" s="104"/>
      <c r="E219" s="104"/>
      <c r="F219" s="105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</row>
    <row r="220" spans="1:30" ht="13.8" x14ac:dyDescent="0.25">
      <c r="A220" s="103" t="s">
        <v>175</v>
      </c>
      <c r="B220" s="104"/>
      <c r="C220" s="104"/>
      <c r="D220" s="104"/>
      <c r="E220" s="104"/>
      <c r="F220" s="105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</row>
    <row r="221" spans="1:30" ht="13.8" x14ac:dyDescent="0.25">
      <c r="A221" s="103" t="s">
        <v>176</v>
      </c>
      <c r="B221" s="104"/>
      <c r="C221" s="104"/>
      <c r="D221" s="104"/>
      <c r="E221" s="104"/>
      <c r="F221" s="105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</row>
    <row r="222" spans="1:30" ht="13.8" x14ac:dyDescent="0.25">
      <c r="A222" s="103" t="s">
        <v>177</v>
      </c>
      <c r="B222" s="104"/>
      <c r="C222" s="104"/>
      <c r="D222" s="104"/>
      <c r="E222" s="104"/>
      <c r="F222" s="105"/>
      <c r="G222" s="49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</row>
    <row r="223" spans="1:30" ht="13.8" x14ac:dyDescent="0.25">
      <c r="A223" s="50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</row>
    <row r="224" spans="1:30" ht="13.8" x14ac:dyDescent="0.25">
      <c r="A224" s="50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</row>
    <row r="225" spans="1:17" ht="13.8" x14ac:dyDescent="0.25">
      <c r="A225" s="50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</row>
    <row r="226" spans="1:17" ht="13.8" x14ac:dyDescent="0.25">
      <c r="A226" s="50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</row>
    <row r="227" spans="1:17" ht="13.8" x14ac:dyDescent="0.25"/>
    <row r="228" spans="1:17" ht="13.8" x14ac:dyDescent="0.25"/>
    <row r="229" spans="1:17" ht="13.8" x14ac:dyDescent="0.25"/>
    <row r="230" spans="1:17" ht="13.8" x14ac:dyDescent="0.25"/>
    <row r="231" spans="1:17" ht="13.8" x14ac:dyDescent="0.25"/>
    <row r="232" spans="1:17" ht="13.8" x14ac:dyDescent="0.25"/>
    <row r="233" spans="1:17" ht="13.8" x14ac:dyDescent="0.25"/>
    <row r="234" spans="1:17" ht="13.8" x14ac:dyDescent="0.25"/>
    <row r="235" spans="1:17" ht="13.8" x14ac:dyDescent="0.25"/>
    <row r="236" spans="1:17" ht="13.8" x14ac:dyDescent="0.25"/>
    <row r="237" spans="1:17" ht="13.8" x14ac:dyDescent="0.25"/>
    <row r="238" spans="1:17" ht="13.8" x14ac:dyDescent="0.25"/>
    <row r="239" spans="1:17" ht="13.8" x14ac:dyDescent="0.25"/>
    <row r="240" spans="1:17" ht="13.8" x14ac:dyDescent="0.25"/>
    <row r="241" ht="13.8" x14ac:dyDescent="0.25"/>
    <row r="242" ht="13.8" x14ac:dyDescent="0.25"/>
    <row r="243" ht="13.8" x14ac:dyDescent="0.25"/>
    <row r="244" ht="13.8" x14ac:dyDescent="0.25"/>
    <row r="245" ht="13.8" x14ac:dyDescent="0.25"/>
    <row r="246" ht="13.8" x14ac:dyDescent="0.25"/>
    <row r="247" ht="13.8" x14ac:dyDescent="0.25"/>
    <row r="248" ht="13.8" x14ac:dyDescent="0.25"/>
    <row r="249" ht="13.8" x14ac:dyDescent="0.25"/>
    <row r="250" ht="13.8" x14ac:dyDescent="0.25"/>
    <row r="251" ht="13.8" x14ac:dyDescent="0.25"/>
    <row r="252" ht="13.8" x14ac:dyDescent="0.25"/>
    <row r="253" ht="13.8" x14ac:dyDescent="0.25"/>
    <row r="254" ht="13.8" x14ac:dyDescent="0.25"/>
    <row r="255" ht="13.8" x14ac:dyDescent="0.25"/>
    <row r="256" ht="13.8" x14ac:dyDescent="0.25"/>
    <row r="257" ht="13.8" x14ac:dyDescent="0.25"/>
    <row r="258" ht="13.8" x14ac:dyDescent="0.25"/>
    <row r="259" ht="13.8" x14ac:dyDescent="0.25"/>
    <row r="260" ht="13.8" x14ac:dyDescent="0.25"/>
    <row r="261" ht="13.8" x14ac:dyDescent="0.25"/>
    <row r="262" ht="13.8" x14ac:dyDescent="0.25"/>
    <row r="263" ht="13.8" x14ac:dyDescent="0.25"/>
    <row r="264" ht="13.8" x14ac:dyDescent="0.25"/>
    <row r="265" ht="13.8" x14ac:dyDescent="0.25"/>
    <row r="266" ht="13.8" x14ac:dyDescent="0.25"/>
    <row r="267" ht="13.8" x14ac:dyDescent="0.25"/>
    <row r="268" ht="13.8" x14ac:dyDescent="0.25"/>
    <row r="269" ht="13.8" x14ac:dyDescent="0.25"/>
    <row r="270" ht="13.8" x14ac:dyDescent="0.25"/>
    <row r="271" ht="13.8" x14ac:dyDescent="0.25"/>
    <row r="272" ht="13.8" x14ac:dyDescent="0.25"/>
    <row r="273" ht="13.8" x14ac:dyDescent="0.25"/>
    <row r="274" ht="13.8" x14ac:dyDescent="0.25"/>
    <row r="275" ht="13.8" x14ac:dyDescent="0.25"/>
    <row r="276" ht="13.8" x14ac:dyDescent="0.25"/>
    <row r="277" ht="13.8" x14ac:dyDescent="0.25"/>
    <row r="278" ht="13.8" x14ac:dyDescent="0.25"/>
    <row r="279" ht="13.8" x14ac:dyDescent="0.25"/>
    <row r="280" ht="13.8" x14ac:dyDescent="0.25"/>
    <row r="281" ht="13.8" x14ac:dyDescent="0.25"/>
    <row r="282" ht="13.8" x14ac:dyDescent="0.25"/>
    <row r="283" ht="13.8" x14ac:dyDescent="0.25"/>
    <row r="284" ht="13.8" x14ac:dyDescent="0.25"/>
    <row r="285" ht="13.8" x14ac:dyDescent="0.25"/>
    <row r="286" ht="13.8" x14ac:dyDescent="0.25"/>
    <row r="287" ht="13.8" x14ac:dyDescent="0.25"/>
    <row r="288" ht="13.8" x14ac:dyDescent="0.25"/>
    <row r="289" ht="13.8" x14ac:dyDescent="0.25"/>
    <row r="290" ht="13.8" x14ac:dyDescent="0.25"/>
    <row r="291" ht="13.8" x14ac:dyDescent="0.25"/>
    <row r="292" ht="13.8" x14ac:dyDescent="0.25"/>
    <row r="293" ht="13.8" x14ac:dyDescent="0.25"/>
    <row r="294" ht="13.8" x14ac:dyDescent="0.25"/>
    <row r="295" ht="13.8" x14ac:dyDescent="0.25"/>
    <row r="296" ht="13.8" x14ac:dyDescent="0.25"/>
    <row r="297" ht="13.8" x14ac:dyDescent="0.25"/>
    <row r="298" ht="13.8" x14ac:dyDescent="0.25"/>
    <row r="299" ht="13.8" x14ac:dyDescent="0.25"/>
    <row r="300" ht="13.8" x14ac:dyDescent="0.25"/>
    <row r="301" ht="13.8" x14ac:dyDescent="0.25"/>
    <row r="302" ht="13.8" x14ac:dyDescent="0.25"/>
    <row r="303" ht="13.8" x14ac:dyDescent="0.25"/>
    <row r="304" ht="13.8" x14ac:dyDescent="0.25"/>
    <row r="305" ht="13.8" x14ac:dyDescent="0.25"/>
    <row r="306" ht="13.8" x14ac:dyDescent="0.25"/>
    <row r="307" ht="13.8" x14ac:dyDescent="0.25"/>
    <row r="308" ht="13.8" x14ac:dyDescent="0.25"/>
    <row r="309" ht="13.8" x14ac:dyDescent="0.25"/>
    <row r="310" ht="13.8" x14ac:dyDescent="0.25"/>
    <row r="311" ht="13.8" x14ac:dyDescent="0.25"/>
    <row r="312" ht="13.8" x14ac:dyDescent="0.25"/>
    <row r="313" ht="13.8" x14ac:dyDescent="0.25"/>
    <row r="314" ht="13.8" x14ac:dyDescent="0.25"/>
    <row r="315" ht="13.8" x14ac:dyDescent="0.25"/>
    <row r="316" ht="13.8" x14ac:dyDescent="0.25"/>
    <row r="317" ht="13.8" x14ac:dyDescent="0.25"/>
    <row r="318" ht="13.8" x14ac:dyDescent="0.25"/>
    <row r="319" ht="13.8" x14ac:dyDescent="0.25"/>
    <row r="320" ht="13.8" x14ac:dyDescent="0.25"/>
    <row r="321" ht="13.8" x14ac:dyDescent="0.25"/>
    <row r="322" ht="13.8" x14ac:dyDescent="0.25"/>
    <row r="323" ht="13.8" x14ac:dyDescent="0.25"/>
    <row r="324" ht="13.8" x14ac:dyDescent="0.25"/>
    <row r="325" ht="13.8" x14ac:dyDescent="0.25"/>
    <row r="326" ht="13.8" x14ac:dyDescent="0.25"/>
    <row r="327" ht="13.8" x14ac:dyDescent="0.25"/>
    <row r="328" ht="13.8" x14ac:dyDescent="0.25"/>
    <row r="329" ht="13.8" x14ac:dyDescent="0.25"/>
    <row r="330" ht="13.8" x14ac:dyDescent="0.25"/>
    <row r="331" ht="13.8" x14ac:dyDescent="0.25"/>
    <row r="332" ht="13.8" x14ac:dyDescent="0.25"/>
    <row r="333" ht="13.8" x14ac:dyDescent="0.25"/>
    <row r="334" ht="13.8" x14ac:dyDescent="0.25"/>
    <row r="335" ht="13.8" x14ac:dyDescent="0.25"/>
    <row r="336" ht="13.8" x14ac:dyDescent="0.25"/>
    <row r="337" ht="13.8" x14ac:dyDescent="0.25"/>
    <row r="338" ht="13.8" x14ac:dyDescent="0.25"/>
    <row r="339" ht="13.8" x14ac:dyDescent="0.25"/>
    <row r="340" ht="13.8" x14ac:dyDescent="0.25"/>
    <row r="341" ht="13.8" x14ac:dyDescent="0.25"/>
    <row r="342" ht="13.8" x14ac:dyDescent="0.25"/>
    <row r="343" ht="13.8" x14ac:dyDescent="0.25"/>
    <row r="344" ht="13.8" x14ac:dyDescent="0.25"/>
    <row r="345" ht="13.8" x14ac:dyDescent="0.25"/>
    <row r="346" ht="13.8" x14ac:dyDescent="0.25"/>
    <row r="347" ht="13.8" x14ac:dyDescent="0.25"/>
    <row r="348" ht="13.8" x14ac:dyDescent="0.25"/>
    <row r="349" ht="13.8" x14ac:dyDescent="0.25"/>
    <row r="350" ht="13.8" x14ac:dyDescent="0.25"/>
    <row r="351" ht="13.8" x14ac:dyDescent="0.25"/>
    <row r="352" ht="13.8" x14ac:dyDescent="0.25"/>
    <row r="353" ht="13.8" x14ac:dyDescent="0.25"/>
    <row r="354" ht="13.8" x14ac:dyDescent="0.25"/>
    <row r="355" ht="13.8" x14ac:dyDescent="0.25"/>
    <row r="356" ht="13.8" x14ac:dyDescent="0.25"/>
    <row r="357" ht="13.8" x14ac:dyDescent="0.25"/>
    <row r="358" ht="13.8" x14ac:dyDescent="0.25"/>
    <row r="359" ht="13.8" x14ac:dyDescent="0.25"/>
    <row r="360" ht="13.8" x14ac:dyDescent="0.25"/>
    <row r="361" ht="13.8" x14ac:dyDescent="0.25"/>
    <row r="362" ht="13.8" x14ac:dyDescent="0.25"/>
    <row r="363" ht="13.8" x14ac:dyDescent="0.25"/>
    <row r="364" ht="13.8" x14ac:dyDescent="0.25"/>
    <row r="365" ht="13.8" x14ac:dyDescent="0.25"/>
    <row r="366" ht="13.8" x14ac:dyDescent="0.25"/>
    <row r="367" ht="13.8" x14ac:dyDescent="0.25"/>
    <row r="368" ht="13.8" x14ac:dyDescent="0.25"/>
    <row r="369" ht="13.8" x14ac:dyDescent="0.25"/>
    <row r="370" ht="13.8" x14ac:dyDescent="0.25"/>
    <row r="371" ht="13.8" x14ac:dyDescent="0.25"/>
    <row r="372" ht="13.8" x14ac:dyDescent="0.25"/>
    <row r="373" ht="13.8" x14ac:dyDescent="0.25"/>
    <row r="374" ht="13.8" x14ac:dyDescent="0.25"/>
    <row r="375" ht="13.8" x14ac:dyDescent="0.25"/>
    <row r="376" ht="13.8" x14ac:dyDescent="0.25"/>
    <row r="377" ht="13.8" x14ac:dyDescent="0.25"/>
    <row r="378" ht="13.8" x14ac:dyDescent="0.25"/>
    <row r="379" ht="13.8" x14ac:dyDescent="0.25"/>
    <row r="380" ht="13.8" x14ac:dyDescent="0.25"/>
    <row r="381" ht="13.8" x14ac:dyDescent="0.25"/>
    <row r="382" ht="13.8" x14ac:dyDescent="0.25"/>
    <row r="383" ht="13.8" x14ac:dyDescent="0.25"/>
    <row r="384" ht="13.8" x14ac:dyDescent="0.25"/>
    <row r="385" ht="13.8" x14ac:dyDescent="0.25"/>
    <row r="386" ht="13.8" x14ac:dyDescent="0.25"/>
    <row r="387" ht="13.8" x14ac:dyDescent="0.25"/>
    <row r="388" ht="13.8" x14ac:dyDescent="0.25"/>
    <row r="389" ht="13.8" x14ac:dyDescent="0.25"/>
    <row r="390" ht="13.8" x14ac:dyDescent="0.25"/>
    <row r="391" ht="13.8" x14ac:dyDescent="0.25"/>
    <row r="392" ht="13.8" x14ac:dyDescent="0.25"/>
    <row r="393" ht="13.8" x14ac:dyDescent="0.25"/>
    <row r="394" ht="13.8" x14ac:dyDescent="0.25"/>
    <row r="395" ht="13.8" x14ac:dyDescent="0.25"/>
    <row r="396" ht="13.8" x14ac:dyDescent="0.25"/>
    <row r="397" ht="13.8" x14ac:dyDescent="0.25"/>
    <row r="398" ht="13.8" x14ac:dyDescent="0.25"/>
    <row r="399" ht="13.8" x14ac:dyDescent="0.25"/>
    <row r="400" ht="13.8" x14ac:dyDescent="0.25"/>
    <row r="401" ht="13.8" x14ac:dyDescent="0.25"/>
    <row r="402" ht="13.8" x14ac:dyDescent="0.25"/>
    <row r="403" ht="13.8" x14ac:dyDescent="0.25"/>
    <row r="404" ht="13.8" x14ac:dyDescent="0.25"/>
    <row r="405" ht="13.8" x14ac:dyDescent="0.25"/>
    <row r="406" ht="13.8" x14ac:dyDescent="0.25"/>
    <row r="407" ht="13.8" x14ac:dyDescent="0.25"/>
    <row r="408" ht="13.8" x14ac:dyDescent="0.25"/>
    <row r="409" ht="13.8" x14ac:dyDescent="0.25"/>
    <row r="410" ht="13.8" x14ac:dyDescent="0.25"/>
    <row r="411" ht="13.8" x14ac:dyDescent="0.25"/>
    <row r="412" ht="13.8" x14ac:dyDescent="0.25"/>
    <row r="413" ht="13.8" x14ac:dyDescent="0.25"/>
    <row r="414" ht="13.8" x14ac:dyDescent="0.25"/>
    <row r="415" ht="13.8" x14ac:dyDescent="0.25"/>
    <row r="416" ht="13.8" x14ac:dyDescent="0.25"/>
    <row r="417" ht="13.8" x14ac:dyDescent="0.25"/>
    <row r="418" ht="13.8" x14ac:dyDescent="0.25"/>
    <row r="419" ht="13.8" x14ac:dyDescent="0.25"/>
    <row r="420" ht="13.8" x14ac:dyDescent="0.25"/>
    <row r="421" ht="13.8" x14ac:dyDescent="0.25"/>
    <row r="422" ht="13.8" x14ac:dyDescent="0.25"/>
    <row r="423" ht="13.8" x14ac:dyDescent="0.25"/>
    <row r="424" ht="13.8" x14ac:dyDescent="0.25"/>
    <row r="425" ht="13.8" x14ac:dyDescent="0.25"/>
    <row r="426" ht="13.8" x14ac:dyDescent="0.25"/>
    <row r="427" ht="13.8" x14ac:dyDescent="0.25"/>
    <row r="428" ht="13.8" x14ac:dyDescent="0.25"/>
    <row r="429" ht="13.8" x14ac:dyDescent="0.25"/>
    <row r="430" ht="13.8" x14ac:dyDescent="0.25"/>
    <row r="431" ht="13.8" x14ac:dyDescent="0.25"/>
    <row r="432" ht="13.8" x14ac:dyDescent="0.25"/>
    <row r="433" ht="13.8" x14ac:dyDescent="0.25"/>
    <row r="434" ht="13.8" x14ac:dyDescent="0.25"/>
    <row r="435" ht="13.8" x14ac:dyDescent="0.25"/>
    <row r="436" ht="13.8" x14ac:dyDescent="0.25"/>
    <row r="437" ht="13.8" x14ac:dyDescent="0.25"/>
    <row r="438" ht="13.8" x14ac:dyDescent="0.25"/>
    <row r="439" ht="13.8" x14ac:dyDescent="0.25"/>
    <row r="440" ht="13.8" x14ac:dyDescent="0.25"/>
    <row r="441" ht="13.8" x14ac:dyDescent="0.25"/>
    <row r="442" ht="13.8" x14ac:dyDescent="0.25"/>
    <row r="443" ht="13.8" x14ac:dyDescent="0.25"/>
    <row r="444" ht="13.8" x14ac:dyDescent="0.25"/>
    <row r="445" ht="13.8" x14ac:dyDescent="0.25"/>
    <row r="446" ht="13.8" x14ac:dyDescent="0.25"/>
    <row r="447" ht="13.8" x14ac:dyDescent="0.25"/>
    <row r="448" ht="13.8" x14ac:dyDescent="0.25"/>
    <row r="449" ht="13.8" x14ac:dyDescent="0.25"/>
    <row r="450" ht="13.8" x14ac:dyDescent="0.25"/>
    <row r="451" ht="13.8" x14ac:dyDescent="0.25"/>
    <row r="452" ht="13.8" x14ac:dyDescent="0.25"/>
    <row r="453" ht="13.8" x14ac:dyDescent="0.25"/>
    <row r="454" ht="13.8" x14ac:dyDescent="0.25"/>
    <row r="455" ht="13.8" x14ac:dyDescent="0.25"/>
    <row r="456" ht="13.8" x14ac:dyDescent="0.25"/>
    <row r="457" ht="13.8" x14ac:dyDescent="0.25"/>
    <row r="458" ht="13.8" x14ac:dyDescent="0.25"/>
    <row r="459" ht="13.8" x14ac:dyDescent="0.25"/>
    <row r="460" ht="13.8" x14ac:dyDescent="0.25"/>
    <row r="461" ht="13.8" x14ac:dyDescent="0.25"/>
    <row r="462" ht="13.8" x14ac:dyDescent="0.25"/>
    <row r="463" ht="13.8" x14ac:dyDescent="0.25"/>
    <row r="464" ht="13.8" x14ac:dyDescent="0.25"/>
    <row r="465" ht="13.8" x14ac:dyDescent="0.25"/>
    <row r="466" ht="13.8" x14ac:dyDescent="0.25"/>
    <row r="467" ht="13.8" x14ac:dyDescent="0.25"/>
    <row r="468" ht="13.8" x14ac:dyDescent="0.25"/>
    <row r="469" ht="13.8" x14ac:dyDescent="0.25"/>
    <row r="470" ht="13.8" x14ac:dyDescent="0.25"/>
    <row r="471" ht="13.8" x14ac:dyDescent="0.25"/>
    <row r="472" ht="13.8" x14ac:dyDescent="0.25"/>
    <row r="473" ht="13.8" x14ac:dyDescent="0.25"/>
    <row r="474" ht="13.8" x14ac:dyDescent="0.25"/>
    <row r="475" ht="13.8" x14ac:dyDescent="0.25"/>
    <row r="476" ht="13.8" x14ac:dyDescent="0.25"/>
    <row r="477" ht="13.8" x14ac:dyDescent="0.25"/>
    <row r="478" ht="13.8" x14ac:dyDescent="0.25"/>
    <row r="479" ht="13.8" x14ac:dyDescent="0.25"/>
    <row r="480" ht="13.8" x14ac:dyDescent="0.25"/>
    <row r="481" ht="13.8" x14ac:dyDescent="0.25"/>
    <row r="482" ht="13.8" x14ac:dyDescent="0.25"/>
    <row r="483" ht="13.8" x14ac:dyDescent="0.25"/>
    <row r="484" ht="13.8" x14ac:dyDescent="0.25"/>
    <row r="485" ht="13.8" x14ac:dyDescent="0.25"/>
    <row r="486" ht="13.8" x14ac:dyDescent="0.25"/>
    <row r="487" ht="13.8" x14ac:dyDescent="0.25"/>
    <row r="488" ht="13.8" x14ac:dyDescent="0.25"/>
    <row r="489" ht="13.8" x14ac:dyDescent="0.25"/>
    <row r="490" ht="13.8" x14ac:dyDescent="0.25"/>
    <row r="491" ht="13.8" x14ac:dyDescent="0.25"/>
    <row r="492" ht="13.8" x14ac:dyDescent="0.25"/>
    <row r="493" ht="13.8" x14ac:dyDescent="0.25"/>
    <row r="494" ht="13.8" x14ac:dyDescent="0.25"/>
    <row r="495" ht="13.8" x14ac:dyDescent="0.25"/>
    <row r="496" ht="13.8" x14ac:dyDescent="0.25"/>
    <row r="497" ht="13.8" x14ac:dyDescent="0.25"/>
    <row r="498" ht="13.8" x14ac:dyDescent="0.25"/>
    <row r="499" ht="13.8" x14ac:dyDescent="0.25"/>
    <row r="500" ht="13.8" x14ac:dyDescent="0.25"/>
    <row r="501" ht="13.8" x14ac:dyDescent="0.25"/>
    <row r="502" ht="13.8" x14ac:dyDescent="0.25"/>
    <row r="503" ht="13.8" x14ac:dyDescent="0.25"/>
    <row r="504" ht="13.8" x14ac:dyDescent="0.25"/>
    <row r="505" ht="13.8" x14ac:dyDescent="0.25"/>
    <row r="506" ht="13.8" x14ac:dyDescent="0.25"/>
    <row r="507" ht="13.8" x14ac:dyDescent="0.25"/>
    <row r="508" ht="13.8" x14ac:dyDescent="0.25"/>
    <row r="509" ht="13.8" x14ac:dyDescent="0.25"/>
    <row r="510" ht="13.8" x14ac:dyDescent="0.25"/>
    <row r="511" ht="13.8" x14ac:dyDescent="0.25"/>
    <row r="512" ht="13.8" x14ac:dyDescent="0.25"/>
    <row r="513" ht="13.8" x14ac:dyDescent="0.25"/>
    <row r="514" ht="13.8" x14ac:dyDescent="0.25"/>
    <row r="515" ht="13.8" x14ac:dyDescent="0.25"/>
    <row r="516" ht="13.8" x14ac:dyDescent="0.25"/>
    <row r="517" ht="13.8" x14ac:dyDescent="0.25"/>
    <row r="518" ht="13.8" x14ac:dyDescent="0.25"/>
    <row r="519" ht="13.8" x14ac:dyDescent="0.25"/>
    <row r="520" ht="13.8" x14ac:dyDescent="0.25"/>
    <row r="521" ht="13.8" x14ac:dyDescent="0.25"/>
    <row r="522" ht="13.8" x14ac:dyDescent="0.25"/>
    <row r="523" ht="13.8" x14ac:dyDescent="0.25"/>
    <row r="524" ht="13.8" x14ac:dyDescent="0.25"/>
    <row r="525" ht="13.8" x14ac:dyDescent="0.25"/>
    <row r="526" ht="13.8" x14ac:dyDescent="0.25"/>
    <row r="527" ht="13.8" x14ac:dyDescent="0.25"/>
    <row r="528" ht="13.8" x14ac:dyDescent="0.25"/>
    <row r="529" ht="13.8" x14ac:dyDescent="0.25"/>
    <row r="530" ht="13.8" x14ac:dyDescent="0.25"/>
    <row r="531" ht="13.8" x14ac:dyDescent="0.25"/>
    <row r="532" ht="13.8" x14ac:dyDescent="0.25"/>
    <row r="533" ht="13.8" x14ac:dyDescent="0.25"/>
    <row r="534" ht="13.8" x14ac:dyDescent="0.25"/>
    <row r="535" ht="13.8" x14ac:dyDescent="0.25"/>
    <row r="536" ht="13.8" x14ac:dyDescent="0.25"/>
    <row r="537" ht="13.8" x14ac:dyDescent="0.25"/>
    <row r="538" ht="13.8" x14ac:dyDescent="0.25"/>
    <row r="539" ht="13.8" x14ac:dyDescent="0.25"/>
    <row r="540" ht="13.8" x14ac:dyDescent="0.25"/>
    <row r="541" ht="13.8" x14ac:dyDescent="0.25"/>
    <row r="542" ht="13.8" x14ac:dyDescent="0.25"/>
    <row r="543" ht="13.8" x14ac:dyDescent="0.25"/>
    <row r="544" ht="13.8" x14ac:dyDescent="0.25"/>
    <row r="545" ht="13.8" x14ac:dyDescent="0.25"/>
    <row r="546" ht="13.8" x14ac:dyDescent="0.25"/>
    <row r="547" ht="13.8" x14ac:dyDescent="0.25"/>
    <row r="548" ht="13.8" x14ac:dyDescent="0.25"/>
    <row r="549" ht="13.8" x14ac:dyDescent="0.25"/>
    <row r="550" ht="13.8" x14ac:dyDescent="0.25"/>
    <row r="551" ht="13.8" x14ac:dyDescent="0.25"/>
    <row r="552" ht="13.8" x14ac:dyDescent="0.25"/>
    <row r="553" ht="13.8" x14ac:dyDescent="0.25"/>
    <row r="554" ht="13.8" x14ac:dyDescent="0.25"/>
    <row r="555" ht="13.8" x14ac:dyDescent="0.25"/>
    <row r="556" ht="13.8" x14ac:dyDescent="0.25"/>
    <row r="557" ht="13.8" x14ac:dyDescent="0.25"/>
    <row r="558" ht="13.8" x14ac:dyDescent="0.25"/>
    <row r="559" ht="13.8" x14ac:dyDescent="0.25"/>
    <row r="560" ht="13.8" x14ac:dyDescent="0.25"/>
    <row r="561" ht="13.8" x14ac:dyDescent="0.25"/>
    <row r="562" ht="13.8" x14ac:dyDescent="0.25"/>
    <row r="563" ht="13.8" x14ac:dyDescent="0.25"/>
    <row r="564" ht="13.8" x14ac:dyDescent="0.25"/>
    <row r="565" ht="13.8" x14ac:dyDescent="0.25"/>
    <row r="566" ht="13.8" x14ac:dyDescent="0.25"/>
    <row r="567" ht="13.8" x14ac:dyDescent="0.25"/>
    <row r="568" ht="13.8" x14ac:dyDescent="0.25"/>
    <row r="569" ht="13.8" x14ac:dyDescent="0.25"/>
    <row r="570" ht="13.8" x14ac:dyDescent="0.25"/>
    <row r="571" ht="13.8" x14ac:dyDescent="0.25"/>
    <row r="572" ht="13.8" x14ac:dyDescent="0.25"/>
    <row r="573" ht="13.8" x14ac:dyDescent="0.25"/>
    <row r="574" ht="13.8" x14ac:dyDescent="0.25"/>
    <row r="575" ht="13.8" x14ac:dyDescent="0.25"/>
    <row r="576" ht="13.8" x14ac:dyDescent="0.25"/>
    <row r="577" ht="13.8" x14ac:dyDescent="0.25"/>
    <row r="578" ht="13.8" x14ac:dyDescent="0.25"/>
    <row r="579" ht="13.8" x14ac:dyDescent="0.25"/>
    <row r="580" ht="13.8" x14ac:dyDescent="0.25"/>
    <row r="581" ht="13.8" x14ac:dyDescent="0.25"/>
    <row r="582" ht="13.8" x14ac:dyDescent="0.25"/>
    <row r="583" ht="13.8" x14ac:dyDescent="0.25"/>
    <row r="584" ht="13.8" x14ac:dyDescent="0.25"/>
    <row r="585" ht="13.8" x14ac:dyDescent="0.25"/>
    <row r="586" ht="13.8" x14ac:dyDescent="0.25"/>
    <row r="587" ht="13.8" x14ac:dyDescent="0.25"/>
    <row r="588" ht="13.8" x14ac:dyDescent="0.25"/>
    <row r="589" ht="13.8" x14ac:dyDescent="0.25"/>
    <row r="590" ht="13.8" x14ac:dyDescent="0.25"/>
    <row r="591" ht="13.8" x14ac:dyDescent="0.25"/>
    <row r="592" ht="13.8" x14ac:dyDescent="0.25"/>
    <row r="593" ht="13.8" x14ac:dyDescent="0.25"/>
    <row r="594" ht="13.8" x14ac:dyDescent="0.25"/>
    <row r="595" ht="13.8" x14ac:dyDescent="0.25"/>
    <row r="596" ht="13.8" x14ac:dyDescent="0.25"/>
    <row r="597" ht="13.8" x14ac:dyDescent="0.25"/>
    <row r="598" ht="13.8" x14ac:dyDescent="0.25"/>
    <row r="599" ht="13.8" x14ac:dyDescent="0.25"/>
    <row r="600" ht="13.8" x14ac:dyDescent="0.25"/>
    <row r="601" ht="13.8" x14ac:dyDescent="0.25"/>
    <row r="602" ht="13.8" x14ac:dyDescent="0.25"/>
    <row r="603" ht="13.8" x14ac:dyDescent="0.25"/>
    <row r="604" ht="13.8" x14ac:dyDescent="0.25"/>
    <row r="605" ht="13.8" x14ac:dyDescent="0.25"/>
    <row r="606" ht="13.8" x14ac:dyDescent="0.25"/>
    <row r="607" ht="13.8" x14ac:dyDescent="0.25"/>
    <row r="608" ht="13.8" x14ac:dyDescent="0.25"/>
    <row r="609" ht="13.8" x14ac:dyDescent="0.25"/>
    <row r="610" ht="13.8" x14ac:dyDescent="0.25"/>
    <row r="611" ht="13.8" x14ac:dyDescent="0.25"/>
    <row r="612" ht="13.8" x14ac:dyDescent="0.25"/>
    <row r="613" ht="13.8" x14ac:dyDescent="0.25"/>
    <row r="614" ht="13.8" x14ac:dyDescent="0.25"/>
    <row r="615" ht="13.8" x14ac:dyDescent="0.25"/>
    <row r="616" ht="13.8" x14ac:dyDescent="0.25"/>
    <row r="617" ht="13.8" x14ac:dyDescent="0.25"/>
    <row r="618" ht="13.8" x14ac:dyDescent="0.25"/>
    <row r="619" ht="13.8" x14ac:dyDescent="0.25"/>
    <row r="620" ht="13.8" x14ac:dyDescent="0.25"/>
    <row r="621" ht="13.8" x14ac:dyDescent="0.25"/>
    <row r="622" ht="13.8" x14ac:dyDescent="0.25"/>
    <row r="623" ht="13.8" x14ac:dyDescent="0.25"/>
    <row r="624" ht="13.8" x14ac:dyDescent="0.25"/>
    <row r="625" ht="13.8" x14ac:dyDescent="0.25"/>
    <row r="626" ht="13.8" x14ac:dyDescent="0.25"/>
    <row r="627" ht="13.8" x14ac:dyDescent="0.25"/>
    <row r="628" ht="13.8" x14ac:dyDescent="0.25"/>
    <row r="629" ht="13.8" x14ac:dyDescent="0.25"/>
    <row r="630" ht="13.8" x14ac:dyDescent="0.25"/>
    <row r="631" ht="13.8" x14ac:dyDescent="0.25"/>
    <row r="632" ht="13.8" x14ac:dyDescent="0.25"/>
    <row r="633" ht="13.8" x14ac:dyDescent="0.25"/>
    <row r="634" ht="13.8" x14ac:dyDescent="0.25"/>
    <row r="635" ht="13.8" x14ac:dyDescent="0.25"/>
    <row r="636" ht="13.8" x14ac:dyDescent="0.25"/>
    <row r="637" ht="13.8" x14ac:dyDescent="0.25"/>
    <row r="638" ht="13.8" x14ac:dyDescent="0.25"/>
    <row r="639" ht="13.8" x14ac:dyDescent="0.25"/>
    <row r="640" ht="13.8" x14ac:dyDescent="0.25"/>
    <row r="641" ht="13.8" x14ac:dyDescent="0.25"/>
    <row r="642" ht="13.8" x14ac:dyDescent="0.25"/>
    <row r="643" ht="13.8" x14ac:dyDescent="0.25"/>
    <row r="644" ht="13.8" x14ac:dyDescent="0.25"/>
    <row r="645" ht="13.8" x14ac:dyDescent="0.25"/>
    <row r="646" ht="13.8" x14ac:dyDescent="0.25"/>
    <row r="647" ht="13.8" x14ac:dyDescent="0.25"/>
    <row r="648" ht="13.8" x14ac:dyDescent="0.25"/>
    <row r="649" ht="13.8" x14ac:dyDescent="0.25"/>
    <row r="650" ht="13.8" x14ac:dyDescent="0.25"/>
    <row r="651" ht="13.8" x14ac:dyDescent="0.25"/>
    <row r="652" ht="13.8" x14ac:dyDescent="0.25"/>
    <row r="653" ht="13.8" x14ac:dyDescent="0.25"/>
    <row r="654" ht="13.8" x14ac:dyDescent="0.25"/>
    <row r="655" ht="13.8" x14ac:dyDescent="0.25"/>
    <row r="656" ht="13.8" x14ac:dyDescent="0.25"/>
    <row r="657" ht="13.8" x14ac:dyDescent="0.25"/>
    <row r="658" ht="13.8" x14ac:dyDescent="0.25"/>
    <row r="659" ht="13.8" x14ac:dyDescent="0.25"/>
    <row r="660" ht="13.8" x14ac:dyDescent="0.25"/>
    <row r="661" ht="13.8" x14ac:dyDescent="0.25"/>
    <row r="662" ht="13.8" x14ac:dyDescent="0.25"/>
    <row r="663" ht="13.8" x14ac:dyDescent="0.25"/>
    <row r="664" ht="13.8" x14ac:dyDescent="0.25"/>
    <row r="665" ht="13.8" x14ac:dyDescent="0.25"/>
    <row r="666" ht="13.8" x14ac:dyDescent="0.25"/>
    <row r="667" ht="13.8" x14ac:dyDescent="0.25"/>
    <row r="668" ht="13.8" x14ac:dyDescent="0.25"/>
    <row r="669" ht="13.8" x14ac:dyDescent="0.25"/>
    <row r="670" ht="13.8" x14ac:dyDescent="0.25"/>
    <row r="671" ht="13.8" x14ac:dyDescent="0.25"/>
    <row r="672" ht="13.8" x14ac:dyDescent="0.25"/>
    <row r="673" ht="13.8" x14ac:dyDescent="0.25"/>
    <row r="674" ht="13.8" x14ac:dyDescent="0.25"/>
    <row r="675" ht="13.8" x14ac:dyDescent="0.25"/>
    <row r="676" ht="13.8" x14ac:dyDescent="0.25"/>
    <row r="677" ht="13.8" x14ac:dyDescent="0.25"/>
    <row r="678" ht="13.8" x14ac:dyDescent="0.25"/>
    <row r="679" ht="13.8" x14ac:dyDescent="0.25"/>
    <row r="680" ht="13.8" x14ac:dyDescent="0.25"/>
    <row r="681" ht="13.8" x14ac:dyDescent="0.25"/>
    <row r="682" ht="13.8" x14ac:dyDescent="0.25"/>
    <row r="683" ht="13.8" x14ac:dyDescent="0.25"/>
    <row r="684" ht="13.8" x14ac:dyDescent="0.25"/>
    <row r="685" ht="13.8" x14ac:dyDescent="0.25"/>
    <row r="686" ht="13.8" x14ac:dyDescent="0.25"/>
    <row r="687" ht="13.8" x14ac:dyDescent="0.25"/>
    <row r="688" ht="13.8" x14ac:dyDescent="0.25"/>
    <row r="689" ht="13.8" x14ac:dyDescent="0.25"/>
    <row r="690" ht="13.8" x14ac:dyDescent="0.25"/>
    <row r="691" ht="13.8" x14ac:dyDescent="0.25"/>
    <row r="692" ht="13.8" x14ac:dyDescent="0.25"/>
    <row r="693" ht="13.8" x14ac:dyDescent="0.25"/>
    <row r="694" ht="13.8" x14ac:dyDescent="0.25"/>
    <row r="695" ht="13.8" x14ac:dyDescent="0.25"/>
    <row r="696" ht="13.8" x14ac:dyDescent="0.25"/>
    <row r="697" ht="13.8" x14ac:dyDescent="0.25"/>
    <row r="698" ht="13.8" x14ac:dyDescent="0.25"/>
    <row r="699" ht="13.8" x14ac:dyDescent="0.25"/>
    <row r="700" ht="13.8" x14ac:dyDescent="0.25"/>
    <row r="701" ht="13.8" x14ac:dyDescent="0.25"/>
    <row r="702" ht="13.8" x14ac:dyDescent="0.25"/>
    <row r="703" ht="13.8" x14ac:dyDescent="0.25"/>
    <row r="704" ht="13.8" x14ac:dyDescent="0.25"/>
    <row r="705" ht="13.8" x14ac:dyDescent="0.25"/>
    <row r="706" ht="13.8" x14ac:dyDescent="0.25"/>
    <row r="707" ht="13.8" x14ac:dyDescent="0.25"/>
    <row r="708" ht="13.8" x14ac:dyDescent="0.25"/>
    <row r="709" ht="13.8" x14ac:dyDescent="0.25"/>
    <row r="710" ht="13.8" x14ac:dyDescent="0.25"/>
    <row r="711" ht="13.8" x14ac:dyDescent="0.25"/>
    <row r="712" ht="13.8" x14ac:dyDescent="0.25"/>
    <row r="713" ht="13.8" x14ac:dyDescent="0.25"/>
    <row r="714" ht="13.8" x14ac:dyDescent="0.25"/>
    <row r="715" ht="13.8" x14ac:dyDescent="0.25"/>
    <row r="716" ht="13.8" x14ac:dyDescent="0.25"/>
    <row r="717" ht="13.8" x14ac:dyDescent="0.25"/>
    <row r="718" ht="13.8" x14ac:dyDescent="0.25"/>
    <row r="719" ht="13.8" x14ac:dyDescent="0.25"/>
    <row r="720" ht="13.8" x14ac:dyDescent="0.25"/>
    <row r="721" ht="13.8" x14ac:dyDescent="0.25"/>
    <row r="722" ht="13.8" x14ac:dyDescent="0.25"/>
    <row r="723" ht="13.8" x14ac:dyDescent="0.25"/>
    <row r="724" ht="13.8" x14ac:dyDescent="0.25"/>
    <row r="725" ht="13.8" x14ac:dyDescent="0.25"/>
    <row r="726" ht="13.8" x14ac:dyDescent="0.25"/>
    <row r="727" ht="13.8" x14ac:dyDescent="0.25"/>
    <row r="728" ht="13.8" x14ac:dyDescent="0.25"/>
    <row r="729" ht="13.8" x14ac:dyDescent="0.25"/>
    <row r="730" ht="13.8" x14ac:dyDescent="0.25"/>
    <row r="731" ht="13.8" x14ac:dyDescent="0.25"/>
    <row r="732" ht="13.8" x14ac:dyDescent="0.25"/>
    <row r="733" ht="13.8" x14ac:dyDescent="0.25"/>
    <row r="734" ht="13.8" x14ac:dyDescent="0.25"/>
    <row r="735" ht="13.8" x14ac:dyDescent="0.25"/>
    <row r="736" ht="13.8" x14ac:dyDescent="0.25"/>
    <row r="737" ht="13.8" x14ac:dyDescent="0.25"/>
    <row r="738" ht="13.8" x14ac:dyDescent="0.25"/>
    <row r="739" ht="13.8" x14ac:dyDescent="0.25"/>
    <row r="740" ht="13.8" x14ac:dyDescent="0.25"/>
    <row r="741" ht="13.8" x14ac:dyDescent="0.25"/>
    <row r="742" ht="13.8" x14ac:dyDescent="0.25"/>
    <row r="743" ht="13.8" x14ac:dyDescent="0.25"/>
    <row r="744" ht="13.8" x14ac:dyDescent="0.25"/>
    <row r="745" ht="13.8" x14ac:dyDescent="0.25"/>
    <row r="746" ht="13.8" x14ac:dyDescent="0.25"/>
    <row r="747" ht="13.8" x14ac:dyDescent="0.25"/>
    <row r="748" ht="13.8" x14ac:dyDescent="0.25"/>
    <row r="749" ht="13.8" x14ac:dyDescent="0.25"/>
    <row r="750" ht="13.8" x14ac:dyDescent="0.25"/>
    <row r="751" ht="13.8" x14ac:dyDescent="0.25"/>
    <row r="752" ht="13.8" x14ac:dyDescent="0.25"/>
    <row r="753" ht="13.8" x14ac:dyDescent="0.25"/>
    <row r="754" ht="13.8" x14ac:dyDescent="0.25"/>
    <row r="755" ht="13.8" x14ac:dyDescent="0.25"/>
    <row r="756" ht="13.8" x14ac:dyDescent="0.25"/>
    <row r="757" ht="13.8" x14ac:dyDescent="0.25"/>
    <row r="758" ht="13.8" x14ac:dyDescent="0.25"/>
    <row r="759" ht="13.8" x14ac:dyDescent="0.25"/>
    <row r="760" ht="13.8" x14ac:dyDescent="0.25"/>
    <row r="761" ht="13.8" x14ac:dyDescent="0.25"/>
    <row r="762" ht="13.8" x14ac:dyDescent="0.25"/>
    <row r="763" ht="13.8" x14ac:dyDescent="0.25"/>
    <row r="764" ht="13.8" x14ac:dyDescent="0.25"/>
    <row r="765" ht="13.8" x14ac:dyDescent="0.25"/>
    <row r="766" ht="13.8" x14ac:dyDescent="0.25"/>
    <row r="767" ht="13.8" x14ac:dyDescent="0.25"/>
    <row r="768" ht="13.8" x14ac:dyDescent="0.25"/>
    <row r="769" ht="13.8" x14ac:dyDescent="0.25"/>
    <row r="770" ht="13.8" x14ac:dyDescent="0.25"/>
    <row r="771" ht="13.8" x14ac:dyDescent="0.25"/>
    <row r="772" ht="13.8" x14ac:dyDescent="0.25"/>
    <row r="773" ht="13.8" x14ac:dyDescent="0.25"/>
    <row r="774" ht="13.8" x14ac:dyDescent="0.25"/>
    <row r="775" ht="13.8" x14ac:dyDescent="0.25"/>
    <row r="776" ht="13.8" x14ac:dyDescent="0.25"/>
    <row r="777" ht="13.8" x14ac:dyDescent="0.25"/>
    <row r="778" ht="13.8" x14ac:dyDescent="0.25"/>
    <row r="779" ht="13.8" x14ac:dyDescent="0.25"/>
    <row r="780" ht="13.8" x14ac:dyDescent="0.25"/>
    <row r="781" ht="13.8" x14ac:dyDescent="0.25"/>
    <row r="782" ht="13.8" x14ac:dyDescent="0.25"/>
    <row r="783" ht="13.8" x14ac:dyDescent="0.25"/>
    <row r="784" ht="13.8" x14ac:dyDescent="0.25"/>
    <row r="785" ht="13.8" x14ac:dyDescent="0.25"/>
    <row r="786" ht="13.8" x14ac:dyDescent="0.25"/>
    <row r="787" ht="13.8" x14ac:dyDescent="0.25"/>
    <row r="788" ht="13.8" x14ac:dyDescent="0.25"/>
    <row r="789" ht="13.8" x14ac:dyDescent="0.25"/>
    <row r="790" ht="13.8" x14ac:dyDescent="0.25"/>
    <row r="791" ht="13.8" x14ac:dyDescent="0.25"/>
    <row r="792" ht="13.8" x14ac:dyDescent="0.25"/>
    <row r="793" ht="13.8" x14ac:dyDescent="0.25"/>
    <row r="794" ht="13.8" x14ac:dyDescent="0.25"/>
    <row r="795" ht="13.8" x14ac:dyDescent="0.25"/>
    <row r="796" ht="13.8" x14ac:dyDescent="0.25"/>
    <row r="797" ht="13.8" x14ac:dyDescent="0.25"/>
    <row r="798" ht="13.8" x14ac:dyDescent="0.25"/>
    <row r="799" ht="13.8" x14ac:dyDescent="0.25"/>
    <row r="800" ht="13.8" x14ac:dyDescent="0.25"/>
    <row r="801" ht="13.8" x14ac:dyDescent="0.25"/>
    <row r="802" ht="13.8" x14ac:dyDescent="0.25"/>
    <row r="803" ht="13.8" x14ac:dyDescent="0.25"/>
    <row r="804" ht="13.8" x14ac:dyDescent="0.25"/>
    <row r="805" ht="13.8" x14ac:dyDescent="0.25"/>
    <row r="806" ht="13.8" x14ac:dyDescent="0.25"/>
    <row r="807" ht="13.8" x14ac:dyDescent="0.25"/>
    <row r="808" ht="13.8" x14ac:dyDescent="0.25"/>
    <row r="809" ht="13.8" x14ac:dyDescent="0.25"/>
    <row r="810" ht="13.8" x14ac:dyDescent="0.25"/>
    <row r="811" ht="13.8" x14ac:dyDescent="0.25"/>
    <row r="812" ht="13.8" x14ac:dyDescent="0.25"/>
    <row r="813" ht="13.8" x14ac:dyDescent="0.25"/>
    <row r="814" ht="13.8" x14ac:dyDescent="0.25"/>
    <row r="815" ht="13.8" x14ac:dyDescent="0.25"/>
    <row r="816" ht="13.8" x14ac:dyDescent="0.25"/>
    <row r="817" ht="13.8" x14ac:dyDescent="0.25"/>
    <row r="818" ht="13.8" x14ac:dyDescent="0.25"/>
    <row r="819" ht="13.8" x14ac:dyDescent="0.25"/>
    <row r="820" ht="13.8" x14ac:dyDescent="0.25"/>
    <row r="821" ht="13.8" x14ac:dyDescent="0.25"/>
    <row r="822" ht="13.8" x14ac:dyDescent="0.25"/>
    <row r="823" ht="13.8" x14ac:dyDescent="0.25"/>
    <row r="824" ht="13.8" x14ac:dyDescent="0.25"/>
    <row r="825" ht="13.8" x14ac:dyDescent="0.25"/>
    <row r="826" ht="13.8" x14ac:dyDescent="0.25"/>
    <row r="827" ht="13.8" x14ac:dyDescent="0.25"/>
    <row r="828" ht="13.8" x14ac:dyDescent="0.25"/>
    <row r="829" ht="13.8" x14ac:dyDescent="0.25"/>
    <row r="830" ht="13.8" x14ac:dyDescent="0.25"/>
    <row r="831" ht="13.8" x14ac:dyDescent="0.25"/>
    <row r="832" ht="13.8" x14ac:dyDescent="0.25"/>
    <row r="833" ht="13.8" x14ac:dyDescent="0.25"/>
    <row r="834" ht="13.8" x14ac:dyDescent="0.25"/>
    <row r="835" ht="13.8" x14ac:dyDescent="0.25"/>
    <row r="836" ht="13.8" x14ac:dyDescent="0.25"/>
    <row r="837" ht="13.8" x14ac:dyDescent="0.25"/>
    <row r="838" ht="13.8" x14ac:dyDescent="0.25"/>
    <row r="839" ht="13.8" x14ac:dyDescent="0.25"/>
    <row r="840" ht="13.8" x14ac:dyDescent="0.25"/>
    <row r="841" ht="13.8" x14ac:dyDescent="0.25"/>
    <row r="842" ht="13.8" x14ac:dyDescent="0.25"/>
    <row r="843" ht="13.8" x14ac:dyDescent="0.25"/>
    <row r="844" ht="13.8" x14ac:dyDescent="0.25"/>
    <row r="845" ht="13.8" x14ac:dyDescent="0.25"/>
    <row r="846" ht="13.8" x14ac:dyDescent="0.25"/>
    <row r="847" ht="13.8" x14ac:dyDescent="0.25"/>
    <row r="848" ht="13.8" x14ac:dyDescent="0.25"/>
    <row r="849" ht="13.8" x14ac:dyDescent="0.25"/>
    <row r="850" ht="13.8" x14ac:dyDescent="0.25"/>
    <row r="851" ht="13.8" x14ac:dyDescent="0.25"/>
    <row r="852" ht="13.8" x14ac:dyDescent="0.25"/>
    <row r="853" ht="13.8" x14ac:dyDescent="0.25"/>
    <row r="854" ht="13.8" x14ac:dyDescent="0.25"/>
    <row r="855" ht="13.8" x14ac:dyDescent="0.25"/>
    <row r="856" ht="13.8" x14ac:dyDescent="0.25"/>
    <row r="857" ht="13.8" x14ac:dyDescent="0.25"/>
    <row r="858" ht="13.8" x14ac:dyDescent="0.25"/>
    <row r="859" ht="13.8" x14ac:dyDescent="0.25"/>
    <row r="860" ht="13.8" x14ac:dyDescent="0.25"/>
    <row r="861" ht="13.8" x14ac:dyDescent="0.25"/>
    <row r="862" ht="13.8" x14ac:dyDescent="0.25"/>
    <row r="863" ht="13.8" x14ac:dyDescent="0.25"/>
    <row r="864" ht="13.8" x14ac:dyDescent="0.25"/>
    <row r="865" ht="13.8" x14ac:dyDescent="0.25"/>
    <row r="866" ht="13.8" x14ac:dyDescent="0.25"/>
    <row r="867" ht="13.8" x14ac:dyDescent="0.25"/>
    <row r="868" ht="13.8" x14ac:dyDescent="0.25"/>
    <row r="869" ht="13.8" x14ac:dyDescent="0.25"/>
    <row r="870" ht="13.8" x14ac:dyDescent="0.25"/>
    <row r="871" ht="13.8" x14ac:dyDescent="0.25"/>
    <row r="872" ht="13.8" x14ac:dyDescent="0.25"/>
    <row r="873" ht="13.8" x14ac:dyDescent="0.25"/>
    <row r="874" ht="13.8" x14ac:dyDescent="0.25"/>
    <row r="875" ht="13.8" x14ac:dyDescent="0.25"/>
    <row r="876" ht="13.8" x14ac:dyDescent="0.25"/>
    <row r="877" ht="13.8" x14ac:dyDescent="0.25"/>
    <row r="878" ht="13.8" x14ac:dyDescent="0.25"/>
    <row r="879" ht="13.8" x14ac:dyDescent="0.25"/>
    <row r="880" ht="13.8" x14ac:dyDescent="0.25"/>
    <row r="881" ht="13.8" x14ac:dyDescent="0.25"/>
    <row r="882" ht="13.8" x14ac:dyDescent="0.25"/>
    <row r="883" ht="13.8" x14ac:dyDescent="0.25"/>
    <row r="884" ht="13.8" x14ac:dyDescent="0.25"/>
    <row r="885" ht="13.8" x14ac:dyDescent="0.25"/>
    <row r="886" ht="13.8" x14ac:dyDescent="0.25"/>
    <row r="887" ht="13.8" x14ac:dyDescent="0.25"/>
    <row r="888" ht="13.8" x14ac:dyDescent="0.25"/>
    <row r="889" ht="13.8" x14ac:dyDescent="0.25"/>
    <row r="890" ht="13.8" x14ac:dyDescent="0.25"/>
    <row r="891" ht="13.8" x14ac:dyDescent="0.25"/>
    <row r="892" ht="13.8" x14ac:dyDescent="0.25"/>
    <row r="893" ht="13.8" x14ac:dyDescent="0.25"/>
    <row r="894" ht="13.8" x14ac:dyDescent="0.25"/>
    <row r="895" ht="13.8" x14ac:dyDescent="0.25"/>
    <row r="896" ht="13.8" x14ac:dyDescent="0.25"/>
    <row r="897" ht="13.8" x14ac:dyDescent="0.25"/>
    <row r="898" ht="13.8" x14ac:dyDescent="0.25"/>
    <row r="899" ht="13.8" x14ac:dyDescent="0.25"/>
    <row r="900" ht="13.8" x14ac:dyDescent="0.25"/>
    <row r="901" ht="13.8" x14ac:dyDescent="0.25"/>
    <row r="902" ht="13.8" x14ac:dyDescent="0.25"/>
    <row r="903" ht="13.8" x14ac:dyDescent="0.25"/>
    <row r="904" ht="13.8" x14ac:dyDescent="0.25"/>
    <row r="905" ht="13.8" x14ac:dyDescent="0.25"/>
    <row r="906" ht="13.8" x14ac:dyDescent="0.25"/>
    <row r="907" ht="13.8" x14ac:dyDescent="0.25"/>
    <row r="908" ht="13.8" x14ac:dyDescent="0.25"/>
    <row r="909" ht="13.8" x14ac:dyDescent="0.25"/>
    <row r="910" ht="13.8" x14ac:dyDescent="0.25"/>
    <row r="911" ht="13.8" x14ac:dyDescent="0.25"/>
    <row r="912" ht="13.8" x14ac:dyDescent="0.25"/>
    <row r="913" ht="13.8" x14ac:dyDescent="0.25"/>
    <row r="914" ht="13.8" x14ac:dyDescent="0.25"/>
    <row r="915" ht="13.8" x14ac:dyDescent="0.25"/>
    <row r="916" ht="13.8" x14ac:dyDescent="0.25"/>
    <row r="917" ht="13.8" x14ac:dyDescent="0.25"/>
    <row r="918" ht="13.8" x14ac:dyDescent="0.25"/>
    <row r="919" ht="13.8" x14ac:dyDescent="0.25"/>
    <row r="920" ht="13.8" x14ac:dyDescent="0.25"/>
    <row r="921" ht="13.8" x14ac:dyDescent="0.25"/>
    <row r="922" ht="13.8" x14ac:dyDescent="0.25"/>
    <row r="923" ht="13.8" x14ac:dyDescent="0.25"/>
    <row r="924" ht="13.8" x14ac:dyDescent="0.25"/>
    <row r="925" ht="13.8" x14ac:dyDescent="0.25"/>
    <row r="926" ht="13.8" x14ac:dyDescent="0.25"/>
    <row r="927" ht="13.8" x14ac:dyDescent="0.25"/>
    <row r="928" ht="13.8" x14ac:dyDescent="0.25"/>
    <row r="929" ht="13.8" x14ac:dyDescent="0.25"/>
    <row r="930" ht="13.8" x14ac:dyDescent="0.25"/>
    <row r="931" ht="13.8" x14ac:dyDescent="0.25"/>
    <row r="932" ht="13.8" x14ac:dyDescent="0.25"/>
    <row r="933" ht="13.8" x14ac:dyDescent="0.25"/>
    <row r="934" ht="13.8" x14ac:dyDescent="0.25"/>
    <row r="935" ht="13.8" x14ac:dyDescent="0.25"/>
    <row r="936" ht="13.8" x14ac:dyDescent="0.25"/>
    <row r="937" ht="13.8" x14ac:dyDescent="0.25"/>
    <row r="938" ht="13.8" x14ac:dyDescent="0.25"/>
    <row r="939" ht="13.8" x14ac:dyDescent="0.25"/>
    <row r="940" ht="13.8" x14ac:dyDescent="0.25"/>
    <row r="941" ht="13.8" x14ac:dyDescent="0.25"/>
    <row r="942" ht="13.8" x14ac:dyDescent="0.25"/>
    <row r="943" ht="13.8" x14ac:dyDescent="0.25"/>
    <row r="944" ht="13.8" x14ac:dyDescent="0.25"/>
    <row r="945" ht="13.8" x14ac:dyDescent="0.25"/>
    <row r="946" ht="13.8" x14ac:dyDescent="0.25"/>
    <row r="947" ht="13.8" x14ac:dyDescent="0.25"/>
    <row r="948" ht="13.8" x14ac:dyDescent="0.25"/>
    <row r="949" ht="13.8" x14ac:dyDescent="0.25"/>
    <row r="950" ht="13.8" x14ac:dyDescent="0.25"/>
    <row r="951" ht="13.8" x14ac:dyDescent="0.25"/>
    <row r="952" ht="13.8" x14ac:dyDescent="0.25"/>
    <row r="953" ht="13.8" x14ac:dyDescent="0.25"/>
    <row r="954" ht="13.8" x14ac:dyDescent="0.25"/>
    <row r="955" ht="13.8" x14ac:dyDescent="0.25"/>
    <row r="956" ht="13.8" x14ac:dyDescent="0.25"/>
    <row r="957" ht="13.8" x14ac:dyDescent="0.25"/>
    <row r="958" ht="13.8" x14ac:dyDescent="0.25"/>
    <row r="959" ht="13.8" x14ac:dyDescent="0.25"/>
    <row r="960" ht="13.8" x14ac:dyDescent="0.25"/>
    <row r="961" ht="13.8" x14ac:dyDescent="0.25"/>
    <row r="962" ht="13.8" x14ac:dyDescent="0.25"/>
    <row r="963" ht="13.8" x14ac:dyDescent="0.25"/>
    <row r="964" ht="13.8" x14ac:dyDescent="0.25"/>
    <row r="965" ht="13.8" x14ac:dyDescent="0.25"/>
    <row r="966" ht="13.8" x14ac:dyDescent="0.25"/>
    <row r="967" ht="13.8" x14ac:dyDescent="0.25"/>
    <row r="968" ht="13.8" x14ac:dyDescent="0.25"/>
    <row r="969" ht="13.8" x14ac:dyDescent="0.25"/>
    <row r="970" ht="13.8" x14ac:dyDescent="0.25"/>
    <row r="971" ht="13.8" x14ac:dyDescent="0.25"/>
    <row r="972" ht="13.8" x14ac:dyDescent="0.25"/>
    <row r="973" ht="13.8" x14ac:dyDescent="0.25"/>
    <row r="974" ht="13.8" x14ac:dyDescent="0.25"/>
    <row r="975" ht="13.8" x14ac:dyDescent="0.25"/>
    <row r="976" ht="13.8" x14ac:dyDescent="0.25"/>
    <row r="977" ht="13.8" x14ac:dyDescent="0.25"/>
    <row r="978" ht="13.8" x14ac:dyDescent="0.25"/>
    <row r="979" ht="13.8" x14ac:dyDescent="0.25"/>
    <row r="980" ht="13.8" x14ac:dyDescent="0.25"/>
    <row r="981" ht="13.8" x14ac:dyDescent="0.25"/>
    <row r="982" ht="13.8" x14ac:dyDescent="0.25"/>
    <row r="983" ht="13.8" x14ac:dyDescent="0.25"/>
    <row r="984" ht="13.8" x14ac:dyDescent="0.25"/>
    <row r="985" ht="13.8" x14ac:dyDescent="0.25"/>
    <row r="986" ht="13.8" x14ac:dyDescent="0.25"/>
    <row r="987" ht="13.8" x14ac:dyDescent="0.25"/>
    <row r="988" ht="13.8" x14ac:dyDescent="0.25"/>
    <row r="989" ht="13.8" x14ac:dyDescent="0.25"/>
    <row r="990" ht="13.8" x14ac:dyDescent="0.25"/>
    <row r="991" ht="13.8" x14ac:dyDescent="0.25"/>
    <row r="992" ht="13.8" x14ac:dyDescent="0.25"/>
    <row r="993" ht="13.8" x14ac:dyDescent="0.25"/>
    <row r="994" ht="13.8" x14ac:dyDescent="0.25"/>
    <row r="995" ht="13.8" x14ac:dyDescent="0.25"/>
    <row r="996" ht="13.8" x14ac:dyDescent="0.25"/>
    <row r="997" ht="13.8" x14ac:dyDescent="0.25"/>
    <row r="998" ht="13.8" x14ac:dyDescent="0.25"/>
    <row r="999" ht="13.8" x14ac:dyDescent="0.25"/>
    <row r="1000" ht="13.8" x14ac:dyDescent="0.25"/>
    <row r="1001" ht="13.8" x14ac:dyDescent="0.25"/>
    <row r="1002" ht="13.8" x14ac:dyDescent="0.25"/>
    <row r="1003" ht="13.8" x14ac:dyDescent="0.25"/>
    <row r="1004" ht="13.8" x14ac:dyDescent="0.25"/>
    <row r="1005" ht="13.8" x14ac:dyDescent="0.25"/>
    <row r="1006" ht="13.8" x14ac:dyDescent="0.25"/>
    <row r="1007" ht="13.8" x14ac:dyDescent="0.25"/>
    <row r="1008" ht="13.8" x14ac:dyDescent="0.25"/>
    <row r="1009" ht="13.8" x14ac:dyDescent="0.25"/>
    <row r="1010" ht="13.8" x14ac:dyDescent="0.25"/>
    <row r="1011" ht="13.8" x14ac:dyDescent="0.25"/>
    <row r="1012" ht="13.8" x14ac:dyDescent="0.25"/>
    <row r="1013" ht="13.8" x14ac:dyDescent="0.25"/>
    <row r="1014" ht="13.8" x14ac:dyDescent="0.25"/>
    <row r="1015" ht="13.8" x14ac:dyDescent="0.25"/>
    <row r="1016" ht="13.8" x14ac:dyDescent="0.25"/>
    <row r="1017" ht="13.8" x14ac:dyDescent="0.25"/>
    <row r="1018" ht="13.8" x14ac:dyDescent="0.25"/>
    <row r="1019" ht="13.8" x14ac:dyDescent="0.25"/>
    <row r="1020" ht="13.8" x14ac:dyDescent="0.25"/>
    <row r="1021" ht="13.8" x14ac:dyDescent="0.25"/>
    <row r="1022" ht="13.8" x14ac:dyDescent="0.25"/>
    <row r="1023" ht="13.8" x14ac:dyDescent="0.25"/>
    <row r="1024" ht="13.8" x14ac:dyDescent="0.25"/>
    <row r="1025" ht="13.8" x14ac:dyDescent="0.25"/>
    <row r="1026" ht="13.8" x14ac:dyDescent="0.25"/>
    <row r="1027" ht="13.8" x14ac:dyDescent="0.25"/>
    <row r="1028" ht="13.8" x14ac:dyDescent="0.25"/>
    <row r="1029" ht="13.8" x14ac:dyDescent="0.25"/>
    <row r="1030" ht="13.8" x14ac:dyDescent="0.25"/>
    <row r="1031" ht="13.8" x14ac:dyDescent="0.25"/>
    <row r="1032" ht="13.8" x14ac:dyDescent="0.25"/>
    <row r="1033" ht="13.8" x14ac:dyDescent="0.25"/>
    <row r="1034" ht="13.8" x14ac:dyDescent="0.25"/>
    <row r="1035" ht="13.8" x14ac:dyDescent="0.25"/>
    <row r="1036" ht="13.8" x14ac:dyDescent="0.25"/>
    <row r="1037" ht="13.8" x14ac:dyDescent="0.25"/>
    <row r="1038" ht="13.8" x14ac:dyDescent="0.25"/>
    <row r="1039" ht="13.8" x14ac:dyDescent="0.25"/>
    <row r="1040" ht="13.8" x14ac:dyDescent="0.25"/>
    <row r="1041" ht="13.8" x14ac:dyDescent="0.25"/>
    <row r="1042" ht="13.8" x14ac:dyDescent="0.25"/>
  </sheetData>
  <mergeCells count="83">
    <mergeCell ref="A218:F218"/>
    <mergeCell ref="A219:F219"/>
    <mergeCell ref="A220:F220"/>
    <mergeCell ref="A221:F221"/>
    <mergeCell ref="A222:F222"/>
    <mergeCell ref="A217:F217"/>
    <mergeCell ref="A206:F206"/>
    <mergeCell ref="A207:F207"/>
    <mergeCell ref="A208:F208"/>
    <mergeCell ref="A209:F209"/>
    <mergeCell ref="A210:F210"/>
    <mergeCell ref="A211:F211"/>
    <mergeCell ref="A212:F212"/>
    <mergeCell ref="A213:F213"/>
    <mergeCell ref="A214:F214"/>
    <mergeCell ref="A215:F215"/>
    <mergeCell ref="A216:F216"/>
    <mergeCell ref="A205:F205"/>
    <mergeCell ref="A194:F194"/>
    <mergeCell ref="A195:F195"/>
    <mergeCell ref="A196:F196"/>
    <mergeCell ref="A197:F197"/>
    <mergeCell ref="A198:F198"/>
    <mergeCell ref="A199:F199"/>
    <mergeCell ref="A200:F200"/>
    <mergeCell ref="A201:F201"/>
    <mergeCell ref="A202:F202"/>
    <mergeCell ref="A203:F203"/>
    <mergeCell ref="A204:F204"/>
    <mergeCell ref="A193:F193"/>
    <mergeCell ref="A182:F182"/>
    <mergeCell ref="A183:F183"/>
    <mergeCell ref="A184:F184"/>
    <mergeCell ref="A185:F185"/>
    <mergeCell ref="A186:F186"/>
    <mergeCell ref="A187:F187"/>
    <mergeCell ref="A188:F188"/>
    <mergeCell ref="A189:F189"/>
    <mergeCell ref="A190:F190"/>
    <mergeCell ref="A191:F191"/>
    <mergeCell ref="A192:F192"/>
    <mergeCell ref="A181:F181"/>
    <mergeCell ref="A170:F170"/>
    <mergeCell ref="A171:F171"/>
    <mergeCell ref="A172:F172"/>
    <mergeCell ref="A173:F173"/>
    <mergeCell ref="A174:F174"/>
    <mergeCell ref="A175:F175"/>
    <mergeCell ref="A176:F176"/>
    <mergeCell ref="A177:F177"/>
    <mergeCell ref="A178:F178"/>
    <mergeCell ref="A179:F179"/>
    <mergeCell ref="A180:F180"/>
    <mergeCell ref="A169:F169"/>
    <mergeCell ref="A158:F158"/>
    <mergeCell ref="A159:F159"/>
    <mergeCell ref="A160:F160"/>
    <mergeCell ref="A161:F161"/>
    <mergeCell ref="A162:F162"/>
    <mergeCell ref="A163:F163"/>
    <mergeCell ref="A164:F164"/>
    <mergeCell ref="A165:F165"/>
    <mergeCell ref="A166:F166"/>
    <mergeCell ref="A167:F167"/>
    <mergeCell ref="A168:F168"/>
    <mergeCell ref="A157:F157"/>
    <mergeCell ref="A123:I123"/>
    <mergeCell ref="A147:F147"/>
    <mergeCell ref="A148:F148"/>
    <mergeCell ref="A149:F149"/>
    <mergeCell ref="A150:F150"/>
    <mergeCell ref="A151:F151"/>
    <mergeCell ref="A152:F152"/>
    <mergeCell ref="A153:F153"/>
    <mergeCell ref="A154:F154"/>
    <mergeCell ref="A155:F155"/>
    <mergeCell ref="A156:F156"/>
    <mergeCell ref="A103:I103"/>
    <mergeCell ref="A1:J1"/>
    <mergeCell ref="A2:J2"/>
    <mergeCell ref="A3:J3"/>
    <mergeCell ref="B4:J4"/>
    <mergeCell ref="A5:J5"/>
  </mergeCells>
  <dataValidations count="4">
    <dataValidation type="list" allowBlank="1" sqref="B125:B134" xr:uid="{1B7D1E91-8E84-45C3-92FE-BDE77ADCC2AF}">
      <formula1>"FGS-1,FGS-2,FGS-3,FGA-1,FGA-2,FGA-3"</formula1>
    </dataValidation>
    <dataValidation type="list" allowBlank="1" sqref="B105:B114" xr:uid="{0F06D56E-1EFA-4715-B874-4ECF59B20A87}">
      <formula1>"FDA,FDA-1,FDA-2,FDA-3,FDA-4"</formula1>
    </dataValidation>
    <dataValidation type="list" allowBlank="1" sqref="D125:D134 D105:D114 D7:D88" xr:uid="{1972A6D5-F9A0-4D34-86F4-9DA82C4EBAC8}">
      <formula1>"AGP,CLH,CLT,COM,CTD,CTI,DES,DISP,ELE,ESG,EST,EXM,EXQ,EXR,FRQ,REV,VAGO"</formula1>
    </dataValidation>
    <dataValidation type="list" allowBlank="1" sqref="B7:B88" xr:uid="{D6BD826E-F821-4D14-9CEE-7C298CF10212}">
      <formula1>"DAS,DAS-1,DAS-2,DAS-3,DAS-4,DAS-5,CAA-1,CAA-2,CAA-3,CAA-4,CAA-5"</formula1>
    </dataValidation>
  </dataValidations>
  <pageMargins left="0.74791666666666701" right="0.74791666666666701" top="0.98402777777777795" bottom="0.98402777777777795" header="0" footer="0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D810D-AAB8-44F0-BDC1-353B25DE04E3}">
  <dimension ref="A1:AD1042"/>
  <sheetViews>
    <sheetView zoomScale="90" zoomScaleNormal="90" workbookViewId="0">
      <selection activeCell="A16" sqref="A16"/>
    </sheetView>
  </sheetViews>
  <sheetFormatPr defaultColWidth="12.59765625" defaultRowHeight="15" customHeight="1" x14ac:dyDescent="0.25"/>
  <cols>
    <col min="1" max="1" width="59.59765625" customWidth="1"/>
    <col min="2" max="2" width="12" customWidth="1"/>
    <col min="3" max="3" width="17.3984375" customWidth="1"/>
    <col min="4" max="4" width="14.5" customWidth="1"/>
    <col min="5" max="5" width="9.8984375" customWidth="1"/>
    <col min="6" max="6" width="52.8984375" customWidth="1"/>
    <col min="7" max="7" width="19.8984375" customWidth="1"/>
    <col min="8" max="8" width="18.19921875" customWidth="1"/>
    <col min="9" max="9" width="17.8984375" customWidth="1"/>
    <col min="10" max="10" width="15" customWidth="1"/>
    <col min="11" max="16" width="8" customWidth="1"/>
    <col min="17" max="17" width="43.8984375" customWidth="1"/>
    <col min="18" max="30" width="8" customWidth="1"/>
  </cols>
  <sheetData>
    <row r="1" spans="1:30" ht="21" x14ac:dyDescent="0.4">
      <c r="A1" s="114" t="s">
        <v>179</v>
      </c>
      <c r="B1" s="108"/>
      <c r="C1" s="108"/>
      <c r="D1" s="108"/>
      <c r="E1" s="108"/>
      <c r="F1" s="108"/>
      <c r="G1" s="108"/>
      <c r="H1" s="108"/>
      <c r="I1" s="108"/>
      <c r="J1" s="10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0" ht="21" x14ac:dyDescent="0.4">
      <c r="A2" s="115" t="s">
        <v>178</v>
      </c>
      <c r="B2" s="104"/>
      <c r="C2" s="104"/>
      <c r="D2" s="104"/>
      <c r="E2" s="104"/>
      <c r="F2" s="104"/>
      <c r="G2" s="104"/>
      <c r="H2" s="104"/>
      <c r="I2" s="104"/>
      <c r="J2" s="10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0" ht="21" x14ac:dyDescent="0.35">
      <c r="A3" s="115" t="s">
        <v>180</v>
      </c>
      <c r="B3" s="104"/>
      <c r="C3" s="104"/>
      <c r="D3" s="104"/>
      <c r="E3" s="104"/>
      <c r="F3" s="104"/>
      <c r="G3" s="104"/>
      <c r="H3" s="104"/>
      <c r="I3" s="104"/>
      <c r="J3" s="10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"/>
      <c r="AA3" s="3"/>
    </row>
    <row r="4" spans="1:30" ht="13.8" x14ac:dyDescent="0.25">
      <c r="A4" s="4" t="s">
        <v>303</v>
      </c>
      <c r="B4" s="116"/>
      <c r="C4" s="104"/>
      <c r="D4" s="104"/>
      <c r="E4" s="104"/>
      <c r="F4" s="104"/>
      <c r="G4" s="104"/>
      <c r="H4" s="104"/>
      <c r="I4" s="104"/>
      <c r="J4" s="105"/>
      <c r="K4" s="5"/>
    </row>
    <row r="5" spans="1:30" ht="14.4" x14ac:dyDescent="0.25">
      <c r="A5" s="112" t="s">
        <v>0</v>
      </c>
      <c r="B5" s="104"/>
      <c r="C5" s="104"/>
      <c r="D5" s="104"/>
      <c r="E5" s="104"/>
      <c r="F5" s="104"/>
      <c r="G5" s="104"/>
      <c r="H5" s="104"/>
      <c r="I5" s="104"/>
      <c r="J5" s="105"/>
      <c r="K5" s="6"/>
      <c r="L5" s="7"/>
      <c r="M5" s="8"/>
      <c r="N5" s="8"/>
      <c r="O5" s="8"/>
      <c r="P5" s="8"/>
      <c r="Q5" s="8"/>
    </row>
    <row r="6" spans="1:30" ht="27.6" x14ac:dyDescent="0.25">
      <c r="A6" s="52" t="s">
        <v>1</v>
      </c>
      <c r="B6" s="52" t="s">
        <v>2</v>
      </c>
      <c r="C6" s="52" t="s">
        <v>3</v>
      </c>
      <c r="D6" s="52" t="s">
        <v>4</v>
      </c>
      <c r="E6" s="9" t="s">
        <v>5</v>
      </c>
      <c r="F6" s="52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10"/>
      <c r="L6" s="11"/>
      <c r="M6" s="11"/>
      <c r="N6" s="11"/>
      <c r="O6" s="11"/>
      <c r="P6" s="11"/>
      <c r="Q6" s="11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14.4" x14ac:dyDescent="0.25">
      <c r="A7" s="57" t="s">
        <v>181</v>
      </c>
      <c r="B7" s="55" t="s">
        <v>21</v>
      </c>
      <c r="C7" s="55" t="s">
        <v>230</v>
      </c>
      <c r="D7" s="56" t="s">
        <v>287</v>
      </c>
      <c r="E7" s="58">
        <v>1</v>
      </c>
      <c r="F7" s="57"/>
      <c r="G7" s="59">
        <v>0</v>
      </c>
      <c r="H7" s="16">
        <v>0</v>
      </c>
      <c r="I7" s="16">
        <v>0</v>
      </c>
      <c r="J7" s="17">
        <f t="shared" ref="J7:J81" si="0">SUM(G7:I7)</f>
        <v>0</v>
      </c>
      <c r="K7" s="18"/>
      <c r="L7" s="18"/>
      <c r="M7" s="18"/>
      <c r="N7" s="18"/>
      <c r="O7" s="18"/>
      <c r="P7" s="18"/>
      <c r="Q7" s="18"/>
      <c r="R7" s="19"/>
      <c r="S7" s="19"/>
      <c r="T7" s="19"/>
      <c r="U7" s="19"/>
      <c r="V7" s="19"/>
      <c r="W7" s="19"/>
      <c r="X7" s="19"/>
      <c r="Y7" s="19"/>
      <c r="Z7" s="19"/>
      <c r="AA7" s="5"/>
      <c r="AB7" s="5"/>
      <c r="AC7" s="5"/>
      <c r="AD7" s="5"/>
    </row>
    <row r="8" spans="1:30" ht="14.4" x14ac:dyDescent="0.25">
      <c r="A8" s="57" t="s">
        <v>325</v>
      </c>
      <c r="B8" s="56" t="s">
        <v>21</v>
      </c>
      <c r="C8" s="55" t="s">
        <v>230</v>
      </c>
      <c r="D8" s="56" t="s">
        <v>289</v>
      </c>
      <c r="E8" s="58">
        <v>1</v>
      </c>
      <c r="F8" s="57" t="s">
        <v>231</v>
      </c>
      <c r="G8" s="59">
        <v>0</v>
      </c>
      <c r="H8" s="16">
        <v>0</v>
      </c>
      <c r="I8" s="16">
        <v>12064</v>
      </c>
      <c r="J8" s="17">
        <f t="shared" si="0"/>
        <v>12064</v>
      </c>
      <c r="K8" s="18"/>
      <c r="L8" s="18"/>
      <c r="M8" s="18"/>
      <c r="N8" s="18"/>
      <c r="O8" s="18"/>
      <c r="P8" s="18"/>
      <c r="Q8" s="18"/>
      <c r="R8" s="51"/>
      <c r="S8" s="51"/>
      <c r="T8" s="51"/>
      <c r="U8" s="51"/>
      <c r="V8" s="51"/>
      <c r="W8" s="51"/>
      <c r="X8" s="51"/>
      <c r="Y8" s="51"/>
      <c r="Z8" s="51"/>
      <c r="AA8" s="5"/>
      <c r="AB8" s="5"/>
      <c r="AC8" s="5"/>
      <c r="AD8" s="5"/>
    </row>
    <row r="9" spans="1:30" ht="14.4" x14ac:dyDescent="0.25">
      <c r="A9" s="57" t="s">
        <v>182</v>
      </c>
      <c r="B9" s="56" t="s">
        <v>21</v>
      </c>
      <c r="C9" s="55" t="s">
        <v>230</v>
      </c>
      <c r="D9" s="56" t="s">
        <v>289</v>
      </c>
      <c r="E9" s="58">
        <v>1</v>
      </c>
      <c r="F9" s="57" t="s">
        <v>232</v>
      </c>
      <c r="G9" s="59">
        <v>0</v>
      </c>
      <c r="H9" s="16">
        <v>0</v>
      </c>
      <c r="I9" s="16">
        <v>12064</v>
      </c>
      <c r="J9" s="17">
        <f t="shared" si="0"/>
        <v>12064</v>
      </c>
      <c r="K9" s="18"/>
      <c r="L9" s="18"/>
      <c r="M9" s="18"/>
      <c r="N9" s="18"/>
      <c r="O9" s="18"/>
      <c r="P9" s="18"/>
      <c r="Q9" s="18"/>
      <c r="R9" s="51"/>
      <c r="S9" s="51"/>
      <c r="T9" s="51"/>
      <c r="U9" s="51"/>
      <c r="V9" s="51"/>
      <c r="W9" s="51"/>
      <c r="X9" s="51"/>
      <c r="Y9" s="51"/>
      <c r="Z9" s="51"/>
      <c r="AA9" s="5"/>
      <c r="AB9" s="5"/>
      <c r="AC9" s="5"/>
      <c r="AD9" s="5"/>
    </row>
    <row r="10" spans="1:30" ht="14.4" x14ac:dyDescent="0.25">
      <c r="A10" s="57" t="s">
        <v>183</v>
      </c>
      <c r="B10" s="56" t="s">
        <v>21</v>
      </c>
      <c r="C10" s="55" t="s">
        <v>230</v>
      </c>
      <c r="D10" s="56" t="s">
        <v>288</v>
      </c>
      <c r="E10" s="58">
        <v>1</v>
      </c>
      <c r="F10" s="57" t="s">
        <v>233</v>
      </c>
      <c r="G10" s="59">
        <v>0</v>
      </c>
      <c r="H10" s="16">
        <v>3016</v>
      </c>
      <c r="I10" s="16">
        <v>12064</v>
      </c>
      <c r="J10" s="17">
        <f t="shared" si="0"/>
        <v>15080</v>
      </c>
      <c r="K10" s="18"/>
      <c r="L10" s="18"/>
      <c r="M10" s="18"/>
      <c r="N10" s="18"/>
      <c r="O10" s="18"/>
      <c r="P10" s="18"/>
      <c r="Q10" s="18"/>
      <c r="R10" s="51"/>
      <c r="S10" s="51"/>
      <c r="T10" s="51"/>
      <c r="U10" s="51"/>
      <c r="V10" s="51"/>
      <c r="W10" s="51"/>
      <c r="X10" s="51"/>
      <c r="Y10" s="51"/>
      <c r="Z10" s="51"/>
      <c r="AA10" s="5"/>
      <c r="AB10" s="5"/>
      <c r="AC10" s="5"/>
      <c r="AD10" s="5"/>
    </row>
    <row r="11" spans="1:30" ht="14.4" x14ac:dyDescent="0.25">
      <c r="A11" s="57" t="s">
        <v>187</v>
      </c>
      <c r="B11" s="56" t="s">
        <v>25</v>
      </c>
      <c r="C11" s="55" t="s">
        <v>230</v>
      </c>
      <c r="D11" s="56" t="s">
        <v>288</v>
      </c>
      <c r="E11" s="58">
        <v>1</v>
      </c>
      <c r="F11" s="57" t="s">
        <v>237</v>
      </c>
      <c r="G11" s="59">
        <v>0</v>
      </c>
      <c r="H11" s="16">
        <v>1695.65</v>
      </c>
      <c r="I11" s="16">
        <v>6782.62</v>
      </c>
      <c r="J11" s="17">
        <f>SUM(G11:I11)</f>
        <v>8478.27</v>
      </c>
      <c r="K11" s="18"/>
      <c r="L11" s="18"/>
      <c r="M11" s="18"/>
      <c r="N11" s="18"/>
      <c r="O11" s="18"/>
      <c r="P11" s="18"/>
      <c r="Q11" s="18"/>
      <c r="R11" s="51"/>
      <c r="S11" s="51"/>
      <c r="T11" s="51"/>
      <c r="U11" s="51"/>
      <c r="V11" s="51"/>
      <c r="W11" s="51"/>
      <c r="X11" s="51"/>
      <c r="Y11" s="51"/>
      <c r="Z11" s="51"/>
      <c r="AA11" s="5"/>
      <c r="AB11" s="5"/>
      <c r="AC11" s="5"/>
      <c r="AD11" s="5"/>
    </row>
    <row r="12" spans="1:30" ht="14.4" x14ac:dyDescent="0.25">
      <c r="A12" s="57" t="s">
        <v>184</v>
      </c>
      <c r="B12" s="56" t="s">
        <v>25</v>
      </c>
      <c r="C12" s="55" t="s">
        <v>230</v>
      </c>
      <c r="D12" s="56" t="s">
        <v>288</v>
      </c>
      <c r="E12" s="58">
        <v>1</v>
      </c>
      <c r="F12" s="57" t="s">
        <v>234</v>
      </c>
      <c r="G12" s="59">
        <v>0</v>
      </c>
      <c r="H12" s="16">
        <v>1695.65</v>
      </c>
      <c r="I12" s="16">
        <v>6782.62</v>
      </c>
      <c r="J12" s="17">
        <f t="shared" si="0"/>
        <v>8478.27</v>
      </c>
      <c r="K12" s="18"/>
      <c r="L12" s="18"/>
      <c r="M12" s="18"/>
      <c r="N12" s="18"/>
      <c r="O12" s="18"/>
      <c r="P12" s="18"/>
      <c r="Q12" s="18"/>
      <c r="R12" s="51"/>
      <c r="S12" s="51"/>
      <c r="T12" s="51"/>
      <c r="U12" s="51"/>
      <c r="V12" s="51"/>
      <c r="W12" s="51"/>
      <c r="X12" s="51"/>
      <c r="Y12" s="51"/>
      <c r="Z12" s="51"/>
      <c r="AA12" s="5"/>
      <c r="AB12" s="5"/>
      <c r="AC12" s="5"/>
      <c r="AD12" s="5"/>
    </row>
    <row r="13" spans="1:30" ht="14.4" x14ac:dyDescent="0.25">
      <c r="A13" s="57" t="s">
        <v>186</v>
      </c>
      <c r="B13" s="56" t="s">
        <v>25</v>
      </c>
      <c r="C13" s="55" t="s">
        <v>230</v>
      </c>
      <c r="D13" s="56" t="s">
        <v>288</v>
      </c>
      <c r="E13" s="58">
        <v>1</v>
      </c>
      <c r="F13" s="57" t="s">
        <v>236</v>
      </c>
      <c r="G13" s="59">
        <v>0</v>
      </c>
      <c r="H13" s="16">
        <v>1695.65</v>
      </c>
      <c r="I13" s="16">
        <v>6782.62</v>
      </c>
      <c r="J13" s="17">
        <f t="shared" si="0"/>
        <v>8478.27</v>
      </c>
      <c r="K13" s="18"/>
      <c r="L13" s="18"/>
      <c r="M13" s="18"/>
      <c r="N13" s="18"/>
      <c r="O13" s="18"/>
      <c r="P13" s="18"/>
      <c r="Q13" s="18"/>
      <c r="R13" s="51"/>
      <c r="S13" s="51"/>
      <c r="T13" s="51"/>
      <c r="U13" s="51"/>
      <c r="V13" s="51"/>
      <c r="W13" s="51"/>
      <c r="X13" s="51"/>
      <c r="Y13" s="51"/>
      <c r="Z13" s="51"/>
      <c r="AA13" s="5"/>
      <c r="AB13" s="5"/>
      <c r="AC13" s="5"/>
      <c r="AD13" s="5"/>
    </row>
    <row r="14" spans="1:30" ht="14.4" x14ac:dyDescent="0.25">
      <c r="A14" s="57" t="s">
        <v>188</v>
      </c>
      <c r="B14" s="56" t="s">
        <v>25</v>
      </c>
      <c r="C14" s="55" t="s">
        <v>230</v>
      </c>
      <c r="D14" s="56" t="s">
        <v>288</v>
      </c>
      <c r="E14" s="58">
        <v>1</v>
      </c>
      <c r="F14" s="57" t="s">
        <v>239</v>
      </c>
      <c r="G14" s="59">
        <v>0</v>
      </c>
      <c r="H14" s="16">
        <v>1695.65</v>
      </c>
      <c r="I14" s="16">
        <v>6782.62</v>
      </c>
      <c r="J14" s="17">
        <f t="shared" si="0"/>
        <v>8478.27</v>
      </c>
      <c r="K14" s="18"/>
      <c r="L14" s="18"/>
      <c r="M14" s="18"/>
      <c r="N14" s="18"/>
      <c r="O14" s="18"/>
      <c r="P14" s="18"/>
      <c r="Q14" s="18"/>
      <c r="R14" s="51"/>
      <c r="S14" s="51"/>
      <c r="T14" s="51"/>
      <c r="U14" s="51"/>
      <c r="V14" s="51"/>
      <c r="W14" s="51"/>
      <c r="X14" s="51"/>
      <c r="Y14" s="51"/>
      <c r="Z14" s="51"/>
      <c r="AA14" s="5"/>
      <c r="AB14" s="5"/>
      <c r="AC14" s="5"/>
      <c r="AD14" s="5"/>
    </row>
    <row r="15" spans="1:30" ht="14.4" x14ac:dyDescent="0.25">
      <c r="A15" s="57" t="s">
        <v>364</v>
      </c>
      <c r="B15" s="56" t="s">
        <v>25</v>
      </c>
      <c r="C15" s="55" t="s">
        <v>230</v>
      </c>
      <c r="D15" s="56" t="s">
        <v>288</v>
      </c>
      <c r="E15" s="58">
        <v>1</v>
      </c>
      <c r="F15" s="57" t="s">
        <v>238</v>
      </c>
      <c r="G15" s="59">
        <v>0</v>
      </c>
      <c r="H15" s="16">
        <v>1695.65</v>
      </c>
      <c r="I15" s="16">
        <v>6782.62</v>
      </c>
      <c r="J15" s="17">
        <f>SUM(G15:I15)</f>
        <v>8478.27</v>
      </c>
      <c r="K15" s="18"/>
      <c r="L15" s="18"/>
      <c r="M15" s="18"/>
      <c r="N15" s="18"/>
      <c r="O15" s="18"/>
      <c r="P15" s="18"/>
      <c r="Q15" s="18"/>
      <c r="R15" s="51"/>
      <c r="S15" s="51"/>
      <c r="T15" s="51"/>
      <c r="U15" s="51"/>
      <c r="V15" s="51"/>
      <c r="W15" s="51"/>
      <c r="X15" s="51"/>
      <c r="Y15" s="51"/>
      <c r="Z15" s="51"/>
      <c r="AA15" s="5"/>
      <c r="AB15" s="5"/>
      <c r="AC15" s="5"/>
      <c r="AD15" s="5"/>
    </row>
    <row r="16" spans="1:30" ht="14.4" x14ac:dyDescent="0.25">
      <c r="A16" s="57" t="s">
        <v>185</v>
      </c>
      <c r="B16" s="56" t="s">
        <v>25</v>
      </c>
      <c r="C16" s="55" t="s">
        <v>230</v>
      </c>
      <c r="D16" s="56" t="s">
        <v>289</v>
      </c>
      <c r="E16" s="58">
        <v>1</v>
      </c>
      <c r="F16" s="57" t="s">
        <v>235</v>
      </c>
      <c r="G16" s="59">
        <v>0</v>
      </c>
      <c r="H16" s="16">
        <v>0</v>
      </c>
      <c r="I16" s="16">
        <v>6782.62</v>
      </c>
      <c r="J16" s="17">
        <f>SUM(G16:I16)</f>
        <v>6782.62</v>
      </c>
      <c r="K16" s="18"/>
      <c r="L16" s="18"/>
      <c r="M16" s="18"/>
      <c r="N16" s="18"/>
      <c r="O16" s="18"/>
      <c r="P16" s="18"/>
      <c r="Q16" s="18"/>
      <c r="R16" s="51"/>
      <c r="S16" s="51"/>
      <c r="T16" s="51"/>
      <c r="U16" s="51"/>
      <c r="V16" s="51"/>
      <c r="W16" s="51"/>
      <c r="X16" s="51"/>
      <c r="Y16" s="51"/>
      <c r="Z16" s="51"/>
      <c r="AA16" s="5"/>
      <c r="AB16" s="5"/>
      <c r="AC16" s="5"/>
      <c r="AD16" s="5"/>
    </row>
    <row r="17" spans="1:30" ht="14.4" x14ac:dyDescent="0.25">
      <c r="A17" s="57" t="s">
        <v>191</v>
      </c>
      <c r="B17" s="56" t="s">
        <v>29</v>
      </c>
      <c r="C17" s="55" t="s">
        <v>230</v>
      </c>
      <c r="D17" s="56" t="s">
        <v>288</v>
      </c>
      <c r="E17" s="58">
        <v>1</v>
      </c>
      <c r="F17" s="57" t="s">
        <v>243</v>
      </c>
      <c r="G17" s="59">
        <v>0</v>
      </c>
      <c r="H17" s="16">
        <v>1310.28</v>
      </c>
      <c r="I17" s="16">
        <v>5241.1099999999997</v>
      </c>
      <c r="J17" s="17">
        <f>SUM(G17:I17)</f>
        <v>6551.3899999999994</v>
      </c>
      <c r="K17" s="18"/>
      <c r="L17" s="18"/>
      <c r="M17" s="18"/>
      <c r="N17" s="18"/>
      <c r="O17" s="18"/>
      <c r="P17" s="18"/>
      <c r="Q17" s="18"/>
      <c r="R17" s="51"/>
      <c r="S17" s="51"/>
      <c r="T17" s="51"/>
      <c r="U17" s="51"/>
      <c r="V17" s="51"/>
      <c r="W17" s="51"/>
      <c r="X17" s="51"/>
      <c r="Y17" s="51"/>
      <c r="Z17" s="51"/>
      <c r="AA17" s="5"/>
      <c r="AB17" s="5"/>
      <c r="AC17" s="5"/>
      <c r="AD17" s="5"/>
    </row>
    <row r="18" spans="1:30" ht="14.4" x14ac:dyDescent="0.25">
      <c r="A18" s="57" t="s">
        <v>194</v>
      </c>
      <c r="B18" s="56" t="s">
        <v>29</v>
      </c>
      <c r="C18" s="55" t="s">
        <v>230</v>
      </c>
      <c r="D18" s="56" t="s">
        <v>288</v>
      </c>
      <c r="E18" s="58">
        <v>1</v>
      </c>
      <c r="F18" s="57" t="s">
        <v>245</v>
      </c>
      <c r="G18" s="59">
        <v>0</v>
      </c>
      <c r="H18" s="16">
        <v>1310.28</v>
      </c>
      <c r="I18" s="16">
        <v>5241.1099999999997</v>
      </c>
      <c r="J18" s="17">
        <f>SUM(G18:I18)</f>
        <v>6551.3899999999994</v>
      </c>
      <c r="K18" s="18"/>
      <c r="L18" s="18"/>
      <c r="M18" s="18"/>
      <c r="N18" s="18"/>
      <c r="O18" s="18"/>
      <c r="P18" s="18"/>
      <c r="Q18" s="18"/>
      <c r="R18" s="51"/>
      <c r="S18" s="51"/>
      <c r="T18" s="51"/>
      <c r="U18" s="51"/>
      <c r="V18" s="51"/>
      <c r="W18" s="51"/>
      <c r="X18" s="51"/>
      <c r="Y18" s="51"/>
      <c r="Z18" s="51"/>
      <c r="AA18" s="5"/>
      <c r="AB18" s="5"/>
      <c r="AC18" s="5"/>
      <c r="AD18" s="5"/>
    </row>
    <row r="19" spans="1:30" ht="14.4" x14ac:dyDescent="0.25">
      <c r="A19" s="57" t="s">
        <v>192</v>
      </c>
      <c r="B19" s="56" t="s">
        <v>29</v>
      </c>
      <c r="C19" s="55" t="s">
        <v>230</v>
      </c>
      <c r="D19" s="56" t="s">
        <v>288</v>
      </c>
      <c r="E19" s="58">
        <v>1</v>
      </c>
      <c r="F19" s="57" t="s">
        <v>291</v>
      </c>
      <c r="G19" s="59">
        <v>0</v>
      </c>
      <c r="H19" s="16">
        <v>1310.28</v>
      </c>
      <c r="I19" s="16">
        <v>5241.1099999999997</v>
      </c>
      <c r="J19" s="17">
        <f>SUM(G19:I19)</f>
        <v>6551.3899999999994</v>
      </c>
      <c r="K19" s="18"/>
      <c r="L19" s="18"/>
      <c r="M19" s="18"/>
      <c r="N19" s="18"/>
      <c r="O19" s="18"/>
      <c r="P19" s="18"/>
      <c r="Q19" s="18"/>
      <c r="R19" s="51"/>
      <c r="S19" s="51"/>
      <c r="T19" s="51"/>
      <c r="U19" s="51"/>
      <c r="V19" s="51"/>
      <c r="W19" s="51"/>
      <c r="X19" s="51"/>
      <c r="Y19" s="51"/>
      <c r="Z19" s="51"/>
      <c r="AA19" s="5"/>
      <c r="AB19" s="5"/>
      <c r="AC19" s="5"/>
      <c r="AD19" s="5"/>
    </row>
    <row r="20" spans="1:30" ht="14.4" x14ac:dyDescent="0.25">
      <c r="A20" s="57" t="s">
        <v>189</v>
      </c>
      <c r="B20" s="56" t="s">
        <v>29</v>
      </c>
      <c r="C20" s="55" t="s">
        <v>230</v>
      </c>
      <c r="D20" s="56" t="s">
        <v>288</v>
      </c>
      <c r="E20" s="58">
        <v>1</v>
      </c>
      <c r="F20" s="57" t="s">
        <v>240</v>
      </c>
      <c r="G20" s="59">
        <v>0</v>
      </c>
      <c r="H20" s="16">
        <v>1310.28</v>
      </c>
      <c r="I20" s="16">
        <v>5241.1099999999997</v>
      </c>
      <c r="J20" s="17">
        <f t="shared" si="0"/>
        <v>6551.3899999999994</v>
      </c>
      <c r="K20" s="18"/>
      <c r="L20" s="18"/>
      <c r="M20" s="18"/>
      <c r="N20" s="18"/>
      <c r="O20" s="18"/>
      <c r="P20" s="18"/>
      <c r="Q20" s="18"/>
      <c r="R20" s="51"/>
      <c r="S20" s="51"/>
      <c r="T20" s="51"/>
      <c r="U20" s="51"/>
      <c r="V20" s="51"/>
      <c r="W20" s="51"/>
      <c r="X20" s="51"/>
      <c r="Y20" s="51"/>
      <c r="Z20" s="51"/>
      <c r="AA20" s="5"/>
      <c r="AB20" s="5"/>
      <c r="AC20" s="5"/>
      <c r="AD20" s="5"/>
    </row>
    <row r="21" spans="1:30" ht="14.4" x14ac:dyDescent="0.25">
      <c r="A21" s="57" t="s">
        <v>190</v>
      </c>
      <c r="B21" s="56" t="s">
        <v>29</v>
      </c>
      <c r="C21" s="55" t="s">
        <v>230</v>
      </c>
      <c r="D21" s="56" t="s">
        <v>288</v>
      </c>
      <c r="E21" s="58">
        <v>1</v>
      </c>
      <c r="F21" s="57" t="s">
        <v>241</v>
      </c>
      <c r="G21" s="59">
        <v>0</v>
      </c>
      <c r="H21" s="16">
        <v>1310.28</v>
      </c>
      <c r="I21" s="16">
        <v>5241.1099999999997</v>
      </c>
      <c r="J21" s="17">
        <f t="shared" si="0"/>
        <v>6551.3899999999994</v>
      </c>
      <c r="K21" s="18"/>
      <c r="L21" s="18"/>
      <c r="M21" s="18"/>
      <c r="N21" s="18"/>
      <c r="O21" s="18"/>
      <c r="P21" s="18"/>
      <c r="Q21" s="18"/>
      <c r="R21" s="51"/>
      <c r="S21" s="51"/>
      <c r="T21" s="51"/>
      <c r="U21" s="51"/>
      <c r="V21" s="51"/>
      <c r="W21" s="51"/>
      <c r="X21" s="51"/>
      <c r="Y21" s="51"/>
      <c r="Z21" s="51"/>
      <c r="AA21" s="5"/>
      <c r="AB21" s="5"/>
      <c r="AC21" s="5"/>
      <c r="AD21" s="5"/>
    </row>
    <row r="22" spans="1:30" ht="14.4" x14ac:dyDescent="0.25">
      <c r="A22" s="57" t="s">
        <v>189</v>
      </c>
      <c r="B22" s="56" t="s">
        <v>29</v>
      </c>
      <c r="C22" s="55" t="s">
        <v>230</v>
      </c>
      <c r="D22" s="56" t="s">
        <v>288</v>
      </c>
      <c r="E22" s="58">
        <v>1</v>
      </c>
      <c r="F22" s="57" t="s">
        <v>242</v>
      </c>
      <c r="G22" s="59">
        <v>0</v>
      </c>
      <c r="H22" s="16">
        <v>1310.28</v>
      </c>
      <c r="I22" s="16">
        <v>5241.1099999999997</v>
      </c>
      <c r="J22" s="17">
        <f t="shared" si="0"/>
        <v>6551.3899999999994</v>
      </c>
      <c r="K22" s="18"/>
      <c r="L22" s="18"/>
      <c r="M22" s="18"/>
      <c r="N22" s="18"/>
      <c r="O22" s="18"/>
      <c r="P22" s="18"/>
      <c r="Q22" s="18"/>
      <c r="R22" s="51"/>
      <c r="S22" s="51"/>
      <c r="T22" s="51"/>
      <c r="U22" s="51"/>
      <c r="V22" s="51"/>
      <c r="W22" s="51"/>
      <c r="X22" s="51"/>
      <c r="Y22" s="51"/>
      <c r="Z22" s="51"/>
      <c r="AA22" s="5"/>
      <c r="AB22" s="5"/>
      <c r="AC22" s="5"/>
      <c r="AD22" s="5"/>
    </row>
    <row r="23" spans="1:30" ht="14.4" x14ac:dyDescent="0.25">
      <c r="A23" s="57" t="s">
        <v>300</v>
      </c>
      <c r="B23" s="56" t="s">
        <v>29</v>
      </c>
      <c r="C23" s="55" t="s">
        <v>230</v>
      </c>
      <c r="D23" s="56" t="s">
        <v>287</v>
      </c>
      <c r="E23" s="58">
        <v>1</v>
      </c>
      <c r="F23" s="57"/>
      <c r="G23" s="59">
        <v>0</v>
      </c>
      <c r="H23" s="16"/>
      <c r="I23" s="16">
        <v>5241.1099999999997</v>
      </c>
      <c r="J23" s="17">
        <f>SUM(G23:I23)</f>
        <v>5241.1099999999997</v>
      </c>
      <c r="K23" s="18"/>
      <c r="L23" s="18"/>
      <c r="M23" s="18"/>
      <c r="N23" s="18"/>
      <c r="O23" s="18"/>
      <c r="P23" s="18"/>
      <c r="Q23" s="18"/>
      <c r="R23" s="51"/>
      <c r="S23" s="51"/>
      <c r="T23" s="51"/>
      <c r="U23" s="51"/>
      <c r="V23" s="51"/>
      <c r="W23" s="51"/>
      <c r="X23" s="51"/>
      <c r="Y23" s="51"/>
      <c r="Z23" s="51"/>
      <c r="AA23" s="5"/>
      <c r="AB23" s="5"/>
      <c r="AC23" s="5"/>
      <c r="AD23" s="5"/>
    </row>
    <row r="24" spans="1:30" ht="14.4" x14ac:dyDescent="0.25">
      <c r="A24" s="57" t="s">
        <v>301</v>
      </c>
      <c r="B24" s="56" t="s">
        <v>29</v>
      </c>
      <c r="C24" s="55" t="s">
        <v>230</v>
      </c>
      <c r="D24" s="56" t="s">
        <v>288</v>
      </c>
      <c r="E24" s="58">
        <v>1</v>
      </c>
      <c r="F24" s="57" t="s">
        <v>306</v>
      </c>
      <c r="G24" s="59">
        <v>0</v>
      </c>
      <c r="H24" s="16">
        <v>1310.28</v>
      </c>
      <c r="I24" s="16">
        <v>5241.1099999999997</v>
      </c>
      <c r="J24" s="17">
        <f>SUM(G24:I24)</f>
        <v>6551.3899999999994</v>
      </c>
      <c r="K24" s="18"/>
      <c r="L24" s="18"/>
      <c r="M24" s="18"/>
      <c r="N24" s="18"/>
      <c r="O24" s="18"/>
      <c r="P24" s="18"/>
      <c r="Q24" s="18"/>
      <c r="R24" s="51"/>
      <c r="S24" s="51"/>
      <c r="T24" s="51"/>
      <c r="U24" s="51"/>
      <c r="V24" s="51"/>
      <c r="W24" s="51"/>
      <c r="X24" s="51"/>
      <c r="Y24" s="51"/>
      <c r="Z24" s="51"/>
      <c r="AA24" s="5"/>
      <c r="AB24" s="5"/>
      <c r="AC24" s="5"/>
      <c r="AD24" s="5"/>
    </row>
    <row r="25" spans="1:30" ht="14.4" x14ac:dyDescent="0.25">
      <c r="A25" s="57" t="s">
        <v>193</v>
      </c>
      <c r="B25" s="56" t="s">
        <v>29</v>
      </c>
      <c r="C25" s="55" t="s">
        <v>230</v>
      </c>
      <c r="D25" s="56" t="s">
        <v>288</v>
      </c>
      <c r="E25" s="58">
        <v>1</v>
      </c>
      <c r="F25" s="57" t="s">
        <v>244</v>
      </c>
      <c r="G25" s="59">
        <v>0</v>
      </c>
      <c r="H25" s="16">
        <v>1310.28</v>
      </c>
      <c r="I25" s="16">
        <v>5241.1099999999997</v>
      </c>
      <c r="J25" s="17">
        <f t="shared" si="0"/>
        <v>6551.3899999999994</v>
      </c>
      <c r="K25" s="18"/>
      <c r="L25" s="18"/>
      <c r="M25" s="18"/>
      <c r="N25" s="18"/>
      <c r="O25" s="18"/>
      <c r="P25" s="18"/>
      <c r="Q25" s="18"/>
      <c r="R25" s="51"/>
      <c r="S25" s="51"/>
      <c r="T25" s="51"/>
      <c r="U25" s="51"/>
      <c r="V25" s="51"/>
      <c r="W25" s="51"/>
      <c r="X25" s="51"/>
      <c r="Y25" s="51"/>
      <c r="Z25" s="51"/>
      <c r="AA25" s="5"/>
      <c r="AB25" s="5"/>
      <c r="AC25" s="5"/>
      <c r="AD25" s="5"/>
    </row>
    <row r="26" spans="1:30" ht="14.4" x14ac:dyDescent="0.25">
      <c r="A26" s="57" t="s">
        <v>195</v>
      </c>
      <c r="B26" s="56" t="s">
        <v>29</v>
      </c>
      <c r="C26" s="55" t="s">
        <v>230</v>
      </c>
      <c r="D26" s="56" t="s">
        <v>287</v>
      </c>
      <c r="E26" s="58">
        <v>1</v>
      </c>
      <c r="F26" s="57"/>
      <c r="G26" s="59">
        <v>0</v>
      </c>
      <c r="H26" s="16"/>
      <c r="I26" s="16"/>
      <c r="J26" s="17"/>
      <c r="K26" s="18"/>
      <c r="L26" s="18"/>
      <c r="M26" s="18"/>
      <c r="N26" s="18"/>
      <c r="O26" s="18"/>
      <c r="P26" s="18"/>
      <c r="Q26" s="18"/>
      <c r="R26" s="51"/>
      <c r="S26" s="51"/>
      <c r="T26" s="51"/>
      <c r="U26" s="51"/>
      <c r="V26" s="51"/>
      <c r="W26" s="51"/>
      <c r="X26" s="51"/>
      <c r="Y26" s="51"/>
      <c r="Z26" s="51"/>
      <c r="AA26" s="5"/>
      <c r="AB26" s="5"/>
      <c r="AC26" s="5"/>
      <c r="AD26" s="5"/>
    </row>
    <row r="27" spans="1:30" ht="14.4" x14ac:dyDescent="0.25">
      <c r="A27" s="57" t="s">
        <v>195</v>
      </c>
      <c r="B27" s="56" t="s">
        <v>29</v>
      </c>
      <c r="C27" s="55" t="s">
        <v>230</v>
      </c>
      <c r="D27" s="56" t="s">
        <v>287</v>
      </c>
      <c r="E27" s="58">
        <v>1</v>
      </c>
      <c r="F27" s="57"/>
      <c r="G27" s="59">
        <v>0</v>
      </c>
      <c r="H27" s="16"/>
      <c r="I27" s="16"/>
      <c r="J27" s="17"/>
      <c r="K27" s="18"/>
      <c r="L27" s="18"/>
      <c r="M27" s="18"/>
      <c r="N27" s="18"/>
      <c r="O27" s="18"/>
      <c r="P27" s="18"/>
      <c r="Q27" s="18"/>
      <c r="R27" s="51"/>
      <c r="S27" s="51"/>
      <c r="T27" s="51"/>
      <c r="U27" s="51"/>
      <c r="V27" s="51"/>
      <c r="W27" s="51"/>
      <c r="X27" s="51"/>
      <c r="Y27" s="51"/>
      <c r="Z27" s="51"/>
      <c r="AA27" s="5"/>
      <c r="AB27" s="5"/>
      <c r="AC27" s="5"/>
      <c r="AD27" s="5"/>
    </row>
    <row r="28" spans="1:30" ht="14.4" x14ac:dyDescent="0.25">
      <c r="A28" s="57" t="s">
        <v>196</v>
      </c>
      <c r="B28" s="56" t="s">
        <v>31</v>
      </c>
      <c r="C28" s="55" t="s">
        <v>230</v>
      </c>
      <c r="D28" s="56" t="s">
        <v>288</v>
      </c>
      <c r="E28" s="58">
        <v>1</v>
      </c>
      <c r="F28" s="57" t="s">
        <v>246</v>
      </c>
      <c r="G28" s="59">
        <v>0</v>
      </c>
      <c r="H28" s="16">
        <v>1079.05</v>
      </c>
      <c r="I28" s="16">
        <v>4316.21</v>
      </c>
      <c r="J28" s="17">
        <f t="shared" ref="J28:J39" si="1">SUM(G28:I28)</f>
        <v>5395.26</v>
      </c>
      <c r="K28" s="18"/>
      <c r="L28" s="18"/>
      <c r="M28" s="18"/>
      <c r="N28" s="18"/>
      <c r="O28" s="18"/>
      <c r="P28" s="18"/>
      <c r="Q28" s="18"/>
      <c r="R28" s="51"/>
      <c r="S28" s="51"/>
      <c r="T28" s="51"/>
      <c r="U28" s="51"/>
      <c r="V28" s="51"/>
      <c r="W28" s="51"/>
      <c r="X28" s="51"/>
      <c r="Y28" s="51"/>
      <c r="Z28" s="51"/>
      <c r="AA28" s="5"/>
      <c r="AB28" s="5"/>
      <c r="AC28" s="5"/>
      <c r="AD28" s="5"/>
    </row>
    <row r="29" spans="1:30" ht="14.4" x14ac:dyDescent="0.25">
      <c r="A29" s="57" t="s">
        <v>295</v>
      </c>
      <c r="B29" s="56" t="s">
        <v>31</v>
      </c>
      <c r="C29" s="55" t="s">
        <v>230</v>
      </c>
      <c r="D29" s="56" t="s">
        <v>288</v>
      </c>
      <c r="E29" s="58">
        <v>1</v>
      </c>
      <c r="F29" s="57" t="s">
        <v>296</v>
      </c>
      <c r="G29" s="59">
        <v>0</v>
      </c>
      <c r="H29" s="16">
        <v>1079.05</v>
      </c>
      <c r="I29" s="16">
        <v>4316.21</v>
      </c>
      <c r="J29" s="17">
        <f t="shared" si="1"/>
        <v>5395.26</v>
      </c>
      <c r="K29" s="18"/>
      <c r="L29" s="18"/>
      <c r="M29" s="18"/>
      <c r="N29" s="18"/>
      <c r="O29" s="18"/>
      <c r="P29" s="18"/>
      <c r="Q29" s="18"/>
      <c r="R29" s="51"/>
      <c r="S29" s="51"/>
      <c r="T29" s="51"/>
      <c r="U29" s="51"/>
      <c r="V29" s="51"/>
      <c r="W29" s="51"/>
      <c r="X29" s="51"/>
      <c r="Y29" s="51"/>
      <c r="Z29" s="51"/>
      <c r="AA29" s="5"/>
      <c r="AB29" s="5"/>
      <c r="AC29" s="5"/>
      <c r="AD29" s="5"/>
    </row>
    <row r="30" spans="1:30" ht="14.4" x14ac:dyDescent="0.25">
      <c r="A30" s="57" t="s">
        <v>297</v>
      </c>
      <c r="B30" s="56" t="s">
        <v>31</v>
      </c>
      <c r="C30" s="55" t="s">
        <v>230</v>
      </c>
      <c r="D30" s="56" t="s">
        <v>288</v>
      </c>
      <c r="E30" s="58">
        <v>1</v>
      </c>
      <c r="F30" s="57" t="s">
        <v>298</v>
      </c>
      <c r="G30" s="59">
        <v>0</v>
      </c>
      <c r="H30" s="16">
        <v>1079.05</v>
      </c>
      <c r="I30" s="16">
        <v>4316.21</v>
      </c>
      <c r="J30" s="17">
        <f t="shared" si="1"/>
        <v>5395.26</v>
      </c>
      <c r="K30" s="18"/>
      <c r="L30" s="18"/>
      <c r="M30" s="18"/>
      <c r="N30" s="18"/>
      <c r="O30" s="18"/>
      <c r="P30" s="18"/>
      <c r="Q30" s="18"/>
      <c r="R30" s="51"/>
      <c r="S30" s="51"/>
      <c r="T30" s="51"/>
      <c r="U30" s="51"/>
      <c r="V30" s="51"/>
      <c r="W30" s="51"/>
      <c r="X30" s="51"/>
      <c r="Y30" s="51"/>
      <c r="Z30" s="51"/>
      <c r="AA30" s="5"/>
      <c r="AB30" s="5"/>
      <c r="AC30" s="5"/>
      <c r="AD30" s="5"/>
    </row>
    <row r="31" spans="1:30" ht="14.4" x14ac:dyDescent="0.25">
      <c r="A31" s="57" t="s">
        <v>308</v>
      </c>
      <c r="B31" s="56" t="s">
        <v>31</v>
      </c>
      <c r="C31" s="55" t="s">
        <v>230</v>
      </c>
      <c r="D31" s="56" t="s">
        <v>288</v>
      </c>
      <c r="E31" s="58">
        <v>1</v>
      </c>
      <c r="F31" s="57" t="s">
        <v>307</v>
      </c>
      <c r="G31" s="59">
        <v>0</v>
      </c>
      <c r="H31" s="16">
        <v>1079.05</v>
      </c>
      <c r="I31" s="16">
        <v>4316.21</v>
      </c>
      <c r="J31" s="17">
        <f t="shared" ref="J31" si="2">SUM(G31:I31)</f>
        <v>5395.26</v>
      </c>
      <c r="K31" s="18"/>
      <c r="L31" s="18"/>
      <c r="M31" s="18"/>
      <c r="N31" s="18"/>
      <c r="O31" s="18"/>
      <c r="P31" s="18"/>
      <c r="Q31" s="18"/>
      <c r="R31" s="51"/>
      <c r="S31" s="51"/>
      <c r="T31" s="51"/>
      <c r="U31" s="51"/>
      <c r="V31" s="51"/>
      <c r="W31" s="51"/>
      <c r="X31" s="51"/>
      <c r="Y31" s="51"/>
      <c r="Z31" s="51"/>
      <c r="AA31" s="5"/>
      <c r="AB31" s="5"/>
      <c r="AC31" s="5"/>
      <c r="AD31" s="5"/>
    </row>
    <row r="32" spans="1:30" ht="14.4" x14ac:dyDescent="0.25">
      <c r="A32" s="57" t="s">
        <v>293</v>
      </c>
      <c r="B32" s="56" t="s">
        <v>31</v>
      </c>
      <c r="C32" s="55" t="s">
        <v>230</v>
      </c>
      <c r="D32" s="55" t="s">
        <v>288</v>
      </c>
      <c r="E32" s="58">
        <v>1</v>
      </c>
      <c r="F32" s="57" t="s">
        <v>294</v>
      </c>
      <c r="G32" s="59">
        <v>0</v>
      </c>
      <c r="H32" s="16">
        <v>1079.05</v>
      </c>
      <c r="I32" s="16">
        <v>4316.21</v>
      </c>
      <c r="J32" s="17">
        <f t="shared" si="1"/>
        <v>5395.26</v>
      </c>
      <c r="K32" s="18"/>
      <c r="L32" s="18"/>
      <c r="M32" s="18"/>
      <c r="N32" s="18"/>
      <c r="O32" s="18"/>
      <c r="P32" s="18"/>
      <c r="Q32" s="18"/>
      <c r="R32" s="51"/>
      <c r="S32" s="51"/>
      <c r="T32" s="51"/>
      <c r="U32" s="51"/>
      <c r="V32" s="51"/>
      <c r="W32" s="51"/>
      <c r="X32" s="51"/>
      <c r="Y32" s="51"/>
      <c r="Z32" s="51"/>
      <c r="AA32" s="5"/>
      <c r="AB32" s="5"/>
      <c r="AC32" s="5"/>
      <c r="AD32" s="5"/>
    </row>
    <row r="33" spans="1:30" ht="14.4" x14ac:dyDescent="0.25">
      <c r="A33" s="57" t="s">
        <v>209</v>
      </c>
      <c r="B33" s="56" t="s">
        <v>33</v>
      </c>
      <c r="C33" s="55" t="s">
        <v>230</v>
      </c>
      <c r="D33" s="56" t="s">
        <v>288</v>
      </c>
      <c r="E33" s="58">
        <v>1</v>
      </c>
      <c r="F33" s="57" t="s">
        <v>261</v>
      </c>
      <c r="G33" s="59">
        <v>0</v>
      </c>
      <c r="H33" s="16">
        <v>936.46</v>
      </c>
      <c r="I33" s="16">
        <v>3745.85</v>
      </c>
      <c r="J33" s="17">
        <f t="shared" si="1"/>
        <v>4682.3099999999995</v>
      </c>
      <c r="K33" s="18"/>
      <c r="L33" s="18"/>
      <c r="M33" s="18"/>
      <c r="N33" s="18"/>
      <c r="O33" s="18"/>
      <c r="P33" s="18"/>
      <c r="Q33" s="18"/>
      <c r="R33" s="51"/>
      <c r="S33" s="51"/>
      <c r="T33" s="51"/>
      <c r="U33" s="51"/>
      <c r="V33" s="51"/>
      <c r="W33" s="51"/>
      <c r="X33" s="51"/>
      <c r="Y33" s="51"/>
      <c r="Z33" s="51"/>
      <c r="AA33" s="5"/>
      <c r="AB33" s="5"/>
      <c r="AC33" s="5"/>
      <c r="AD33" s="5"/>
    </row>
    <row r="34" spans="1:30" ht="14.4" x14ac:dyDescent="0.25">
      <c r="A34" s="57" t="s">
        <v>202</v>
      </c>
      <c r="B34" s="56" t="s">
        <v>33</v>
      </c>
      <c r="C34" s="55" t="s">
        <v>230</v>
      </c>
      <c r="D34" s="56" t="s">
        <v>288</v>
      </c>
      <c r="E34" s="58">
        <v>1</v>
      </c>
      <c r="F34" s="57" t="s">
        <v>258</v>
      </c>
      <c r="G34" s="59">
        <v>0</v>
      </c>
      <c r="H34" s="16">
        <v>936.46</v>
      </c>
      <c r="I34" s="16">
        <v>3745.85</v>
      </c>
      <c r="J34" s="17">
        <f t="shared" si="1"/>
        <v>4682.3099999999995</v>
      </c>
      <c r="K34" s="18"/>
      <c r="L34" s="18"/>
      <c r="M34" s="18"/>
      <c r="N34" s="18"/>
      <c r="O34" s="18"/>
      <c r="P34" s="18"/>
      <c r="Q34" s="18"/>
      <c r="R34" s="51"/>
      <c r="S34" s="51"/>
      <c r="T34" s="51"/>
      <c r="U34" s="51"/>
      <c r="V34" s="51"/>
      <c r="W34" s="51"/>
      <c r="X34" s="51"/>
      <c r="Y34" s="51"/>
      <c r="Z34" s="51"/>
      <c r="AA34" s="5"/>
      <c r="AB34" s="5"/>
      <c r="AC34" s="5"/>
      <c r="AD34" s="5"/>
    </row>
    <row r="35" spans="1:30" ht="14.4" x14ac:dyDescent="0.25">
      <c r="A35" s="57" t="s">
        <v>197</v>
      </c>
      <c r="B35" s="56" t="s">
        <v>33</v>
      </c>
      <c r="C35" s="55" t="s">
        <v>230</v>
      </c>
      <c r="D35" s="56" t="s">
        <v>288</v>
      </c>
      <c r="E35" s="58">
        <v>1</v>
      </c>
      <c r="F35" s="57" t="s">
        <v>247</v>
      </c>
      <c r="G35" s="59">
        <v>0</v>
      </c>
      <c r="H35" s="16">
        <v>936.46</v>
      </c>
      <c r="I35" s="16">
        <v>3745.85</v>
      </c>
      <c r="J35" s="17">
        <f t="shared" si="1"/>
        <v>4682.3099999999995</v>
      </c>
      <c r="K35" s="18"/>
      <c r="L35" s="18"/>
      <c r="M35" s="18"/>
      <c r="N35" s="18"/>
      <c r="O35" s="18"/>
      <c r="P35" s="18"/>
      <c r="Q35" s="18"/>
      <c r="R35" s="51"/>
      <c r="S35" s="51"/>
      <c r="T35" s="51"/>
      <c r="U35" s="51"/>
      <c r="V35" s="51"/>
      <c r="W35" s="51"/>
      <c r="X35" s="51"/>
      <c r="Y35" s="51"/>
      <c r="Z35" s="51"/>
      <c r="AA35" s="5"/>
      <c r="AB35" s="5"/>
      <c r="AC35" s="5"/>
      <c r="AD35" s="5"/>
    </row>
    <row r="36" spans="1:30" ht="14.4" x14ac:dyDescent="0.25">
      <c r="A36" s="57" t="s">
        <v>207</v>
      </c>
      <c r="B36" s="56" t="s">
        <v>33</v>
      </c>
      <c r="C36" s="55" t="s">
        <v>230</v>
      </c>
      <c r="D36" s="56" t="s">
        <v>288</v>
      </c>
      <c r="E36" s="58">
        <v>1</v>
      </c>
      <c r="F36" s="57" t="s">
        <v>257</v>
      </c>
      <c r="G36" s="59">
        <v>0</v>
      </c>
      <c r="H36" s="16">
        <v>936.46</v>
      </c>
      <c r="I36" s="16">
        <v>3745.85</v>
      </c>
      <c r="J36" s="17">
        <f t="shared" si="1"/>
        <v>4682.3099999999995</v>
      </c>
      <c r="K36" s="18"/>
      <c r="L36" s="18"/>
      <c r="M36" s="18"/>
      <c r="N36" s="18"/>
      <c r="O36" s="18"/>
      <c r="P36" s="18"/>
      <c r="Q36" s="18"/>
      <c r="R36" s="51"/>
      <c r="S36" s="51"/>
      <c r="T36" s="51"/>
      <c r="U36" s="51"/>
      <c r="V36" s="51"/>
      <c r="W36" s="51"/>
      <c r="X36" s="51"/>
      <c r="Y36" s="51"/>
      <c r="Z36" s="51"/>
      <c r="AA36" s="5"/>
      <c r="AB36" s="5"/>
      <c r="AC36" s="5"/>
      <c r="AD36" s="5"/>
    </row>
    <row r="37" spans="1:30" ht="14.4" x14ac:dyDescent="0.25">
      <c r="A37" s="57" t="s">
        <v>208</v>
      </c>
      <c r="B37" s="56" t="s">
        <v>33</v>
      </c>
      <c r="C37" s="55" t="s">
        <v>230</v>
      </c>
      <c r="D37" s="56" t="s">
        <v>288</v>
      </c>
      <c r="E37" s="58">
        <v>1</v>
      </c>
      <c r="F37" s="57" t="s">
        <v>259</v>
      </c>
      <c r="G37" s="59">
        <v>0</v>
      </c>
      <c r="H37" s="16">
        <v>936.46</v>
      </c>
      <c r="I37" s="16">
        <v>3745.85</v>
      </c>
      <c r="J37" s="17">
        <f t="shared" si="1"/>
        <v>4682.3099999999995</v>
      </c>
      <c r="K37" s="18"/>
      <c r="L37" s="18"/>
      <c r="M37" s="18"/>
      <c r="N37" s="18"/>
      <c r="O37" s="18"/>
      <c r="P37" s="18"/>
      <c r="Q37" s="18"/>
      <c r="R37" s="51"/>
      <c r="S37" s="51"/>
      <c r="T37" s="51"/>
      <c r="U37" s="51"/>
      <c r="V37" s="51"/>
      <c r="W37" s="51"/>
      <c r="X37" s="51"/>
      <c r="Y37" s="51"/>
      <c r="Z37" s="51"/>
      <c r="AA37" s="5"/>
      <c r="AB37" s="5"/>
      <c r="AC37" s="5"/>
      <c r="AD37" s="5"/>
    </row>
    <row r="38" spans="1:30" ht="14.4" x14ac:dyDescent="0.25">
      <c r="A38" s="57" t="s">
        <v>205</v>
      </c>
      <c r="B38" s="56" t="s">
        <v>33</v>
      </c>
      <c r="C38" s="55" t="s">
        <v>230</v>
      </c>
      <c r="D38" s="56" t="s">
        <v>288</v>
      </c>
      <c r="E38" s="58">
        <v>1</v>
      </c>
      <c r="F38" s="57" t="s">
        <v>254</v>
      </c>
      <c r="G38" s="59">
        <v>0</v>
      </c>
      <c r="H38" s="16">
        <v>936.46</v>
      </c>
      <c r="I38" s="16">
        <v>3745.85</v>
      </c>
      <c r="J38" s="17">
        <f t="shared" si="1"/>
        <v>4682.3099999999995</v>
      </c>
      <c r="K38" s="18"/>
      <c r="L38" s="18"/>
      <c r="M38" s="18"/>
      <c r="N38" s="18"/>
      <c r="O38" s="18"/>
      <c r="P38" s="18"/>
      <c r="Q38" s="18"/>
      <c r="R38" s="51"/>
      <c r="S38" s="51"/>
      <c r="T38" s="51"/>
      <c r="U38" s="51"/>
      <c r="V38" s="51"/>
      <c r="W38" s="51"/>
      <c r="X38" s="51"/>
      <c r="Y38" s="51"/>
      <c r="Z38" s="51"/>
      <c r="AA38" s="5"/>
      <c r="AB38" s="5"/>
      <c r="AC38" s="5"/>
      <c r="AD38" s="5"/>
    </row>
    <row r="39" spans="1:30" ht="14.4" x14ac:dyDescent="0.25">
      <c r="A39" s="57" t="s">
        <v>208</v>
      </c>
      <c r="B39" s="56" t="s">
        <v>33</v>
      </c>
      <c r="C39" s="55" t="s">
        <v>230</v>
      </c>
      <c r="D39" s="56" t="s">
        <v>288</v>
      </c>
      <c r="E39" s="58">
        <v>1</v>
      </c>
      <c r="F39" s="57" t="s">
        <v>292</v>
      </c>
      <c r="G39" s="59">
        <v>0</v>
      </c>
      <c r="H39" s="16">
        <v>936.46</v>
      </c>
      <c r="I39" s="16">
        <v>3745.85</v>
      </c>
      <c r="J39" s="17">
        <f t="shared" si="1"/>
        <v>4682.3099999999995</v>
      </c>
      <c r="K39" s="18"/>
      <c r="L39" s="18"/>
      <c r="M39" s="18"/>
      <c r="N39" s="18"/>
      <c r="O39" s="18"/>
      <c r="P39" s="18"/>
      <c r="Q39" s="18"/>
      <c r="R39" s="51"/>
      <c r="S39" s="51"/>
      <c r="T39" s="51"/>
      <c r="U39" s="51"/>
      <c r="V39" s="51"/>
      <c r="W39" s="51"/>
      <c r="X39" s="51"/>
      <c r="Y39" s="51"/>
      <c r="Z39" s="51"/>
      <c r="AA39" s="5"/>
      <c r="AB39" s="5"/>
      <c r="AC39" s="5"/>
      <c r="AD39" s="5"/>
    </row>
    <row r="40" spans="1:30" ht="14.4" x14ac:dyDescent="0.25">
      <c r="A40" s="57" t="s">
        <v>202</v>
      </c>
      <c r="B40" s="56" t="s">
        <v>33</v>
      </c>
      <c r="C40" s="55" t="s">
        <v>230</v>
      </c>
      <c r="D40" s="56" t="s">
        <v>288</v>
      </c>
      <c r="E40" s="58">
        <v>1</v>
      </c>
      <c r="F40" s="57" t="s">
        <v>252</v>
      </c>
      <c r="G40" s="59">
        <v>0</v>
      </c>
      <c r="H40" s="16">
        <v>936.46</v>
      </c>
      <c r="I40" s="16">
        <v>3745.85</v>
      </c>
      <c r="J40" s="17">
        <f>SUM(G40:I40)</f>
        <v>4682.3099999999995</v>
      </c>
      <c r="K40" s="18"/>
      <c r="L40" s="18"/>
      <c r="M40" s="18"/>
      <c r="N40" s="18"/>
      <c r="O40" s="18"/>
      <c r="P40" s="18"/>
      <c r="Q40" s="18"/>
      <c r="R40" s="51"/>
      <c r="S40" s="51"/>
      <c r="T40" s="51"/>
      <c r="U40" s="51"/>
      <c r="V40" s="51"/>
      <c r="W40" s="51"/>
      <c r="X40" s="51"/>
      <c r="Y40" s="51"/>
      <c r="Z40" s="51"/>
      <c r="AA40" s="5"/>
      <c r="AB40" s="5"/>
      <c r="AC40" s="5"/>
      <c r="AD40" s="5"/>
    </row>
    <row r="41" spans="1:30" ht="14.4" x14ac:dyDescent="0.25">
      <c r="A41" s="57" t="s">
        <v>210</v>
      </c>
      <c r="B41" s="56" t="s">
        <v>33</v>
      </c>
      <c r="C41" s="55" t="s">
        <v>230</v>
      </c>
      <c r="D41" s="56" t="s">
        <v>288</v>
      </c>
      <c r="E41" s="58">
        <v>1</v>
      </c>
      <c r="F41" s="57" t="s">
        <v>263</v>
      </c>
      <c r="G41" s="59">
        <v>0</v>
      </c>
      <c r="H41" s="16">
        <v>936.46</v>
      </c>
      <c r="I41" s="16">
        <v>3745.85</v>
      </c>
      <c r="J41" s="17">
        <f>SUM(G41:I41)</f>
        <v>4682.3099999999995</v>
      </c>
      <c r="K41" s="18"/>
      <c r="L41" s="18"/>
      <c r="M41" s="18"/>
      <c r="N41" s="18"/>
      <c r="O41" s="18"/>
      <c r="P41" s="18"/>
      <c r="Q41" s="18"/>
      <c r="R41" s="51"/>
      <c r="S41" s="51"/>
      <c r="T41" s="51"/>
      <c r="U41" s="51"/>
      <c r="V41" s="51"/>
      <c r="W41" s="51"/>
      <c r="X41" s="51"/>
      <c r="Y41" s="51"/>
      <c r="Z41" s="51"/>
      <c r="AA41" s="5"/>
      <c r="AB41" s="5"/>
      <c r="AC41" s="5"/>
      <c r="AD41" s="5"/>
    </row>
    <row r="42" spans="1:30" ht="14.4" x14ac:dyDescent="0.25">
      <c r="A42" s="57" t="s">
        <v>201</v>
      </c>
      <c r="B42" s="56" t="s">
        <v>33</v>
      </c>
      <c r="C42" s="55" t="s">
        <v>230</v>
      </c>
      <c r="D42" s="56" t="s">
        <v>288</v>
      </c>
      <c r="E42" s="58">
        <v>1</v>
      </c>
      <c r="F42" s="57" t="s">
        <v>251</v>
      </c>
      <c r="G42" s="59">
        <v>0</v>
      </c>
      <c r="H42" s="16">
        <v>936.46</v>
      </c>
      <c r="I42" s="16">
        <v>3745.85</v>
      </c>
      <c r="J42" s="17">
        <f>SUM(G42:I42)</f>
        <v>4682.3099999999995</v>
      </c>
      <c r="K42" s="18"/>
      <c r="L42" s="18"/>
      <c r="M42" s="18"/>
      <c r="N42" s="18"/>
      <c r="O42" s="18"/>
      <c r="P42" s="18"/>
      <c r="Q42" s="18"/>
      <c r="R42" s="51"/>
      <c r="S42" s="51"/>
      <c r="T42" s="51"/>
      <c r="U42" s="51"/>
      <c r="V42" s="51"/>
      <c r="W42" s="51"/>
      <c r="X42" s="51"/>
      <c r="Y42" s="51"/>
      <c r="Z42" s="51"/>
      <c r="AA42" s="5"/>
      <c r="AB42" s="5"/>
      <c r="AC42" s="5"/>
      <c r="AD42" s="5"/>
    </row>
    <row r="43" spans="1:30" ht="14.4" x14ac:dyDescent="0.25">
      <c r="A43" s="57" t="s">
        <v>203</v>
      </c>
      <c r="B43" s="56" t="s">
        <v>33</v>
      </c>
      <c r="C43" s="55" t="s">
        <v>230</v>
      </c>
      <c r="D43" s="56" t="s">
        <v>287</v>
      </c>
      <c r="E43" s="58">
        <v>1</v>
      </c>
      <c r="F43" s="57"/>
      <c r="G43" s="59">
        <v>0</v>
      </c>
      <c r="H43" s="16"/>
      <c r="I43" s="16"/>
      <c r="J43" s="17">
        <f>SUM(G43:I43)</f>
        <v>0</v>
      </c>
      <c r="K43" s="18"/>
      <c r="L43" s="18"/>
      <c r="M43" s="18"/>
      <c r="N43" s="18"/>
      <c r="O43" s="18"/>
      <c r="P43" s="18"/>
      <c r="Q43" s="18"/>
      <c r="R43" s="51"/>
      <c r="S43" s="51"/>
      <c r="T43" s="51"/>
      <c r="U43" s="51"/>
      <c r="V43" s="51"/>
      <c r="W43" s="51"/>
      <c r="X43" s="51"/>
      <c r="Y43" s="51"/>
      <c r="Z43" s="51"/>
      <c r="AA43" s="5"/>
      <c r="AB43" s="5"/>
      <c r="AC43" s="5"/>
      <c r="AD43" s="5"/>
    </row>
    <row r="44" spans="1:30" ht="14.4" x14ac:dyDescent="0.25">
      <c r="A44" s="57" t="s">
        <v>299</v>
      </c>
      <c r="B44" s="56" t="s">
        <v>33</v>
      </c>
      <c r="C44" s="55" t="s">
        <v>230</v>
      </c>
      <c r="D44" s="55" t="s">
        <v>287</v>
      </c>
      <c r="E44" s="58">
        <v>1</v>
      </c>
      <c r="F44" s="57"/>
      <c r="G44" s="59">
        <v>0</v>
      </c>
      <c r="H44" s="16"/>
      <c r="I44" s="16"/>
      <c r="J44" s="17">
        <f t="shared" si="0"/>
        <v>0</v>
      </c>
      <c r="K44" s="61" t="s">
        <v>290</v>
      </c>
      <c r="L44" s="18"/>
      <c r="M44" s="18"/>
      <c r="N44" s="18"/>
      <c r="O44" s="18"/>
      <c r="P44" s="18"/>
      <c r="Q44" s="18"/>
      <c r="R44" s="51"/>
      <c r="S44" s="51"/>
      <c r="T44" s="51"/>
      <c r="U44" s="51"/>
      <c r="V44" s="51"/>
      <c r="W44" s="51"/>
      <c r="X44" s="51"/>
      <c r="Y44" s="51"/>
      <c r="Z44" s="51"/>
      <c r="AA44" s="5"/>
      <c r="AB44" s="5"/>
      <c r="AC44" s="5"/>
      <c r="AD44" s="5"/>
    </row>
    <row r="45" spans="1:30" ht="14.4" x14ac:dyDescent="0.25">
      <c r="A45" s="57" t="s">
        <v>204</v>
      </c>
      <c r="B45" s="56" t="s">
        <v>33</v>
      </c>
      <c r="C45" s="55" t="s">
        <v>230</v>
      </c>
      <c r="D45" s="56" t="s">
        <v>288</v>
      </c>
      <c r="E45" s="58">
        <v>1</v>
      </c>
      <c r="F45" s="57" t="s">
        <v>253</v>
      </c>
      <c r="G45" s="59">
        <v>0</v>
      </c>
      <c r="H45" s="16">
        <v>936.46</v>
      </c>
      <c r="I45" s="16">
        <v>3745.85</v>
      </c>
      <c r="J45" s="17">
        <f>SUM(G45:I45)</f>
        <v>4682.3099999999995</v>
      </c>
      <c r="K45" s="18"/>
      <c r="L45" s="18"/>
      <c r="M45" s="18"/>
      <c r="N45" s="18"/>
      <c r="O45" s="18"/>
      <c r="P45" s="18"/>
      <c r="Q45" s="18"/>
      <c r="R45" s="51"/>
      <c r="S45" s="51"/>
      <c r="T45" s="51"/>
      <c r="U45" s="51"/>
      <c r="V45" s="51"/>
      <c r="W45" s="51"/>
      <c r="X45" s="51"/>
      <c r="Y45" s="51"/>
      <c r="Z45" s="51"/>
      <c r="AA45" s="5"/>
      <c r="AB45" s="5"/>
      <c r="AC45" s="5"/>
      <c r="AD45" s="5"/>
    </row>
    <row r="46" spans="1:30" ht="14.4" x14ac:dyDescent="0.25">
      <c r="A46" s="57" t="s">
        <v>206</v>
      </c>
      <c r="B46" s="56" t="s">
        <v>33</v>
      </c>
      <c r="C46" s="55" t="s">
        <v>230</v>
      </c>
      <c r="D46" s="56" t="s">
        <v>288</v>
      </c>
      <c r="E46" s="58">
        <v>1</v>
      </c>
      <c r="F46" s="57" t="s">
        <v>256</v>
      </c>
      <c r="G46" s="59">
        <v>0</v>
      </c>
      <c r="H46" s="16">
        <v>936.46</v>
      </c>
      <c r="I46" s="16">
        <v>3745.85</v>
      </c>
      <c r="J46" s="17">
        <f>SUM(G46:I46)</f>
        <v>4682.3099999999995</v>
      </c>
      <c r="K46" s="18"/>
      <c r="L46" s="18"/>
      <c r="M46" s="18"/>
      <c r="N46" s="18"/>
      <c r="O46" s="18"/>
      <c r="P46" s="18"/>
      <c r="Q46" s="18"/>
      <c r="R46" s="51"/>
      <c r="S46" s="51"/>
      <c r="T46" s="51"/>
      <c r="U46" s="51"/>
      <c r="V46" s="51"/>
      <c r="W46" s="51"/>
      <c r="X46" s="51"/>
      <c r="Y46" s="51"/>
      <c r="Z46" s="51"/>
      <c r="AA46" s="5"/>
      <c r="AB46" s="5"/>
      <c r="AC46" s="5"/>
      <c r="AD46" s="5"/>
    </row>
    <row r="47" spans="1:30" ht="14.4" x14ac:dyDescent="0.25">
      <c r="A47" s="57" t="s">
        <v>202</v>
      </c>
      <c r="B47" s="56" t="s">
        <v>33</v>
      </c>
      <c r="C47" s="55" t="s">
        <v>230</v>
      </c>
      <c r="D47" s="56" t="s">
        <v>288</v>
      </c>
      <c r="E47" s="58">
        <v>1</v>
      </c>
      <c r="F47" s="57" t="s">
        <v>260</v>
      </c>
      <c r="G47" s="59">
        <v>0</v>
      </c>
      <c r="H47" s="16">
        <v>936.46</v>
      </c>
      <c r="I47" s="16">
        <v>3745.85</v>
      </c>
      <c r="J47" s="17">
        <f>SUM(G47:I47)</f>
        <v>4682.3099999999995</v>
      </c>
      <c r="K47" s="18"/>
      <c r="L47" s="18"/>
      <c r="M47" s="18"/>
      <c r="N47" s="18"/>
      <c r="O47" s="18"/>
      <c r="P47" s="18"/>
      <c r="Q47" s="18"/>
      <c r="R47" s="51"/>
      <c r="S47" s="51"/>
      <c r="T47" s="51"/>
      <c r="U47" s="51"/>
      <c r="V47" s="51"/>
      <c r="W47" s="51"/>
      <c r="X47" s="51"/>
      <c r="Y47" s="51"/>
      <c r="Z47" s="51"/>
      <c r="AA47" s="5"/>
      <c r="AB47" s="5"/>
      <c r="AC47" s="5"/>
      <c r="AD47" s="5"/>
    </row>
    <row r="48" spans="1:30" ht="14.4" x14ac:dyDescent="0.25">
      <c r="A48" s="57" t="s">
        <v>200</v>
      </c>
      <c r="B48" s="56" t="s">
        <v>33</v>
      </c>
      <c r="C48" s="55" t="s">
        <v>230</v>
      </c>
      <c r="D48" s="56" t="s">
        <v>288</v>
      </c>
      <c r="E48" s="58">
        <v>1</v>
      </c>
      <c r="F48" s="57" t="s">
        <v>250</v>
      </c>
      <c r="G48" s="59">
        <v>0</v>
      </c>
      <c r="H48" s="16">
        <v>936.46</v>
      </c>
      <c r="I48" s="16">
        <v>3745.85</v>
      </c>
      <c r="J48" s="17">
        <f>SUM(G48:I48)</f>
        <v>4682.3099999999995</v>
      </c>
      <c r="K48" s="18"/>
      <c r="L48" s="18"/>
      <c r="M48" s="18"/>
      <c r="N48" s="18"/>
      <c r="O48" s="18"/>
      <c r="P48" s="18"/>
      <c r="Q48" s="18"/>
      <c r="R48" s="51"/>
      <c r="S48" s="51"/>
      <c r="T48" s="51"/>
      <c r="U48" s="51"/>
      <c r="V48" s="51"/>
      <c r="W48" s="51"/>
      <c r="X48" s="51"/>
      <c r="Y48" s="51"/>
      <c r="Z48" s="51"/>
      <c r="AA48" s="5"/>
      <c r="AB48" s="5"/>
      <c r="AC48" s="5"/>
      <c r="AD48" s="5"/>
    </row>
    <row r="49" spans="1:30" ht="14.4" x14ac:dyDescent="0.25">
      <c r="A49" s="57" t="s">
        <v>199</v>
      </c>
      <c r="B49" s="56" t="s">
        <v>33</v>
      </c>
      <c r="C49" s="55" t="s">
        <v>230</v>
      </c>
      <c r="D49" s="56" t="s">
        <v>288</v>
      </c>
      <c r="E49" s="58">
        <v>1</v>
      </c>
      <c r="F49" s="57" t="s">
        <v>249</v>
      </c>
      <c r="G49" s="59">
        <v>0</v>
      </c>
      <c r="H49" s="16">
        <v>936.46</v>
      </c>
      <c r="I49" s="16">
        <v>3745.85</v>
      </c>
      <c r="J49" s="17">
        <f t="shared" si="0"/>
        <v>4682.3099999999995</v>
      </c>
      <c r="K49" s="18"/>
      <c r="L49" s="18"/>
      <c r="M49" s="18"/>
      <c r="N49" s="18"/>
      <c r="O49" s="18"/>
      <c r="P49" s="18"/>
      <c r="Q49" s="18"/>
      <c r="R49" s="51"/>
      <c r="S49" s="51"/>
      <c r="T49" s="51"/>
      <c r="U49" s="51"/>
      <c r="V49" s="51"/>
      <c r="W49" s="51"/>
      <c r="X49" s="51"/>
      <c r="Y49" s="51"/>
      <c r="Z49" s="51"/>
      <c r="AA49" s="5"/>
      <c r="AB49" s="5"/>
      <c r="AC49" s="5"/>
      <c r="AD49" s="5"/>
    </row>
    <row r="50" spans="1:30" ht="14.4" x14ac:dyDescent="0.25">
      <c r="A50" s="57" t="s">
        <v>198</v>
      </c>
      <c r="B50" s="56" t="s">
        <v>33</v>
      </c>
      <c r="C50" s="55" t="s">
        <v>230</v>
      </c>
      <c r="D50" s="56" t="s">
        <v>287</v>
      </c>
      <c r="E50" s="58">
        <v>1</v>
      </c>
      <c r="F50" s="57"/>
      <c r="G50" s="59">
        <v>0</v>
      </c>
      <c r="H50" s="16">
        <v>936.46</v>
      </c>
      <c r="I50" s="16">
        <v>3745.85</v>
      </c>
      <c r="J50" s="17">
        <f>SUM(G50:I50)</f>
        <v>4682.3099999999995</v>
      </c>
      <c r="K50" s="18"/>
      <c r="L50" s="18"/>
      <c r="M50" s="18"/>
      <c r="N50" s="18"/>
      <c r="O50" s="18"/>
      <c r="P50" s="18"/>
      <c r="Q50" s="18"/>
      <c r="R50" s="51"/>
      <c r="S50" s="51"/>
      <c r="T50" s="51"/>
      <c r="U50" s="51"/>
      <c r="V50" s="51"/>
      <c r="W50" s="51"/>
      <c r="X50" s="51"/>
      <c r="Y50" s="51"/>
      <c r="Z50" s="51"/>
      <c r="AA50" s="5"/>
      <c r="AB50" s="5"/>
      <c r="AC50" s="5"/>
      <c r="AD50" s="5"/>
    </row>
    <row r="51" spans="1:30" ht="14.4" x14ac:dyDescent="0.25">
      <c r="A51" s="57" t="s">
        <v>210</v>
      </c>
      <c r="B51" s="56" t="s">
        <v>33</v>
      </c>
      <c r="C51" s="55" t="s">
        <v>230</v>
      </c>
      <c r="D51" s="56" t="s">
        <v>288</v>
      </c>
      <c r="E51" s="58">
        <v>1</v>
      </c>
      <c r="F51" s="57" t="s">
        <v>262</v>
      </c>
      <c r="G51" s="59">
        <v>0</v>
      </c>
      <c r="H51" s="16">
        <v>936.46</v>
      </c>
      <c r="I51" s="16">
        <v>3745.85</v>
      </c>
      <c r="J51" s="17">
        <f>SUM(G51:I51)</f>
        <v>4682.3099999999995</v>
      </c>
      <c r="K51" s="18"/>
      <c r="L51" s="18"/>
      <c r="M51" s="18"/>
      <c r="N51" s="18"/>
      <c r="O51" s="18"/>
      <c r="P51" s="18"/>
      <c r="Q51" s="18"/>
      <c r="R51" s="51"/>
      <c r="S51" s="51"/>
      <c r="T51" s="51"/>
      <c r="U51" s="51"/>
      <c r="V51" s="51"/>
      <c r="W51" s="51"/>
      <c r="X51" s="51"/>
      <c r="Y51" s="51"/>
      <c r="Z51" s="51"/>
      <c r="AA51" s="5"/>
      <c r="AB51" s="5"/>
      <c r="AC51" s="5"/>
      <c r="AD51" s="5"/>
    </row>
    <row r="52" spans="1:30" ht="14.4" x14ac:dyDescent="0.25">
      <c r="A52" s="57" t="s">
        <v>209</v>
      </c>
      <c r="B52" s="56" t="s">
        <v>33</v>
      </c>
      <c r="C52" s="55" t="s">
        <v>230</v>
      </c>
      <c r="D52" s="56" t="s">
        <v>288</v>
      </c>
      <c r="E52" s="58">
        <v>1</v>
      </c>
      <c r="F52" s="57" t="s">
        <v>264</v>
      </c>
      <c r="G52" s="59">
        <v>0</v>
      </c>
      <c r="H52" s="16">
        <v>936.46</v>
      </c>
      <c r="I52" s="16">
        <v>3745.85</v>
      </c>
      <c r="J52" s="17">
        <f>SUM(G52:I52)</f>
        <v>4682.3099999999995</v>
      </c>
      <c r="K52" s="18"/>
      <c r="L52" s="18"/>
      <c r="M52" s="18"/>
      <c r="N52" s="18"/>
      <c r="O52" s="18"/>
      <c r="P52" s="18"/>
      <c r="Q52" s="18"/>
      <c r="R52" s="51"/>
      <c r="S52" s="51"/>
      <c r="T52" s="51"/>
      <c r="U52" s="51"/>
      <c r="V52" s="51"/>
      <c r="W52" s="51"/>
      <c r="X52" s="51"/>
      <c r="Y52" s="51"/>
      <c r="Z52" s="51"/>
      <c r="AA52" s="5"/>
      <c r="AB52" s="5"/>
      <c r="AC52" s="5"/>
      <c r="AD52" s="5"/>
    </row>
    <row r="53" spans="1:30" ht="14.4" x14ac:dyDescent="0.25">
      <c r="A53" s="57" t="s">
        <v>205</v>
      </c>
      <c r="B53" s="56" t="s">
        <v>33</v>
      </c>
      <c r="C53" s="55" t="s">
        <v>230</v>
      </c>
      <c r="D53" s="56" t="s">
        <v>288</v>
      </c>
      <c r="E53" s="58">
        <v>1</v>
      </c>
      <c r="F53" s="57" t="s">
        <v>255</v>
      </c>
      <c r="G53" s="59">
        <v>0</v>
      </c>
      <c r="H53" s="16">
        <v>936.46</v>
      </c>
      <c r="I53" s="16">
        <v>3745.85</v>
      </c>
      <c r="J53" s="17">
        <f t="shared" si="0"/>
        <v>4682.3099999999995</v>
      </c>
      <c r="K53" s="18"/>
      <c r="L53" s="18"/>
      <c r="M53" s="18"/>
      <c r="N53" s="18"/>
      <c r="O53" s="18"/>
      <c r="P53" s="18"/>
      <c r="Q53" s="18"/>
      <c r="R53" s="51"/>
      <c r="S53" s="51"/>
      <c r="T53" s="51"/>
      <c r="U53" s="51"/>
      <c r="V53" s="51"/>
      <c r="W53" s="51"/>
      <c r="X53" s="51"/>
      <c r="Y53" s="51"/>
      <c r="Z53" s="51"/>
      <c r="AA53" s="5"/>
      <c r="AB53" s="5"/>
      <c r="AC53" s="5"/>
      <c r="AD53" s="5"/>
    </row>
    <row r="54" spans="1:30" ht="14.4" x14ac:dyDescent="0.25">
      <c r="A54" s="57" t="s">
        <v>198</v>
      </c>
      <c r="B54" s="56" t="s">
        <v>33</v>
      </c>
      <c r="C54" s="55" t="s">
        <v>230</v>
      </c>
      <c r="D54" s="56" t="s">
        <v>288</v>
      </c>
      <c r="E54" s="58">
        <v>1</v>
      </c>
      <c r="F54" s="57" t="s">
        <v>248</v>
      </c>
      <c r="G54" s="59">
        <v>0</v>
      </c>
      <c r="H54" s="16">
        <v>936.46</v>
      </c>
      <c r="I54" s="16">
        <v>3745.85</v>
      </c>
      <c r="J54" s="17">
        <f>SUM(G54:I54)</f>
        <v>4682.3099999999995</v>
      </c>
      <c r="K54" s="18"/>
      <c r="L54" s="18"/>
      <c r="M54" s="18"/>
      <c r="N54" s="18"/>
      <c r="O54" s="18"/>
      <c r="P54" s="18"/>
      <c r="Q54" s="18"/>
      <c r="R54" s="51"/>
      <c r="S54" s="51"/>
      <c r="T54" s="51"/>
      <c r="U54" s="51"/>
      <c r="V54" s="51"/>
      <c r="W54" s="51"/>
      <c r="X54" s="51"/>
      <c r="Y54" s="51"/>
      <c r="Z54" s="51"/>
      <c r="AA54" s="5"/>
      <c r="AB54" s="5"/>
      <c r="AC54" s="5"/>
      <c r="AD54" s="5"/>
    </row>
    <row r="55" spans="1:30" ht="14.4" x14ac:dyDescent="0.25">
      <c r="A55" s="57" t="s">
        <v>211</v>
      </c>
      <c r="B55" s="56" t="s">
        <v>35</v>
      </c>
      <c r="C55" s="55" t="s">
        <v>230</v>
      </c>
      <c r="D55" s="56" t="s">
        <v>288</v>
      </c>
      <c r="E55" s="58">
        <v>1</v>
      </c>
      <c r="F55" s="57" t="s">
        <v>265</v>
      </c>
      <c r="G55" s="59">
        <v>0</v>
      </c>
      <c r="H55" s="16">
        <v>770.75</v>
      </c>
      <c r="I55" s="16">
        <v>3083.01</v>
      </c>
      <c r="J55" s="17">
        <f t="shared" si="0"/>
        <v>3853.76</v>
      </c>
      <c r="K55" s="18"/>
      <c r="L55" s="18"/>
      <c r="M55" s="18"/>
      <c r="N55" s="18"/>
      <c r="O55" s="18"/>
      <c r="P55" s="18"/>
      <c r="Q55" s="18"/>
      <c r="R55" s="51"/>
      <c r="S55" s="51"/>
      <c r="T55" s="51"/>
      <c r="U55" s="51"/>
      <c r="V55" s="51"/>
      <c r="W55" s="51"/>
      <c r="X55" s="51"/>
      <c r="Y55" s="51"/>
      <c r="Z55" s="51"/>
      <c r="AA55" s="5"/>
      <c r="AB55" s="5"/>
      <c r="AC55" s="5"/>
      <c r="AD55" s="5"/>
    </row>
    <row r="56" spans="1:30" ht="14.4" x14ac:dyDescent="0.25">
      <c r="A56" s="57" t="s">
        <v>215</v>
      </c>
      <c r="B56" s="56" t="s">
        <v>35</v>
      </c>
      <c r="C56" s="55" t="s">
        <v>230</v>
      </c>
      <c r="D56" s="56" t="s">
        <v>288</v>
      </c>
      <c r="E56" s="58">
        <v>1</v>
      </c>
      <c r="F56" s="57" t="s">
        <v>270</v>
      </c>
      <c r="G56" s="59">
        <v>0</v>
      </c>
      <c r="H56" s="16">
        <v>770.75</v>
      </c>
      <c r="I56" s="16">
        <v>3083.01</v>
      </c>
      <c r="J56" s="17">
        <f>SUM(G56:I56)</f>
        <v>3853.76</v>
      </c>
      <c r="K56" s="18"/>
      <c r="L56" s="18"/>
      <c r="M56" s="18"/>
      <c r="N56" s="18"/>
      <c r="O56" s="18"/>
      <c r="P56" s="18"/>
      <c r="Q56" s="18"/>
      <c r="R56" s="51"/>
      <c r="S56" s="51"/>
      <c r="T56" s="51"/>
      <c r="U56" s="51"/>
      <c r="V56" s="51"/>
      <c r="W56" s="51"/>
      <c r="X56" s="51"/>
      <c r="Y56" s="51"/>
      <c r="Z56" s="51"/>
      <c r="AA56" s="5"/>
      <c r="AB56" s="5"/>
      <c r="AC56" s="5"/>
      <c r="AD56" s="5"/>
    </row>
    <row r="57" spans="1:30" ht="14.4" x14ac:dyDescent="0.25">
      <c r="A57" s="57" t="s">
        <v>212</v>
      </c>
      <c r="B57" s="56" t="s">
        <v>35</v>
      </c>
      <c r="C57" s="55" t="s">
        <v>230</v>
      </c>
      <c r="D57" s="56" t="s">
        <v>288</v>
      </c>
      <c r="E57" s="58">
        <v>1</v>
      </c>
      <c r="F57" s="57" t="s">
        <v>266</v>
      </c>
      <c r="G57" s="59">
        <v>0</v>
      </c>
      <c r="H57" s="16">
        <v>770.75</v>
      </c>
      <c r="I57" s="16">
        <v>3083.01</v>
      </c>
      <c r="J57" s="17">
        <f t="shared" si="0"/>
        <v>3853.76</v>
      </c>
      <c r="K57" s="18"/>
      <c r="L57" s="18"/>
      <c r="M57" s="18"/>
      <c r="N57" s="18"/>
      <c r="O57" s="18"/>
      <c r="P57" s="18"/>
      <c r="Q57" s="18"/>
      <c r="R57" s="51"/>
      <c r="S57" s="51"/>
      <c r="T57" s="51"/>
      <c r="U57" s="51"/>
      <c r="V57" s="51"/>
      <c r="W57" s="51"/>
      <c r="X57" s="51"/>
      <c r="Y57" s="51"/>
      <c r="Z57" s="51"/>
      <c r="AA57" s="5"/>
      <c r="AB57" s="5"/>
      <c r="AC57" s="5"/>
      <c r="AD57" s="5"/>
    </row>
    <row r="58" spans="1:30" ht="14.4" x14ac:dyDescent="0.25">
      <c r="A58" s="57" t="s">
        <v>212</v>
      </c>
      <c r="B58" s="56" t="s">
        <v>35</v>
      </c>
      <c r="C58" s="55" t="s">
        <v>230</v>
      </c>
      <c r="D58" s="56" t="s">
        <v>288</v>
      </c>
      <c r="E58" s="58">
        <v>1</v>
      </c>
      <c r="F58" s="57" t="s">
        <v>267</v>
      </c>
      <c r="G58" s="59">
        <v>0</v>
      </c>
      <c r="H58" s="16">
        <v>770.75</v>
      </c>
      <c r="I58" s="16">
        <v>3083.01</v>
      </c>
      <c r="J58" s="17">
        <f t="shared" si="0"/>
        <v>3853.76</v>
      </c>
      <c r="K58" s="18"/>
      <c r="L58" s="18"/>
      <c r="M58" s="18"/>
      <c r="N58" s="18"/>
      <c r="O58" s="18"/>
      <c r="P58" s="18"/>
      <c r="Q58" s="18"/>
      <c r="R58" s="51"/>
      <c r="S58" s="51"/>
      <c r="T58" s="51"/>
      <c r="U58" s="51"/>
      <c r="V58" s="51"/>
      <c r="W58" s="51"/>
      <c r="X58" s="51"/>
      <c r="Y58" s="51"/>
      <c r="Z58" s="51"/>
      <c r="AA58" s="5"/>
      <c r="AB58" s="5"/>
      <c r="AC58" s="5"/>
      <c r="AD58" s="5"/>
    </row>
    <row r="59" spans="1:30" ht="14.4" x14ac:dyDescent="0.25">
      <c r="A59" s="57" t="s">
        <v>216</v>
      </c>
      <c r="B59" s="56" t="s">
        <v>35</v>
      </c>
      <c r="C59" s="55" t="s">
        <v>230</v>
      </c>
      <c r="D59" s="56" t="s">
        <v>288</v>
      </c>
      <c r="E59" s="58">
        <v>1</v>
      </c>
      <c r="F59" s="57" t="s">
        <v>272</v>
      </c>
      <c r="G59" s="59">
        <v>0</v>
      </c>
      <c r="H59" s="16">
        <v>770.75</v>
      </c>
      <c r="I59" s="16">
        <v>3083.01</v>
      </c>
      <c r="J59" s="17">
        <f>SUM(G59:I59)</f>
        <v>3853.76</v>
      </c>
      <c r="K59" s="18"/>
      <c r="L59" s="18"/>
      <c r="M59" s="18"/>
      <c r="N59" s="18"/>
      <c r="O59" s="18"/>
      <c r="P59" s="18"/>
      <c r="Q59" s="18"/>
      <c r="R59" s="51"/>
      <c r="S59" s="51"/>
      <c r="T59" s="51"/>
      <c r="U59" s="51"/>
      <c r="V59" s="51"/>
      <c r="W59" s="51"/>
      <c r="X59" s="51"/>
      <c r="Y59" s="51"/>
      <c r="Z59" s="51"/>
      <c r="AA59" s="5"/>
      <c r="AB59" s="5"/>
      <c r="AC59" s="5"/>
      <c r="AD59" s="5"/>
    </row>
    <row r="60" spans="1:30" ht="14.4" x14ac:dyDescent="0.25">
      <c r="A60" s="57" t="s">
        <v>213</v>
      </c>
      <c r="B60" s="56" t="s">
        <v>35</v>
      </c>
      <c r="C60" s="55" t="s">
        <v>230</v>
      </c>
      <c r="D60" s="56" t="s">
        <v>288</v>
      </c>
      <c r="E60" s="58">
        <v>1</v>
      </c>
      <c r="F60" s="57" t="s">
        <v>268</v>
      </c>
      <c r="G60" s="59">
        <v>0</v>
      </c>
      <c r="H60" s="16">
        <v>770.75</v>
      </c>
      <c r="I60" s="16">
        <v>3083.01</v>
      </c>
      <c r="J60" s="17">
        <f t="shared" si="0"/>
        <v>3853.76</v>
      </c>
      <c r="K60" s="18"/>
      <c r="L60" s="18"/>
      <c r="M60" s="18"/>
      <c r="N60" s="18"/>
      <c r="O60" s="18"/>
      <c r="P60" s="18"/>
      <c r="Q60" s="18"/>
      <c r="R60" s="51"/>
      <c r="S60" s="51"/>
      <c r="T60" s="51"/>
      <c r="U60" s="51"/>
      <c r="V60" s="51"/>
      <c r="W60" s="51"/>
      <c r="X60" s="51"/>
      <c r="Y60" s="51"/>
      <c r="Z60" s="51"/>
      <c r="AA60" s="5"/>
      <c r="AB60" s="5"/>
      <c r="AC60" s="5"/>
      <c r="AD60" s="5"/>
    </row>
    <row r="61" spans="1:30" ht="14.4" x14ac:dyDescent="0.25">
      <c r="A61" s="57" t="s">
        <v>217</v>
      </c>
      <c r="B61" s="56" t="s">
        <v>35</v>
      </c>
      <c r="C61" s="55" t="s">
        <v>230</v>
      </c>
      <c r="D61" s="56" t="s">
        <v>288</v>
      </c>
      <c r="E61" s="58">
        <v>1</v>
      </c>
      <c r="F61" s="57" t="s">
        <v>273</v>
      </c>
      <c r="G61" s="59">
        <v>0</v>
      </c>
      <c r="H61" s="16">
        <v>770.75</v>
      </c>
      <c r="I61" s="16">
        <v>3083.01</v>
      </c>
      <c r="J61" s="17">
        <f>SUM(G61:I61)</f>
        <v>3853.76</v>
      </c>
      <c r="K61" s="18"/>
      <c r="L61" s="18"/>
      <c r="M61" s="18"/>
      <c r="N61" s="18"/>
      <c r="O61" s="18"/>
      <c r="P61" s="18"/>
      <c r="Q61" s="18"/>
      <c r="R61" s="51"/>
      <c r="S61" s="51"/>
      <c r="T61" s="51"/>
      <c r="U61" s="51"/>
      <c r="V61" s="51"/>
      <c r="W61" s="51"/>
      <c r="X61" s="51"/>
      <c r="Y61" s="51"/>
      <c r="Z61" s="51"/>
      <c r="AA61" s="5"/>
      <c r="AB61" s="5"/>
      <c r="AC61" s="5"/>
      <c r="AD61" s="5"/>
    </row>
    <row r="62" spans="1:30" ht="14.4" x14ac:dyDescent="0.25">
      <c r="A62" s="57" t="s">
        <v>212</v>
      </c>
      <c r="B62" s="56" t="s">
        <v>35</v>
      </c>
      <c r="C62" s="55" t="s">
        <v>230</v>
      </c>
      <c r="D62" s="56" t="s">
        <v>288</v>
      </c>
      <c r="E62" s="58">
        <v>1</v>
      </c>
      <c r="F62" s="57" t="s">
        <v>271</v>
      </c>
      <c r="G62" s="59">
        <v>0</v>
      </c>
      <c r="H62" s="16">
        <v>770.75</v>
      </c>
      <c r="I62" s="16">
        <v>3083.01</v>
      </c>
      <c r="J62" s="17">
        <f>SUM(G62:I62)</f>
        <v>3853.76</v>
      </c>
      <c r="K62" s="18"/>
      <c r="L62" s="18"/>
      <c r="M62" s="18"/>
      <c r="N62" s="18"/>
      <c r="O62" s="18"/>
      <c r="P62" s="18"/>
      <c r="Q62" s="18"/>
      <c r="R62" s="51"/>
      <c r="S62" s="51"/>
      <c r="T62" s="51"/>
      <c r="U62" s="51"/>
      <c r="V62" s="51"/>
      <c r="W62" s="51"/>
      <c r="X62" s="51"/>
      <c r="Y62" s="51"/>
      <c r="Z62" s="51"/>
      <c r="AA62" s="5"/>
      <c r="AB62" s="5"/>
      <c r="AC62" s="5"/>
      <c r="AD62" s="5"/>
    </row>
    <row r="63" spans="1:30" ht="14.4" x14ac:dyDescent="0.25">
      <c r="A63" s="57" t="s">
        <v>214</v>
      </c>
      <c r="B63" s="56" t="s">
        <v>35</v>
      </c>
      <c r="C63" s="55" t="s">
        <v>230</v>
      </c>
      <c r="D63" s="56" t="s">
        <v>288</v>
      </c>
      <c r="E63" s="58">
        <v>1</v>
      </c>
      <c r="F63" s="57" t="s">
        <v>269</v>
      </c>
      <c r="G63" s="59">
        <v>0</v>
      </c>
      <c r="H63" s="16">
        <v>770.75</v>
      </c>
      <c r="I63" s="16">
        <v>3083.01</v>
      </c>
      <c r="J63" s="17">
        <f t="shared" si="0"/>
        <v>3853.76</v>
      </c>
      <c r="K63" s="18"/>
      <c r="L63" s="18"/>
      <c r="M63" s="18"/>
      <c r="N63" s="18"/>
      <c r="O63" s="18"/>
      <c r="P63" s="18"/>
      <c r="Q63" s="18"/>
      <c r="R63" s="51"/>
      <c r="S63" s="51"/>
      <c r="T63" s="51"/>
      <c r="U63" s="51"/>
      <c r="V63" s="51"/>
      <c r="W63" s="51"/>
      <c r="X63" s="51"/>
      <c r="Y63" s="51"/>
      <c r="Z63" s="51"/>
      <c r="AA63" s="5"/>
      <c r="AB63" s="5"/>
      <c r="AC63" s="5"/>
      <c r="AD63" s="5"/>
    </row>
    <row r="64" spans="1:30" ht="14.4" x14ac:dyDescent="0.25">
      <c r="A64" s="57" t="s">
        <v>218</v>
      </c>
      <c r="B64" s="56" t="s">
        <v>35</v>
      </c>
      <c r="C64" s="55" t="s">
        <v>230</v>
      </c>
      <c r="D64" s="56" t="s">
        <v>287</v>
      </c>
      <c r="E64" s="58">
        <v>1</v>
      </c>
      <c r="F64" s="57"/>
      <c r="G64" s="59"/>
      <c r="H64" s="16"/>
      <c r="I64" s="16"/>
      <c r="J64" s="17">
        <f t="shared" si="0"/>
        <v>0</v>
      </c>
      <c r="K64" s="18"/>
      <c r="L64" s="18"/>
      <c r="M64" s="18"/>
      <c r="N64" s="18"/>
      <c r="O64" s="18"/>
      <c r="P64" s="18"/>
      <c r="Q64" s="18"/>
      <c r="R64" s="51"/>
      <c r="S64" s="51"/>
      <c r="T64" s="51"/>
      <c r="U64" s="51"/>
      <c r="V64" s="51"/>
      <c r="W64" s="51"/>
      <c r="X64" s="51"/>
      <c r="Y64" s="51"/>
      <c r="Z64" s="51"/>
      <c r="AA64" s="5"/>
      <c r="AB64" s="5"/>
      <c r="AC64" s="5"/>
      <c r="AD64" s="5"/>
    </row>
    <row r="65" spans="1:30" ht="14.4" x14ac:dyDescent="0.25">
      <c r="A65" s="57" t="s">
        <v>220</v>
      </c>
      <c r="B65" s="56" t="s">
        <v>37</v>
      </c>
      <c r="C65" s="55" t="s">
        <v>230</v>
      </c>
      <c r="D65" s="56" t="s">
        <v>287</v>
      </c>
      <c r="E65" s="58">
        <v>1</v>
      </c>
      <c r="F65" s="57"/>
      <c r="G65" s="59"/>
      <c r="H65" s="16"/>
      <c r="I65" s="16"/>
      <c r="J65" s="17">
        <f t="shared" si="0"/>
        <v>0</v>
      </c>
      <c r="K65" s="18"/>
      <c r="L65" s="18"/>
      <c r="M65" s="18"/>
      <c r="N65" s="18"/>
      <c r="O65" s="18"/>
      <c r="P65" s="18"/>
      <c r="Q65" s="18"/>
      <c r="R65" s="51"/>
      <c r="S65" s="51"/>
      <c r="T65" s="51"/>
      <c r="U65" s="51"/>
      <c r="V65" s="51"/>
      <c r="W65" s="51"/>
      <c r="X65" s="51"/>
      <c r="Y65" s="51"/>
      <c r="Z65" s="51"/>
      <c r="AA65" s="5"/>
      <c r="AB65" s="5"/>
      <c r="AC65" s="5"/>
      <c r="AD65" s="5"/>
    </row>
    <row r="66" spans="1:30" ht="14.4" x14ac:dyDescent="0.25">
      <c r="A66" s="57" t="s">
        <v>221</v>
      </c>
      <c r="B66" s="56" t="s">
        <v>37</v>
      </c>
      <c r="C66" s="55" t="s">
        <v>230</v>
      </c>
      <c r="D66" s="56" t="s">
        <v>288</v>
      </c>
      <c r="E66" s="58">
        <v>1</v>
      </c>
      <c r="F66" s="57" t="s">
        <v>274</v>
      </c>
      <c r="G66" s="59">
        <v>0</v>
      </c>
      <c r="H66" s="16">
        <v>500.99</v>
      </c>
      <c r="I66" s="16">
        <v>2003.96</v>
      </c>
      <c r="J66" s="17">
        <f t="shared" si="0"/>
        <v>2504.9499999999998</v>
      </c>
      <c r="K66" s="18"/>
      <c r="L66" s="18"/>
      <c r="M66" s="18"/>
      <c r="N66" s="18"/>
      <c r="O66" s="18"/>
      <c r="P66" s="18"/>
      <c r="Q66" s="18"/>
      <c r="R66" s="51"/>
      <c r="S66" s="51"/>
      <c r="T66" s="51"/>
      <c r="U66" s="51"/>
      <c r="V66" s="51"/>
      <c r="W66" s="51"/>
      <c r="X66" s="51"/>
      <c r="Y66" s="51"/>
      <c r="Z66" s="51"/>
      <c r="AA66" s="5"/>
      <c r="AB66" s="5"/>
      <c r="AC66" s="5"/>
      <c r="AD66" s="5"/>
    </row>
    <row r="67" spans="1:30" ht="14.4" x14ac:dyDescent="0.25">
      <c r="A67" s="57" t="s">
        <v>222</v>
      </c>
      <c r="B67" s="56" t="s">
        <v>37</v>
      </c>
      <c r="C67" s="55" t="s">
        <v>230</v>
      </c>
      <c r="D67" s="56" t="s">
        <v>288</v>
      </c>
      <c r="E67" s="58">
        <v>1</v>
      </c>
      <c r="F67" s="57" t="s">
        <v>277</v>
      </c>
      <c r="G67" s="59">
        <v>0</v>
      </c>
      <c r="H67" s="16">
        <v>500.99</v>
      </c>
      <c r="I67" s="16">
        <v>2003.96</v>
      </c>
      <c r="J67" s="17">
        <f>SUM(G67:I67)</f>
        <v>2504.9499999999998</v>
      </c>
      <c r="K67" s="18"/>
      <c r="L67" s="18"/>
      <c r="M67" s="18"/>
      <c r="N67" s="18"/>
      <c r="O67" s="18"/>
      <c r="P67" s="18"/>
      <c r="Q67" s="18"/>
      <c r="R67" s="51"/>
      <c r="S67" s="51"/>
      <c r="T67" s="51"/>
      <c r="U67" s="51"/>
      <c r="V67" s="51"/>
      <c r="W67" s="51"/>
      <c r="X67" s="51"/>
      <c r="Y67" s="51"/>
      <c r="Z67" s="51"/>
      <c r="AA67" s="5"/>
      <c r="AB67" s="5"/>
      <c r="AC67" s="5"/>
      <c r="AD67" s="5"/>
    </row>
    <row r="68" spans="1:30" ht="14.4" x14ac:dyDescent="0.25">
      <c r="A68" s="57" t="s">
        <v>222</v>
      </c>
      <c r="B68" s="56" t="s">
        <v>37</v>
      </c>
      <c r="C68" s="55" t="s">
        <v>230</v>
      </c>
      <c r="D68" s="56" t="s">
        <v>288</v>
      </c>
      <c r="E68" s="58">
        <v>1</v>
      </c>
      <c r="F68" s="57" t="s">
        <v>275</v>
      </c>
      <c r="G68" s="59">
        <v>0</v>
      </c>
      <c r="H68" s="16">
        <v>500.99</v>
      </c>
      <c r="I68" s="16">
        <v>2003.96</v>
      </c>
      <c r="J68" s="17">
        <f t="shared" si="0"/>
        <v>2504.9499999999998</v>
      </c>
      <c r="K68" s="18"/>
      <c r="L68" s="18"/>
      <c r="M68" s="18"/>
      <c r="N68" s="18"/>
      <c r="O68" s="18"/>
      <c r="P68" s="18"/>
      <c r="Q68" s="18"/>
      <c r="R68" s="51"/>
      <c r="S68" s="51"/>
      <c r="T68" s="51"/>
      <c r="U68" s="51"/>
      <c r="V68" s="51"/>
      <c r="W68" s="51"/>
      <c r="X68" s="51"/>
      <c r="Y68" s="51"/>
      <c r="Z68" s="51"/>
      <c r="AA68" s="5"/>
      <c r="AB68" s="5"/>
      <c r="AC68" s="5"/>
      <c r="AD68" s="5"/>
    </row>
    <row r="69" spans="1:30" ht="14.4" x14ac:dyDescent="0.25">
      <c r="A69" s="57" t="s">
        <v>224</v>
      </c>
      <c r="B69" s="56" t="s">
        <v>37</v>
      </c>
      <c r="C69" s="55" t="s">
        <v>230</v>
      </c>
      <c r="D69" s="56" t="s">
        <v>288</v>
      </c>
      <c r="E69" s="58">
        <v>1</v>
      </c>
      <c r="F69" s="57" t="s">
        <v>278</v>
      </c>
      <c r="G69" s="59">
        <v>0</v>
      </c>
      <c r="H69" s="16">
        <v>500.99</v>
      </c>
      <c r="I69" s="16">
        <v>2003.96</v>
      </c>
      <c r="J69" s="17">
        <f>SUM(G69:I69)</f>
        <v>2504.9499999999998</v>
      </c>
      <c r="K69" s="18"/>
      <c r="L69" s="18"/>
      <c r="M69" s="18"/>
      <c r="N69" s="18"/>
      <c r="O69" s="18"/>
      <c r="P69" s="18"/>
      <c r="Q69" s="18"/>
      <c r="R69" s="51"/>
      <c r="S69" s="51"/>
      <c r="T69" s="51"/>
      <c r="U69" s="51"/>
      <c r="V69" s="51"/>
      <c r="W69" s="51"/>
      <c r="X69" s="51"/>
      <c r="Y69" s="51"/>
      <c r="Z69" s="51"/>
      <c r="AA69" s="5"/>
      <c r="AB69" s="5"/>
      <c r="AC69" s="5"/>
      <c r="AD69" s="5"/>
    </row>
    <row r="70" spans="1:30" ht="14.4" x14ac:dyDescent="0.25">
      <c r="A70" s="57" t="s">
        <v>225</v>
      </c>
      <c r="B70" s="56" t="s">
        <v>37</v>
      </c>
      <c r="C70" s="55" t="s">
        <v>230</v>
      </c>
      <c r="D70" s="56" t="s">
        <v>288</v>
      </c>
      <c r="E70" s="58">
        <v>1</v>
      </c>
      <c r="F70" s="57" t="s">
        <v>279</v>
      </c>
      <c r="G70" s="59">
        <v>0</v>
      </c>
      <c r="H70" s="16">
        <v>500.99</v>
      </c>
      <c r="I70" s="16">
        <v>2003.96</v>
      </c>
      <c r="J70" s="17">
        <f>SUM(G70:I70)</f>
        <v>2504.9499999999998</v>
      </c>
      <c r="K70" s="18"/>
      <c r="L70" s="18"/>
      <c r="M70" s="18"/>
      <c r="N70" s="18"/>
      <c r="O70" s="18"/>
      <c r="P70" s="18"/>
      <c r="Q70" s="18"/>
      <c r="R70" s="51"/>
      <c r="S70" s="51"/>
      <c r="T70" s="51"/>
      <c r="U70" s="51"/>
      <c r="V70" s="51"/>
      <c r="W70" s="51"/>
      <c r="X70" s="51"/>
      <c r="Y70" s="51"/>
      <c r="Z70" s="51"/>
      <c r="AA70" s="5"/>
      <c r="AB70" s="5"/>
      <c r="AC70" s="5"/>
      <c r="AD70" s="5"/>
    </row>
    <row r="71" spans="1:30" ht="14.4" x14ac:dyDescent="0.25">
      <c r="A71" s="57" t="s">
        <v>223</v>
      </c>
      <c r="B71" s="56" t="s">
        <v>37</v>
      </c>
      <c r="C71" s="55" t="s">
        <v>230</v>
      </c>
      <c r="D71" s="56" t="s">
        <v>288</v>
      </c>
      <c r="E71" s="58">
        <v>1</v>
      </c>
      <c r="F71" s="57" t="s">
        <v>276</v>
      </c>
      <c r="G71" s="59">
        <v>0</v>
      </c>
      <c r="H71" s="16">
        <v>500.99</v>
      </c>
      <c r="I71" s="16">
        <v>2003.96</v>
      </c>
      <c r="J71" s="17">
        <f t="shared" si="0"/>
        <v>2504.9499999999998</v>
      </c>
      <c r="K71" s="18"/>
      <c r="L71" s="18"/>
      <c r="M71" s="18"/>
      <c r="N71" s="18"/>
      <c r="O71" s="18"/>
      <c r="P71" s="18"/>
      <c r="Q71" s="18"/>
      <c r="R71" s="51"/>
      <c r="S71" s="51"/>
      <c r="T71" s="51"/>
      <c r="U71" s="51"/>
      <c r="V71" s="51"/>
      <c r="W71" s="51"/>
      <c r="X71" s="51"/>
      <c r="Y71" s="51"/>
      <c r="Z71" s="51"/>
      <c r="AA71" s="5"/>
      <c r="AB71" s="5"/>
      <c r="AC71" s="5"/>
      <c r="AD71" s="5"/>
    </row>
    <row r="72" spans="1:30" ht="14.4" x14ac:dyDescent="0.25">
      <c r="A72" s="57" t="s">
        <v>219</v>
      </c>
      <c r="B72" s="56" t="s">
        <v>37</v>
      </c>
      <c r="C72" s="55" t="s">
        <v>230</v>
      </c>
      <c r="D72" s="56" t="s">
        <v>288</v>
      </c>
      <c r="E72" s="58">
        <v>1</v>
      </c>
      <c r="F72" s="57" t="s">
        <v>280</v>
      </c>
      <c r="G72" s="59">
        <v>0</v>
      </c>
      <c r="H72" s="16">
        <v>500.99</v>
      </c>
      <c r="I72" s="16">
        <v>2003.96</v>
      </c>
      <c r="J72" s="17">
        <f>SUM(G72:I72)</f>
        <v>2504.9499999999998</v>
      </c>
      <c r="K72" s="18"/>
      <c r="L72" s="18"/>
      <c r="M72" s="18"/>
      <c r="N72" s="18"/>
      <c r="O72" s="18"/>
      <c r="P72" s="18"/>
      <c r="Q72" s="18"/>
      <c r="R72" s="51"/>
      <c r="S72" s="51"/>
      <c r="T72" s="51"/>
      <c r="U72" s="51"/>
      <c r="V72" s="51"/>
      <c r="W72" s="51"/>
      <c r="X72" s="51"/>
      <c r="Y72" s="51"/>
      <c r="Z72" s="51"/>
      <c r="AA72" s="5"/>
      <c r="AB72" s="5"/>
      <c r="AC72" s="5"/>
      <c r="AD72" s="5"/>
    </row>
    <row r="73" spans="1:30" ht="14.4" x14ac:dyDescent="0.25">
      <c r="A73" s="57" t="s">
        <v>226</v>
      </c>
      <c r="B73" s="56" t="s">
        <v>37</v>
      </c>
      <c r="C73" s="55" t="s">
        <v>230</v>
      </c>
      <c r="D73" s="56" t="s">
        <v>287</v>
      </c>
      <c r="E73" s="58">
        <v>1</v>
      </c>
      <c r="F73" s="57"/>
      <c r="G73" s="59"/>
      <c r="H73" s="16"/>
      <c r="I73" s="16"/>
      <c r="J73" s="17">
        <f t="shared" ref="J73:J76" si="3">SUM(G73:I73)</f>
        <v>0</v>
      </c>
      <c r="K73" s="18"/>
      <c r="L73" s="18"/>
      <c r="M73" s="18"/>
      <c r="N73" s="18"/>
      <c r="O73" s="18"/>
      <c r="P73" s="18"/>
      <c r="Q73" s="18"/>
      <c r="R73" s="51"/>
      <c r="S73" s="51"/>
      <c r="T73" s="51"/>
      <c r="U73" s="51"/>
      <c r="V73" s="51"/>
      <c r="W73" s="51"/>
      <c r="X73" s="51"/>
      <c r="Y73" s="51"/>
      <c r="Z73" s="51"/>
      <c r="AA73" s="5"/>
      <c r="AB73" s="5"/>
      <c r="AC73" s="5"/>
      <c r="AD73" s="5"/>
    </row>
    <row r="74" spans="1:30" ht="14.4" x14ac:dyDescent="0.25">
      <c r="A74" s="57" t="s">
        <v>226</v>
      </c>
      <c r="B74" s="56" t="s">
        <v>37</v>
      </c>
      <c r="C74" s="55" t="s">
        <v>230</v>
      </c>
      <c r="D74" s="56" t="s">
        <v>287</v>
      </c>
      <c r="E74" s="58">
        <v>1</v>
      </c>
      <c r="F74" s="57"/>
      <c r="G74" s="59"/>
      <c r="H74" s="16"/>
      <c r="I74" s="16"/>
      <c r="J74" s="17">
        <f t="shared" si="3"/>
        <v>0</v>
      </c>
      <c r="K74" s="18"/>
      <c r="L74" s="18"/>
      <c r="M74" s="18"/>
      <c r="N74" s="18"/>
      <c r="O74" s="18"/>
      <c r="P74" s="18"/>
      <c r="Q74" s="18"/>
      <c r="R74" s="51"/>
      <c r="S74" s="51"/>
      <c r="T74" s="51"/>
      <c r="U74" s="51"/>
      <c r="V74" s="51"/>
      <c r="W74" s="51"/>
      <c r="X74" s="51"/>
      <c r="Y74" s="51"/>
      <c r="Z74" s="51"/>
      <c r="AA74" s="5"/>
      <c r="AB74" s="5"/>
      <c r="AC74" s="5"/>
      <c r="AD74" s="5"/>
    </row>
    <row r="75" spans="1:30" ht="14.4" x14ac:dyDescent="0.25">
      <c r="A75" s="57" t="s">
        <v>226</v>
      </c>
      <c r="B75" s="56" t="s">
        <v>37</v>
      </c>
      <c r="C75" s="55" t="s">
        <v>230</v>
      </c>
      <c r="D75" s="56" t="s">
        <v>287</v>
      </c>
      <c r="E75" s="58">
        <v>1</v>
      </c>
      <c r="F75" s="57"/>
      <c r="G75" s="59"/>
      <c r="H75" s="16"/>
      <c r="I75" s="16"/>
      <c r="J75" s="17">
        <f t="shared" si="3"/>
        <v>0</v>
      </c>
      <c r="K75" s="18"/>
      <c r="L75" s="18"/>
      <c r="M75" s="18"/>
      <c r="N75" s="18"/>
      <c r="O75" s="18"/>
      <c r="P75" s="18"/>
      <c r="Q75" s="18"/>
      <c r="R75" s="51"/>
      <c r="S75" s="51"/>
      <c r="T75" s="51"/>
      <c r="U75" s="51"/>
      <c r="V75" s="51"/>
      <c r="W75" s="51"/>
      <c r="X75" s="51"/>
      <c r="Y75" s="51"/>
      <c r="Z75" s="51"/>
      <c r="AA75" s="5"/>
      <c r="AB75" s="5"/>
      <c r="AC75" s="5"/>
      <c r="AD75" s="5"/>
    </row>
    <row r="76" spans="1:30" ht="14.4" x14ac:dyDescent="0.25">
      <c r="A76" s="57" t="s">
        <v>227</v>
      </c>
      <c r="B76" s="56" t="s">
        <v>41</v>
      </c>
      <c r="C76" s="55" t="s">
        <v>230</v>
      </c>
      <c r="D76" s="56" t="s">
        <v>288</v>
      </c>
      <c r="E76" s="58">
        <v>1</v>
      </c>
      <c r="F76" s="57" t="s">
        <v>284</v>
      </c>
      <c r="G76" s="59">
        <v>0</v>
      </c>
      <c r="H76" s="16">
        <v>269.76</v>
      </c>
      <c r="I76" s="16">
        <v>1079.06</v>
      </c>
      <c r="J76" s="17">
        <f t="shared" si="3"/>
        <v>1348.82</v>
      </c>
      <c r="K76" s="18"/>
      <c r="L76" s="18"/>
      <c r="M76" s="18"/>
      <c r="N76" s="18"/>
      <c r="O76" s="18"/>
      <c r="P76" s="18"/>
      <c r="Q76" s="18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</row>
    <row r="77" spans="1:30" ht="14.4" x14ac:dyDescent="0.25">
      <c r="A77" s="57" t="s">
        <v>228</v>
      </c>
      <c r="B77" s="56" t="s">
        <v>41</v>
      </c>
      <c r="C77" s="55" t="s">
        <v>230</v>
      </c>
      <c r="D77" s="56" t="s">
        <v>288</v>
      </c>
      <c r="E77" s="58">
        <v>1</v>
      </c>
      <c r="F77" s="57" t="s">
        <v>281</v>
      </c>
      <c r="G77" s="59">
        <v>0</v>
      </c>
      <c r="H77" s="16">
        <v>269.76</v>
      </c>
      <c r="I77" s="16">
        <v>1079.06</v>
      </c>
      <c r="J77" s="17">
        <f t="shared" si="0"/>
        <v>1348.82</v>
      </c>
      <c r="K77" s="18"/>
      <c r="L77" s="18"/>
      <c r="M77" s="18"/>
      <c r="N77" s="18"/>
      <c r="O77" s="18"/>
      <c r="P77" s="18"/>
      <c r="Q77" s="18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</row>
    <row r="78" spans="1:30" ht="14.4" x14ac:dyDescent="0.25">
      <c r="A78" s="57" t="s">
        <v>227</v>
      </c>
      <c r="B78" s="56" t="s">
        <v>41</v>
      </c>
      <c r="C78" s="55" t="s">
        <v>230</v>
      </c>
      <c r="D78" s="56" t="s">
        <v>288</v>
      </c>
      <c r="E78" s="58">
        <v>1</v>
      </c>
      <c r="F78" s="57" t="s">
        <v>285</v>
      </c>
      <c r="G78" s="59">
        <v>0</v>
      </c>
      <c r="H78" s="16">
        <v>269.76</v>
      </c>
      <c r="I78" s="16">
        <v>1079.06</v>
      </c>
      <c r="J78" s="17">
        <f>SUM(G78:I78)</f>
        <v>1348.82</v>
      </c>
      <c r="K78" s="18"/>
      <c r="L78" s="18"/>
      <c r="M78" s="18"/>
      <c r="N78" s="18"/>
      <c r="O78" s="18"/>
      <c r="P78" s="18"/>
      <c r="Q78" s="18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</row>
    <row r="79" spans="1:30" ht="14.4" x14ac:dyDescent="0.25">
      <c r="A79" s="57" t="s">
        <v>227</v>
      </c>
      <c r="B79" s="56" t="s">
        <v>41</v>
      </c>
      <c r="C79" s="55" t="s">
        <v>230</v>
      </c>
      <c r="D79" s="56" t="s">
        <v>288</v>
      </c>
      <c r="E79" s="58">
        <v>1</v>
      </c>
      <c r="F79" s="57" t="s">
        <v>286</v>
      </c>
      <c r="G79" s="59">
        <v>0</v>
      </c>
      <c r="H79" s="16">
        <v>269.76</v>
      </c>
      <c r="I79" s="16">
        <v>1079.06</v>
      </c>
      <c r="J79" s="17">
        <f>SUM(G79:I79)</f>
        <v>1348.82</v>
      </c>
      <c r="K79" s="18"/>
      <c r="L79" s="18"/>
      <c r="M79" s="18"/>
      <c r="N79" s="18"/>
      <c r="O79" s="18"/>
      <c r="P79" s="18"/>
      <c r="Q79" s="18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</row>
    <row r="80" spans="1:30" ht="14.4" x14ac:dyDescent="0.25">
      <c r="A80" s="57" t="s">
        <v>227</v>
      </c>
      <c r="B80" s="56" t="s">
        <v>41</v>
      </c>
      <c r="C80" s="55" t="s">
        <v>230</v>
      </c>
      <c r="D80" s="56" t="s">
        <v>288</v>
      </c>
      <c r="E80" s="58">
        <v>1</v>
      </c>
      <c r="F80" s="57" t="s">
        <v>282</v>
      </c>
      <c r="G80" s="59">
        <v>0</v>
      </c>
      <c r="H80" s="16">
        <v>269.76</v>
      </c>
      <c r="I80" s="16">
        <v>1079.06</v>
      </c>
      <c r="J80" s="17">
        <f t="shared" si="0"/>
        <v>1348.82</v>
      </c>
      <c r="K80" s="18"/>
      <c r="L80" s="18"/>
      <c r="M80" s="18"/>
      <c r="N80" s="18"/>
      <c r="O80" s="18"/>
      <c r="P80" s="18"/>
      <c r="Q80" s="18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</row>
    <row r="81" spans="1:30" ht="14.4" x14ac:dyDescent="0.25">
      <c r="A81" s="57" t="s">
        <v>227</v>
      </c>
      <c r="B81" s="56" t="s">
        <v>41</v>
      </c>
      <c r="C81" s="55" t="s">
        <v>230</v>
      </c>
      <c r="D81" s="56" t="s">
        <v>288</v>
      </c>
      <c r="E81" s="58">
        <v>1</v>
      </c>
      <c r="F81" s="57" t="s">
        <v>283</v>
      </c>
      <c r="G81" s="59">
        <v>0</v>
      </c>
      <c r="H81" s="16">
        <v>269.76</v>
      </c>
      <c r="I81" s="16">
        <v>1079.06</v>
      </c>
      <c r="J81" s="17">
        <f t="shared" si="0"/>
        <v>1348.82</v>
      </c>
      <c r="K81" s="18"/>
      <c r="L81" s="18"/>
      <c r="M81" s="18"/>
      <c r="N81" s="18"/>
      <c r="O81" s="18"/>
      <c r="P81" s="18"/>
      <c r="Q81" s="18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</row>
    <row r="82" spans="1:30" ht="14.4" x14ac:dyDescent="0.25">
      <c r="A82" s="57" t="s">
        <v>227</v>
      </c>
      <c r="B82" s="56" t="s">
        <v>41</v>
      </c>
      <c r="C82" s="55" t="s">
        <v>230</v>
      </c>
      <c r="D82" s="56" t="s">
        <v>288</v>
      </c>
      <c r="E82" s="58">
        <v>1</v>
      </c>
      <c r="F82" s="57" t="s">
        <v>302</v>
      </c>
      <c r="G82" s="59">
        <v>0</v>
      </c>
      <c r="H82" s="16">
        <v>269.76</v>
      </c>
      <c r="I82" s="16">
        <v>1079.06</v>
      </c>
      <c r="J82" s="17">
        <f t="shared" ref="J82" si="4">SUM(G82:I82)</f>
        <v>1348.82</v>
      </c>
      <c r="K82" s="18"/>
      <c r="L82" s="18"/>
      <c r="M82" s="18"/>
      <c r="N82" s="18"/>
      <c r="O82" s="18"/>
      <c r="P82" s="18"/>
      <c r="Q82" s="18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</row>
    <row r="83" spans="1:30" ht="14.4" x14ac:dyDescent="0.25">
      <c r="A83" s="57" t="s">
        <v>229</v>
      </c>
      <c r="B83" s="56" t="s">
        <v>41</v>
      </c>
      <c r="C83" s="55" t="s">
        <v>230</v>
      </c>
      <c r="D83" s="56" t="s">
        <v>287</v>
      </c>
      <c r="E83" s="58">
        <v>1</v>
      </c>
      <c r="F83" s="57"/>
      <c r="G83" s="59"/>
      <c r="H83" s="16"/>
      <c r="I83" s="16"/>
      <c r="J83" s="17"/>
      <c r="K83" s="18"/>
      <c r="L83" s="18"/>
      <c r="M83" s="18"/>
      <c r="N83" s="18"/>
      <c r="O83" s="18"/>
      <c r="P83" s="18"/>
      <c r="Q83" s="18"/>
      <c r="R83" s="51"/>
      <c r="S83" s="51"/>
      <c r="T83" s="51"/>
      <c r="U83" s="51"/>
      <c r="V83" s="51"/>
      <c r="W83" s="51"/>
      <c r="X83" s="51"/>
      <c r="Y83" s="51"/>
      <c r="Z83" s="51"/>
      <c r="AA83" s="5"/>
      <c r="AB83" s="5"/>
      <c r="AC83" s="5"/>
      <c r="AD83" s="5"/>
    </row>
    <row r="84" spans="1:30" ht="14.4" x14ac:dyDescent="0.25">
      <c r="A84" s="57" t="s">
        <v>229</v>
      </c>
      <c r="B84" s="56" t="s">
        <v>41</v>
      </c>
      <c r="C84" s="55" t="s">
        <v>230</v>
      </c>
      <c r="D84" s="56" t="s">
        <v>287</v>
      </c>
      <c r="E84" s="58">
        <v>1</v>
      </c>
      <c r="F84" s="57"/>
      <c r="G84" s="59"/>
      <c r="H84" s="16"/>
      <c r="I84" s="16"/>
      <c r="J84" s="17"/>
      <c r="K84" s="18"/>
      <c r="L84" s="18"/>
      <c r="M84" s="18"/>
      <c r="N84" s="18"/>
      <c r="O84" s="18"/>
      <c r="P84" s="18"/>
      <c r="Q84" s="18"/>
      <c r="R84" s="51"/>
      <c r="S84" s="51"/>
      <c r="T84" s="51"/>
      <c r="U84" s="51"/>
      <c r="V84" s="51"/>
      <c r="W84" s="51"/>
      <c r="X84" s="51"/>
      <c r="Y84" s="51"/>
      <c r="Z84" s="51"/>
      <c r="AA84" s="5"/>
      <c r="AB84" s="5"/>
      <c r="AC84" s="5"/>
      <c r="AD84" s="5"/>
    </row>
    <row r="85" spans="1:30" ht="14.4" x14ac:dyDescent="0.25">
      <c r="A85" s="57" t="s">
        <v>229</v>
      </c>
      <c r="B85" s="56" t="s">
        <v>41</v>
      </c>
      <c r="C85" s="55" t="s">
        <v>230</v>
      </c>
      <c r="D85" s="56" t="s">
        <v>287</v>
      </c>
      <c r="E85" s="58">
        <v>1</v>
      </c>
      <c r="F85" s="57"/>
      <c r="G85" s="59"/>
      <c r="H85" s="16"/>
      <c r="I85" s="16"/>
      <c r="J85" s="17"/>
      <c r="K85" s="18"/>
      <c r="L85" s="18"/>
      <c r="M85" s="18"/>
      <c r="N85" s="18"/>
      <c r="O85" s="18"/>
      <c r="P85" s="18"/>
      <c r="Q85" s="18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</row>
    <row r="86" spans="1:30" ht="14.4" x14ac:dyDescent="0.25">
      <c r="A86" s="57" t="s">
        <v>229</v>
      </c>
      <c r="B86" s="56" t="s">
        <v>41</v>
      </c>
      <c r="C86" s="55" t="s">
        <v>230</v>
      </c>
      <c r="D86" s="56" t="s">
        <v>287</v>
      </c>
      <c r="E86" s="58">
        <v>1</v>
      </c>
      <c r="F86" s="57"/>
      <c r="G86" s="59"/>
      <c r="H86" s="16"/>
      <c r="I86" s="16"/>
      <c r="J86" s="17"/>
      <c r="K86" s="18"/>
      <c r="L86" s="18"/>
      <c r="M86" s="18"/>
      <c r="N86" s="18"/>
      <c r="O86" s="18"/>
      <c r="P86" s="18"/>
      <c r="Q86" s="18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</row>
    <row r="87" spans="1:30" ht="14.4" x14ac:dyDescent="0.25">
      <c r="A87" s="57"/>
      <c r="B87" s="56"/>
      <c r="C87" s="55"/>
      <c r="D87" s="56"/>
      <c r="E87" s="58">
        <v>0</v>
      </c>
      <c r="F87" s="57"/>
      <c r="G87" s="59"/>
      <c r="H87" s="16"/>
      <c r="I87" s="16"/>
      <c r="J87" s="17"/>
      <c r="K87" s="18"/>
      <c r="L87" s="18"/>
      <c r="M87" s="18"/>
      <c r="N87" s="18"/>
      <c r="O87" s="18"/>
      <c r="P87" s="18"/>
      <c r="Q87" s="18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</row>
    <row r="88" spans="1:30" ht="14.4" x14ac:dyDescent="0.25">
      <c r="A88" s="57"/>
      <c r="B88" s="56"/>
      <c r="C88" s="55"/>
      <c r="D88" s="56"/>
      <c r="E88" s="58">
        <v>0</v>
      </c>
      <c r="F88" s="57"/>
      <c r="G88" s="59"/>
      <c r="H88" s="16"/>
      <c r="I88" s="16"/>
      <c r="J88" s="17"/>
      <c r="K88" s="18"/>
      <c r="L88" s="18"/>
      <c r="M88" s="18"/>
      <c r="N88" s="18"/>
      <c r="O88" s="18"/>
      <c r="P88" s="18"/>
      <c r="Q88" s="18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</row>
    <row r="89" spans="1:30" ht="41.4" x14ac:dyDescent="0.25">
      <c r="A89" s="53" t="s">
        <v>11</v>
      </c>
      <c r="B89" s="53" t="s">
        <v>12</v>
      </c>
      <c r="C89" s="54" t="s">
        <v>13</v>
      </c>
      <c r="D89" s="54" t="s">
        <v>14</v>
      </c>
      <c r="E89" s="21" t="s">
        <v>15</v>
      </c>
      <c r="F89" s="60"/>
      <c r="G89" s="21" t="s">
        <v>16</v>
      </c>
      <c r="H89" s="21" t="s">
        <v>17</v>
      </c>
      <c r="I89" s="21" t="s">
        <v>18</v>
      </c>
      <c r="J89" s="21" t="s">
        <v>19</v>
      </c>
      <c r="K89" s="18"/>
      <c r="L89" s="18"/>
      <c r="M89" s="18"/>
      <c r="N89" s="18"/>
      <c r="O89" s="18"/>
      <c r="P89" s="18"/>
      <c r="Q89" s="18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</row>
    <row r="90" spans="1:30" ht="14.4" x14ac:dyDescent="0.25">
      <c r="A90" s="23" t="s">
        <v>20</v>
      </c>
      <c r="B90" s="15" t="s">
        <v>21</v>
      </c>
      <c r="C90" s="24">
        <f>SUMIFS($E$7:$E$88,$B$7:$B$88,"DAS",$D$7:$D$88,"&lt;&gt;VAGO")</f>
        <v>3</v>
      </c>
      <c r="D90" s="24">
        <f>SUMIFS($E$7:$E$88,$B$7:$B$88,"DAS",$D$7:$D$88,"VAGO")</f>
        <v>1</v>
      </c>
      <c r="E90" s="24">
        <f t="shared" ref="E90:E100" si="5">C90+D90</f>
        <v>4</v>
      </c>
      <c r="F90" s="25"/>
      <c r="G90" s="26">
        <f>SUMIF($B$7:$B$88,"DAS",$G$7:$G$88)</f>
        <v>0</v>
      </c>
      <c r="H90" s="26">
        <f>SUMIF($B$7:$B$88,"DAS",$H$7:$H$88)</f>
        <v>3016</v>
      </c>
      <c r="I90" s="26">
        <f>SUMIF($B$7:$B$88,"DAS",$I$7:$I$88)</f>
        <v>36192</v>
      </c>
      <c r="J90" s="26">
        <f>SUMIF($B$7:$B$88,"DAS",$J$7:$J$88)</f>
        <v>39208</v>
      </c>
      <c r="K90" s="27"/>
      <c r="L90" s="27"/>
      <c r="M90" s="27"/>
      <c r="N90" s="27"/>
      <c r="O90" s="27"/>
      <c r="P90" s="27"/>
      <c r="Q90" s="27"/>
    </row>
    <row r="91" spans="1:30" ht="14.4" x14ac:dyDescent="0.25">
      <c r="A91" s="23" t="s">
        <v>22</v>
      </c>
      <c r="B91" s="15" t="s">
        <v>23</v>
      </c>
      <c r="C91" s="24">
        <f>SUMIFS($E$7:$E$88,$B$7:$B$88,"DAS-1",$D$7:$D$88,"&lt;&gt;VAGO")</f>
        <v>0</v>
      </c>
      <c r="D91" s="24">
        <f>SUMIFS($E$7:$E$88,$B$7:$B$88,"DAS-1",$D$7:$D$88,"VAGO")</f>
        <v>0</v>
      </c>
      <c r="E91" s="24">
        <f t="shared" si="5"/>
        <v>0</v>
      </c>
      <c r="F91" s="28"/>
      <c r="G91" s="26">
        <f>SUMIF($B$7:$B$88,"DAS-1",$G$7:$G$88)</f>
        <v>0</v>
      </c>
      <c r="H91" s="26">
        <f>SUMIF($B$7:$B$88,"DAS-1",$H$7:$H$88)</f>
        <v>0</v>
      </c>
      <c r="I91" s="26">
        <f>SUMIF($B$7:$B$88,"DAS-1",$I$7:$I$88)</f>
        <v>0</v>
      </c>
      <c r="J91" s="26">
        <f>SUMIF($B$7:$B$88,"DAS-1",$J$7:$J$88)</f>
        <v>0</v>
      </c>
      <c r="K91" s="27"/>
      <c r="L91" s="27"/>
      <c r="M91" s="27"/>
      <c r="N91" s="27"/>
      <c r="O91" s="27"/>
      <c r="P91" s="27"/>
      <c r="Q91" s="27"/>
    </row>
    <row r="92" spans="1:30" ht="14.4" x14ac:dyDescent="0.25">
      <c r="A92" s="23" t="s">
        <v>24</v>
      </c>
      <c r="B92" s="15" t="s">
        <v>25</v>
      </c>
      <c r="C92" s="24">
        <f>SUMIFS($E$7:$E$88,$B$7:$B$88,"DAS-2",$D$7:$D$88,"&lt;&gt;VAGO")</f>
        <v>6</v>
      </c>
      <c r="D92" s="24">
        <f>SUMIFS($E$7:$E$88,$B$7:$B$88,"DAS-2",$D$7:$D$88,"VAGO")</f>
        <v>0</v>
      </c>
      <c r="E92" s="24">
        <f t="shared" si="5"/>
        <v>6</v>
      </c>
      <c r="F92" s="28"/>
      <c r="G92" s="26">
        <f>SUMIF($B$7:$B$88,"DAS-2",$G$7:$G$88)</f>
        <v>0</v>
      </c>
      <c r="H92" s="26">
        <f>SUMIF($B$7:$B$88,"DAS-2",$H$7:$H$88)</f>
        <v>8478.25</v>
      </c>
      <c r="I92" s="26">
        <f>SUMIF($B$7:$B$88,"DAS-2",$I$7:$I$88)</f>
        <v>40695.72</v>
      </c>
      <c r="J92" s="26">
        <f>SUMIF($B$7:$B$88,"DAS-2",$J$7:$J$88)</f>
        <v>49173.970000000008</v>
      </c>
      <c r="K92" s="27"/>
      <c r="L92" s="27"/>
      <c r="M92" s="27"/>
      <c r="N92" s="27"/>
      <c r="O92" s="27"/>
      <c r="P92" s="27"/>
      <c r="Q92" s="27"/>
    </row>
    <row r="93" spans="1:30" ht="14.4" x14ac:dyDescent="0.25">
      <c r="A93" s="23" t="s">
        <v>26</v>
      </c>
      <c r="B93" s="15" t="s">
        <v>27</v>
      </c>
      <c r="C93" s="24">
        <f>SUMIFS($E$7:$E$88,$B$7:$B$88,"DAS-3",$D$7:$D$88,"&lt;&gt;VAGO")</f>
        <v>0</v>
      </c>
      <c r="D93" s="24">
        <f>SUMIFS($E$7:$E$88,$B$7:$B$88,"DAS-3",$D$7:$D$88,"VAGO")</f>
        <v>0</v>
      </c>
      <c r="E93" s="24">
        <f t="shared" si="5"/>
        <v>0</v>
      </c>
      <c r="F93" s="28"/>
      <c r="G93" s="26">
        <f>SUMIF($B$7:$B$88,"DAS-3",$G$7:$G$88)</f>
        <v>0</v>
      </c>
      <c r="H93" s="26">
        <f>SUMIF($B$7:$B$88,"DAS-3",$H$7:$H$88)</f>
        <v>0</v>
      </c>
      <c r="I93" s="26">
        <f>SUMIF($B$7:$B$88,"DAS-3",$I$7:$I$88)</f>
        <v>0</v>
      </c>
      <c r="J93" s="26">
        <f>SUMIF($B$7:$B$88,"DAS-3",$J$7:$J$88)</f>
        <v>0</v>
      </c>
      <c r="K93" s="27"/>
      <c r="L93" s="27"/>
      <c r="M93" s="27"/>
      <c r="N93" s="27"/>
      <c r="O93" s="27"/>
      <c r="P93" s="27"/>
      <c r="Q93" s="27"/>
    </row>
    <row r="94" spans="1:30" ht="14.4" x14ac:dyDescent="0.25">
      <c r="A94" s="29" t="s">
        <v>28</v>
      </c>
      <c r="B94" s="15" t="s">
        <v>29</v>
      </c>
      <c r="C94" s="24">
        <f>SUMIFS($E$7:$E$88,$B$7:$B$88,"DAS-4",$D$7:$D$88,"&lt;&gt;VAGO")</f>
        <v>8</v>
      </c>
      <c r="D94" s="24">
        <f>SUMIFS($E$7:$E$88,$B$7:$B$88,"DAS-4",$D$7:$D$88,"VAGO")</f>
        <v>3</v>
      </c>
      <c r="E94" s="24">
        <f t="shared" si="5"/>
        <v>11</v>
      </c>
      <c r="F94" s="30"/>
      <c r="G94" s="26">
        <f>SUMIF($B$7:$B$88,"DAS-4",$G$7:$G$88)</f>
        <v>0</v>
      </c>
      <c r="H94" s="26">
        <f>SUMIF($B$7:$B$88,"DAS-4",$H$7:$H$88)</f>
        <v>10482.24</v>
      </c>
      <c r="I94" s="26">
        <f>SUMIF($B$7:$B$88,"DAS-4",$I$7:$I$88)</f>
        <v>47169.99</v>
      </c>
      <c r="J94" s="26">
        <f>SUMIF($B$7:$B$88,"DAS-4",$J$7:$J$88)</f>
        <v>57652.229999999996</v>
      </c>
      <c r="K94" s="27"/>
      <c r="L94" s="27"/>
      <c r="M94" s="27"/>
      <c r="N94" s="27"/>
      <c r="O94" s="27"/>
      <c r="P94" s="27"/>
      <c r="Q94" s="27"/>
    </row>
    <row r="95" spans="1:30" ht="14.4" x14ac:dyDescent="0.25">
      <c r="A95" s="29" t="s">
        <v>30</v>
      </c>
      <c r="B95" s="15" t="s">
        <v>31</v>
      </c>
      <c r="C95" s="24">
        <f>SUMIFS($E$7:$E$88,$B$7:$B$88,"DAS-5",$D$7:$D$88,"&lt;&gt;VAGO")</f>
        <v>5</v>
      </c>
      <c r="D95" s="24">
        <f>SUMIFS($E$7:$E$88,$B$7:$B$88,"DAS-5",$D$7:$D$88,"VAGO")</f>
        <v>0</v>
      </c>
      <c r="E95" s="24">
        <f t="shared" si="5"/>
        <v>5</v>
      </c>
      <c r="F95" s="30"/>
      <c r="G95" s="26">
        <f>SUMIF($B$7:$B$88,"DAS-5",$G$7:$G$88)</f>
        <v>0</v>
      </c>
      <c r="H95" s="26">
        <f>SUMIF($B$7:$B$88,"DAS-5",$H$7:$H$88)</f>
        <v>5395.25</v>
      </c>
      <c r="I95" s="26">
        <f>SUMIF($B$7:$B$88,"DAS-5",$I$7:$I$88)</f>
        <v>21581.05</v>
      </c>
      <c r="J95" s="26">
        <f>SUMIF($B$7:$B$88,"DAS-5",$J$7:$J$88)</f>
        <v>26976.300000000003</v>
      </c>
      <c r="K95" s="27"/>
      <c r="L95" s="27"/>
      <c r="M95" s="27"/>
      <c r="N95" s="27"/>
      <c r="O95" s="27"/>
      <c r="P95" s="27"/>
      <c r="Q95" s="27"/>
    </row>
    <row r="96" spans="1:30" ht="14.4" x14ac:dyDescent="0.25">
      <c r="A96" s="29" t="s">
        <v>32</v>
      </c>
      <c r="B96" s="15" t="s">
        <v>33</v>
      </c>
      <c r="C96" s="24">
        <f>SUMIFS($E$7:$E$88,$B$7:$B$88,"CAA-1",$D$7:$D$88,"&lt;&gt;VAGO")</f>
        <v>19</v>
      </c>
      <c r="D96" s="24">
        <f>SUMIFS($E$7:$E$88,$B$7:$B$88,"CAA-1",$D$7:$D$88,"VAGO")</f>
        <v>3</v>
      </c>
      <c r="E96" s="24">
        <f t="shared" si="5"/>
        <v>22</v>
      </c>
      <c r="F96" s="30"/>
      <c r="G96" s="26">
        <f>SUMIF($B$7:$B$88,"CAA-1",$G$7:$G$88)</f>
        <v>0</v>
      </c>
      <c r="H96" s="26">
        <f>SUMIF($B$7:$B$88,"CAA-1",$H$7:$H$88)</f>
        <v>18729.19999999999</v>
      </c>
      <c r="I96" s="26">
        <f>SUMIF($B$7:$B$88,"CAA-1",$I$7:$I$88)</f>
        <v>74917</v>
      </c>
      <c r="J96" s="26">
        <f>SUMIF($B$7:$B$88,"CAA-1",$J$7:$J$88)</f>
        <v>93646.199999999968</v>
      </c>
      <c r="K96" s="27"/>
      <c r="L96" s="27"/>
      <c r="M96" s="27"/>
      <c r="N96" s="27"/>
      <c r="O96" s="27"/>
      <c r="P96" s="27"/>
      <c r="Q96" s="27"/>
    </row>
    <row r="97" spans="1:30" ht="14.4" x14ac:dyDescent="0.25">
      <c r="A97" s="29" t="s">
        <v>34</v>
      </c>
      <c r="B97" s="15" t="s">
        <v>35</v>
      </c>
      <c r="C97" s="24">
        <f>SUMIFS($E$7:$E$88,$B$7:$B$88,"CAA-2",$D$7:$D$88,"&lt;&gt;VAGO")</f>
        <v>9</v>
      </c>
      <c r="D97" s="24">
        <f>SUMIFS($E$7:$E$88,$B$7:$B$88,"CAA-2",$D$7:$D$88,"VAGO")</f>
        <v>1</v>
      </c>
      <c r="E97" s="24">
        <f t="shared" si="5"/>
        <v>10</v>
      </c>
      <c r="F97" s="30"/>
      <c r="G97" s="26">
        <f>SUMIF($B$7:$B$88,"CAA-2",$G$7:$G$88)</f>
        <v>0</v>
      </c>
      <c r="H97" s="26">
        <f>SUMIF($B$7:$B$88,"CAA-2",$H$7:$H$88)</f>
        <v>6936.75</v>
      </c>
      <c r="I97" s="26">
        <f>SUMIF($B$7:$B$88,"CAA-2",$I$7:$I$88)</f>
        <v>27747.090000000004</v>
      </c>
      <c r="J97" s="26">
        <f>SUMIF($B$7:$B$88,"CAA-2",$J$7:$J$88)</f>
        <v>34683.840000000011</v>
      </c>
      <c r="K97" s="27"/>
      <c r="L97" s="27"/>
      <c r="M97" s="27"/>
      <c r="N97" s="27"/>
      <c r="O97" s="27"/>
      <c r="P97" s="27"/>
      <c r="Q97" s="27"/>
    </row>
    <row r="98" spans="1:30" ht="14.4" x14ac:dyDescent="0.25">
      <c r="A98" s="29" t="s">
        <v>36</v>
      </c>
      <c r="B98" s="15" t="s">
        <v>37</v>
      </c>
      <c r="C98" s="24">
        <f>SUMIFS($E$7:$E$88,$B$7:$B$88,"CAA-3",$D$7:$D$88,"&lt;&gt;VAGO")</f>
        <v>7</v>
      </c>
      <c r="D98" s="24">
        <f>SUMIFS($E$7:$E$88,$B$7:$B$88,"CAA-3",$D$7:$D$88,"VAGO")</f>
        <v>4</v>
      </c>
      <c r="E98" s="24">
        <f t="shared" si="5"/>
        <v>11</v>
      </c>
      <c r="F98" s="28"/>
      <c r="G98" s="26">
        <f>SUMIF($B$7:$B$88,"CAA-3",$G$7:$G$88)</f>
        <v>0</v>
      </c>
      <c r="H98" s="26">
        <f>SUMIF($B$7:$B$88,"CAA-3",$H$7:$H$88)</f>
        <v>3506.9299999999994</v>
      </c>
      <c r="I98" s="26">
        <f>SUMIF($B$7:$B$88,"CAA-3",$I$7:$I$88)</f>
        <v>14027.719999999998</v>
      </c>
      <c r="J98" s="26">
        <f>SUMIF($B$7:$B$88,"CAA-3",$J$7:$J$88)</f>
        <v>17534.650000000001</v>
      </c>
      <c r="K98" s="27"/>
      <c r="L98" s="27"/>
      <c r="M98" s="27"/>
      <c r="N98" s="27"/>
      <c r="O98" s="27"/>
      <c r="P98" s="27"/>
      <c r="Q98" s="27"/>
    </row>
    <row r="99" spans="1:30" ht="14.4" x14ac:dyDescent="0.25">
      <c r="A99" s="29" t="s">
        <v>38</v>
      </c>
      <c r="B99" s="15" t="s">
        <v>39</v>
      </c>
      <c r="C99" s="24">
        <f>SUMIFS($E$7:$E$88,$B$7:$B$88,"CAA-4",$D$7:$D$88,"&lt;&gt;VAGO")</f>
        <v>0</v>
      </c>
      <c r="D99" s="24">
        <f>SUMIFS($E$7:$E$88,$B$7:$B$88,"CAA-4",$D$7:$D$88,"VAGO")</f>
        <v>0</v>
      </c>
      <c r="E99" s="24">
        <f>C99+D99</f>
        <v>0</v>
      </c>
      <c r="F99" s="28"/>
      <c r="G99" s="26">
        <f>SUMIF($B$7:$B$88,"CAA-4",$G$7:$G$88)</f>
        <v>0</v>
      </c>
      <c r="H99" s="26">
        <f>SUMIF($B$7:$B$88,"CAA-4",$H$7:$H$88)</f>
        <v>0</v>
      </c>
      <c r="I99" s="26">
        <f>SUMIF($B$7:$B$88,"CAA-4",$I$7:$I$88)</f>
        <v>0</v>
      </c>
      <c r="J99" s="26">
        <f>SUMIF($B$7:$B$88,"CAA-4",$J$7:$J$88)</f>
        <v>0</v>
      </c>
      <c r="K99" s="27"/>
      <c r="L99" s="27"/>
      <c r="M99" s="27"/>
      <c r="N99" s="27"/>
      <c r="O99" s="27"/>
      <c r="P99" s="27"/>
      <c r="Q99" s="27"/>
    </row>
    <row r="100" spans="1:30" ht="14.4" x14ac:dyDescent="0.25">
      <c r="A100" s="29" t="s">
        <v>40</v>
      </c>
      <c r="B100" s="15" t="s">
        <v>41</v>
      </c>
      <c r="C100" s="24">
        <f>SUMIFS($E$7:$E$88,$B$7:$B$88,"CAA-5",$D$7:$D$88,"&lt;&gt;VAGO")</f>
        <v>7</v>
      </c>
      <c r="D100" s="24">
        <f>SUMIFS($E$7:$E$88,$B$7:$B$88,"CAA-5",$D$7:$D$88,"VAGO")</f>
        <v>4</v>
      </c>
      <c r="E100" s="24">
        <f t="shared" si="5"/>
        <v>11</v>
      </c>
      <c r="F100" s="28"/>
      <c r="G100" s="26">
        <f>SUMIF($B$7:$B$88,"CAA-5",$G$7:$G$88)</f>
        <v>0</v>
      </c>
      <c r="H100" s="26">
        <f>SUMIF($B$7:$B$88,"CAA-5",$H$7:$H$88)</f>
        <v>1888.32</v>
      </c>
      <c r="I100" s="26">
        <f>SUMIF($B$7:$B$88,"CAA-5",$I$7:$I$88)</f>
        <v>7553.4199999999983</v>
      </c>
      <c r="J100" s="26">
        <f>SUMIF($B$7:$B$88,"CAA-5",$J$7:$J$88)</f>
        <v>9441.74</v>
      </c>
      <c r="K100" s="27"/>
      <c r="L100" s="27"/>
      <c r="M100" s="27"/>
      <c r="N100" s="27"/>
      <c r="O100" s="27"/>
      <c r="P100" s="27"/>
      <c r="Q100" s="27"/>
    </row>
    <row r="101" spans="1:30" ht="33" customHeight="1" x14ac:dyDescent="0.25">
      <c r="A101" s="20" t="s">
        <v>42</v>
      </c>
      <c r="B101" s="22"/>
      <c r="C101" s="21">
        <f>SUM(C90:C100)</f>
        <v>64</v>
      </c>
      <c r="D101" s="21">
        <f>SUM(D90:D100)</f>
        <v>16</v>
      </c>
      <c r="E101" s="21">
        <f>SUM(E90:E100)</f>
        <v>80</v>
      </c>
      <c r="F101" s="22"/>
      <c r="G101" s="31">
        <f t="shared" ref="G101:J101" si="6">SUM(G90:G100)</f>
        <v>0</v>
      </c>
      <c r="H101" s="31">
        <f t="shared" si="6"/>
        <v>58432.939999999988</v>
      </c>
      <c r="I101" s="31">
        <f t="shared" si="6"/>
        <v>269883.98999999993</v>
      </c>
      <c r="J101" s="31">
        <f t="shared" si="6"/>
        <v>328316.93</v>
      </c>
      <c r="K101" s="27"/>
      <c r="L101" s="27"/>
      <c r="M101" s="27"/>
      <c r="N101" s="27"/>
      <c r="O101" s="27"/>
      <c r="P101" s="27"/>
      <c r="Q101" s="27"/>
    </row>
    <row r="102" spans="1:30" ht="45.75" customHeight="1" x14ac:dyDescent="0.25">
      <c r="A102" s="27"/>
      <c r="B102" s="27"/>
      <c r="C102" s="27"/>
      <c r="D102" s="27"/>
      <c r="E102" s="27"/>
      <c r="F102" s="27"/>
      <c r="G102" s="27"/>
      <c r="H102" s="18"/>
      <c r="I102" s="18"/>
      <c r="J102" s="32"/>
      <c r="K102" s="27"/>
      <c r="L102" s="27"/>
      <c r="M102" s="27"/>
      <c r="N102" s="27"/>
      <c r="O102" s="27"/>
      <c r="P102" s="27"/>
      <c r="Q102" s="27"/>
    </row>
    <row r="103" spans="1:30" ht="14.4" x14ac:dyDescent="0.25">
      <c r="A103" s="112" t="s">
        <v>43</v>
      </c>
      <c r="B103" s="104"/>
      <c r="C103" s="104"/>
      <c r="D103" s="104"/>
      <c r="E103" s="104"/>
      <c r="F103" s="104"/>
      <c r="G103" s="104"/>
      <c r="H103" s="104"/>
      <c r="I103" s="105"/>
      <c r="J103" s="27"/>
      <c r="K103" s="6"/>
      <c r="L103" s="27"/>
      <c r="M103" s="27"/>
      <c r="N103" s="27"/>
      <c r="O103" s="27"/>
      <c r="P103" s="27"/>
      <c r="Q103" s="27"/>
    </row>
    <row r="104" spans="1:30" ht="27.6" x14ac:dyDescent="0.25">
      <c r="A104" s="9" t="s">
        <v>44</v>
      </c>
      <c r="B104" s="9" t="s">
        <v>45</v>
      </c>
      <c r="C104" s="9" t="s">
        <v>46</v>
      </c>
      <c r="D104" s="9" t="s">
        <v>47</v>
      </c>
      <c r="E104" s="9" t="s">
        <v>48</v>
      </c>
      <c r="F104" s="9" t="s">
        <v>49</v>
      </c>
      <c r="G104" s="9" t="s">
        <v>50</v>
      </c>
      <c r="H104" s="9" t="s">
        <v>51</v>
      </c>
      <c r="I104" s="9" t="s">
        <v>52</v>
      </c>
      <c r="J104" s="33"/>
      <c r="K104" s="6"/>
      <c r="L104" s="33"/>
      <c r="M104" s="33"/>
      <c r="N104" s="33"/>
      <c r="O104" s="33"/>
      <c r="P104" s="33"/>
      <c r="Q104" s="33"/>
      <c r="R104" s="34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</row>
    <row r="105" spans="1:30" ht="14.4" x14ac:dyDescent="0.25">
      <c r="A105" s="13"/>
      <c r="B105" s="35"/>
      <c r="C105" s="14"/>
      <c r="D105" s="14"/>
      <c r="E105" s="15">
        <v>0</v>
      </c>
      <c r="F105" s="36"/>
      <c r="G105" s="16">
        <v>0</v>
      </c>
      <c r="H105" s="16">
        <v>0</v>
      </c>
      <c r="I105" s="17">
        <f t="shared" ref="I105:I114" si="7">SUM(G105:H105)</f>
        <v>0</v>
      </c>
      <c r="J105" s="27"/>
      <c r="K105" s="18"/>
      <c r="L105" s="18"/>
      <c r="M105" s="18"/>
      <c r="N105" s="18"/>
      <c r="O105" s="18"/>
      <c r="P105" s="18"/>
      <c r="Q105" s="18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</row>
    <row r="106" spans="1:30" ht="14.4" x14ac:dyDescent="0.25">
      <c r="A106" s="13"/>
      <c r="B106" s="35"/>
      <c r="C106" s="14"/>
      <c r="D106" s="14"/>
      <c r="E106" s="15">
        <v>0</v>
      </c>
      <c r="F106" s="36"/>
      <c r="G106" s="16">
        <v>0</v>
      </c>
      <c r="H106" s="16">
        <v>0</v>
      </c>
      <c r="I106" s="17">
        <f t="shared" si="7"/>
        <v>0</v>
      </c>
      <c r="J106" s="27"/>
      <c r="K106" s="18"/>
      <c r="L106" s="18"/>
      <c r="M106" s="18"/>
      <c r="N106" s="18"/>
      <c r="O106" s="18"/>
      <c r="P106" s="18"/>
      <c r="Q106" s="18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</row>
    <row r="107" spans="1:30" ht="14.4" x14ac:dyDescent="0.25">
      <c r="A107" s="13"/>
      <c r="B107" s="35"/>
      <c r="C107" s="14"/>
      <c r="D107" s="14"/>
      <c r="E107" s="15">
        <v>0</v>
      </c>
      <c r="F107" s="13"/>
      <c r="G107" s="16">
        <v>0</v>
      </c>
      <c r="H107" s="16">
        <v>0</v>
      </c>
      <c r="I107" s="17">
        <f t="shared" si="7"/>
        <v>0</v>
      </c>
      <c r="J107" s="27"/>
      <c r="K107" s="18"/>
      <c r="L107" s="18"/>
      <c r="M107" s="18"/>
      <c r="N107" s="18"/>
      <c r="O107" s="18"/>
      <c r="P107" s="18"/>
      <c r="Q107" s="18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</row>
    <row r="108" spans="1:30" ht="14.4" x14ac:dyDescent="0.25">
      <c r="A108" s="13"/>
      <c r="B108" s="35"/>
      <c r="C108" s="14"/>
      <c r="D108" s="14"/>
      <c r="E108" s="15">
        <v>0</v>
      </c>
      <c r="F108" s="13"/>
      <c r="G108" s="16">
        <v>0</v>
      </c>
      <c r="H108" s="16">
        <v>0</v>
      </c>
      <c r="I108" s="17">
        <f t="shared" si="7"/>
        <v>0</v>
      </c>
      <c r="J108" s="27"/>
      <c r="K108" s="18"/>
      <c r="L108" s="18"/>
      <c r="M108" s="18"/>
      <c r="N108" s="18"/>
      <c r="O108" s="18"/>
      <c r="P108" s="18"/>
      <c r="Q108" s="18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</row>
    <row r="109" spans="1:30" ht="14.4" x14ac:dyDescent="0.25">
      <c r="A109" s="13"/>
      <c r="B109" s="35"/>
      <c r="C109" s="14"/>
      <c r="D109" s="14"/>
      <c r="E109" s="15">
        <v>0</v>
      </c>
      <c r="F109" s="13"/>
      <c r="G109" s="16">
        <v>0</v>
      </c>
      <c r="H109" s="16">
        <v>0</v>
      </c>
      <c r="I109" s="17">
        <f t="shared" si="7"/>
        <v>0</v>
      </c>
      <c r="J109" s="27"/>
      <c r="K109" s="18"/>
      <c r="L109" s="18"/>
      <c r="M109" s="18"/>
      <c r="N109" s="18"/>
      <c r="O109" s="18"/>
      <c r="P109" s="18"/>
      <c r="Q109" s="18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</row>
    <row r="110" spans="1:30" ht="14.4" x14ac:dyDescent="0.25">
      <c r="A110" s="13"/>
      <c r="B110" s="35"/>
      <c r="C110" s="14"/>
      <c r="D110" s="14"/>
      <c r="E110" s="15">
        <v>0</v>
      </c>
      <c r="F110" s="13"/>
      <c r="G110" s="16">
        <v>0</v>
      </c>
      <c r="H110" s="16">
        <v>0</v>
      </c>
      <c r="I110" s="17">
        <f t="shared" si="7"/>
        <v>0</v>
      </c>
      <c r="J110" s="27"/>
      <c r="K110" s="18"/>
      <c r="L110" s="18"/>
      <c r="M110" s="18"/>
      <c r="N110" s="18"/>
      <c r="O110" s="18"/>
      <c r="P110" s="18"/>
      <c r="Q110" s="18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</row>
    <row r="111" spans="1:30" ht="14.4" x14ac:dyDescent="0.25">
      <c r="A111" s="13"/>
      <c r="B111" s="35"/>
      <c r="C111" s="14"/>
      <c r="D111" s="14"/>
      <c r="E111" s="15">
        <v>0</v>
      </c>
      <c r="F111" s="13"/>
      <c r="G111" s="16">
        <v>0</v>
      </c>
      <c r="H111" s="16">
        <v>0</v>
      </c>
      <c r="I111" s="17">
        <f t="shared" si="7"/>
        <v>0</v>
      </c>
      <c r="J111" s="27"/>
      <c r="K111" s="18"/>
      <c r="L111" s="18"/>
      <c r="M111" s="18"/>
      <c r="N111" s="18"/>
      <c r="O111" s="18"/>
      <c r="P111" s="18"/>
      <c r="Q111" s="18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</row>
    <row r="112" spans="1:30" ht="14.4" x14ac:dyDescent="0.25">
      <c r="A112" s="13"/>
      <c r="B112" s="35"/>
      <c r="C112" s="14"/>
      <c r="D112" s="14"/>
      <c r="E112" s="15">
        <v>0</v>
      </c>
      <c r="F112" s="13"/>
      <c r="G112" s="16">
        <v>0</v>
      </c>
      <c r="H112" s="16">
        <v>0</v>
      </c>
      <c r="I112" s="17">
        <f t="shared" si="7"/>
        <v>0</v>
      </c>
      <c r="J112" s="27"/>
      <c r="K112" s="18"/>
      <c r="L112" s="18"/>
      <c r="M112" s="18"/>
      <c r="N112" s="18"/>
      <c r="O112" s="18"/>
      <c r="P112" s="18"/>
      <c r="Q112" s="18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</row>
    <row r="113" spans="1:30" ht="14.4" x14ac:dyDescent="0.25">
      <c r="A113" s="13"/>
      <c r="B113" s="35"/>
      <c r="C113" s="14"/>
      <c r="D113" s="14"/>
      <c r="E113" s="15">
        <v>0</v>
      </c>
      <c r="F113" s="13"/>
      <c r="G113" s="16">
        <v>0</v>
      </c>
      <c r="H113" s="16">
        <v>0</v>
      </c>
      <c r="I113" s="17">
        <f t="shared" si="7"/>
        <v>0</v>
      </c>
      <c r="J113" s="27"/>
      <c r="K113" s="18"/>
      <c r="L113" s="18"/>
      <c r="M113" s="18"/>
      <c r="N113" s="18"/>
      <c r="O113" s="18"/>
      <c r="P113" s="18"/>
      <c r="Q113" s="18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</row>
    <row r="114" spans="1:30" ht="14.4" x14ac:dyDescent="0.25">
      <c r="A114" s="13"/>
      <c r="B114" s="35"/>
      <c r="C114" s="14"/>
      <c r="D114" s="14"/>
      <c r="E114" s="15">
        <v>0</v>
      </c>
      <c r="F114" s="13"/>
      <c r="G114" s="16">
        <v>0</v>
      </c>
      <c r="H114" s="16">
        <v>0</v>
      </c>
      <c r="I114" s="17">
        <f t="shared" si="7"/>
        <v>0</v>
      </c>
      <c r="J114" s="27"/>
      <c r="K114" s="18"/>
      <c r="L114" s="18"/>
      <c r="M114" s="18"/>
      <c r="N114" s="18"/>
      <c r="O114" s="18"/>
      <c r="P114" s="18"/>
      <c r="Q114" s="18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</row>
    <row r="115" spans="1:30" ht="41.4" x14ac:dyDescent="0.25">
      <c r="A115" s="20" t="s">
        <v>53</v>
      </c>
      <c r="B115" s="20" t="s">
        <v>54</v>
      </c>
      <c r="C115" s="21" t="s">
        <v>55</v>
      </c>
      <c r="D115" s="21" t="s">
        <v>56</v>
      </c>
      <c r="E115" s="21" t="s">
        <v>57</v>
      </c>
      <c r="F115" s="37"/>
      <c r="G115" s="21" t="s">
        <v>58</v>
      </c>
      <c r="H115" s="21" t="s">
        <v>59</v>
      </c>
      <c r="I115" s="21" t="s">
        <v>60</v>
      </c>
      <c r="J115" s="27"/>
      <c r="K115" s="6"/>
      <c r="L115" s="6"/>
      <c r="M115" s="6"/>
      <c r="N115" s="6"/>
      <c r="O115" s="6"/>
      <c r="P115" s="6"/>
      <c r="Q115" s="6"/>
      <c r="R115" s="38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</row>
    <row r="116" spans="1:30" ht="14.4" x14ac:dyDescent="0.25">
      <c r="A116" s="23" t="s">
        <v>61</v>
      </c>
      <c r="B116" s="39" t="s">
        <v>62</v>
      </c>
      <c r="C116" s="24">
        <f>SUMIFS($E$105:$E$114,$B$105:$B$114,"FDA",$D$105:$D$114,"&lt;&gt;VAGO")</f>
        <v>0</v>
      </c>
      <c r="D116" s="24">
        <f>SUMIFS($E$105:$E$114,$B$105:$B$114,"FDA",$D$105:$D$114,"VAGO")</f>
        <v>0</v>
      </c>
      <c r="E116" s="24">
        <f t="shared" ref="E116:E120" si="8">C116+D116</f>
        <v>0</v>
      </c>
      <c r="F116" s="25"/>
      <c r="G116" s="17">
        <f>SUMIF($B$105:$B$114,"FDA",$G$105:$G$114)</f>
        <v>0</v>
      </c>
      <c r="H116" s="17">
        <f>SUMIF($B$105:$B$114,"FDA",$H$105:$H$114)</f>
        <v>0</v>
      </c>
      <c r="I116" s="17">
        <f>SUMIF($B$105:$B$114,"FDA",$I$105:$I$114)</f>
        <v>0</v>
      </c>
      <c r="J116" s="18"/>
      <c r="K116" s="6"/>
      <c r="L116" s="18"/>
      <c r="M116" s="18"/>
      <c r="N116" s="18"/>
      <c r="O116" s="18"/>
      <c r="P116" s="18"/>
      <c r="Q116" s="18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</row>
    <row r="117" spans="1:30" ht="14.4" x14ac:dyDescent="0.25">
      <c r="A117" s="23" t="s">
        <v>63</v>
      </c>
      <c r="B117" s="39" t="s">
        <v>64</v>
      </c>
      <c r="C117" s="24">
        <f>SUMIFS($E$105:$E$114,$B$105:$B$114,"FDA-1",$D$105:$D$114,"&lt;&gt;VAGO")</f>
        <v>0</v>
      </c>
      <c r="D117" s="24">
        <f>SUMIFS($E$105:$E$114,$B$105:$B$114,"FDA-1",$D$105:$D$114,"VAGO")</f>
        <v>0</v>
      </c>
      <c r="E117" s="24">
        <f t="shared" si="8"/>
        <v>0</v>
      </c>
      <c r="F117" s="25"/>
      <c r="G117" s="17">
        <f>SUMIF($B$105:$B$114,"FDA-1",$G$105:$G$114)</f>
        <v>0</v>
      </c>
      <c r="H117" s="17">
        <f>SUMIF($B$105:$B$114,"FDA-1",$H$105:$H$114)</f>
        <v>0</v>
      </c>
      <c r="I117" s="17">
        <f>SUMIF($B$105:$B$114,"FDA-1",$I$105:$I$114)</f>
        <v>0</v>
      </c>
      <c r="J117" s="18"/>
      <c r="K117" s="6"/>
      <c r="L117" s="18"/>
      <c r="M117" s="18"/>
      <c r="N117" s="18"/>
      <c r="O117" s="18"/>
      <c r="P117" s="18"/>
      <c r="Q117" s="18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</row>
    <row r="118" spans="1:30" ht="14.4" x14ac:dyDescent="0.25">
      <c r="A118" s="23" t="s">
        <v>65</v>
      </c>
      <c r="B118" s="39" t="s">
        <v>66</v>
      </c>
      <c r="C118" s="24">
        <f>SUMIFS($E$105:$E$114,$B$105:$B$114,"FDA-2",$D$105:$D$114,"&lt;&gt;VAGO")</f>
        <v>0</v>
      </c>
      <c r="D118" s="24">
        <f>SUMIFS($E$105:$E$114,$B$105:$B$114,"FDA-2",$D$105:$D$114,"VAGO")</f>
        <v>0</v>
      </c>
      <c r="E118" s="24">
        <f t="shared" si="8"/>
        <v>0</v>
      </c>
      <c r="F118" s="28"/>
      <c r="G118" s="17">
        <f>SUMIF($B$105:$B$114,"FDA-2",$G$105:$G$114)</f>
        <v>0</v>
      </c>
      <c r="H118" s="17">
        <f>SUMIF($B$105:$B$114,"FDA-2",$H$105:$H$114)</f>
        <v>0</v>
      </c>
      <c r="I118" s="17">
        <f>SUMIF($B$105:$B$114,"FDA-2",$I$105:$I$114)</f>
        <v>0</v>
      </c>
      <c r="J118" s="18"/>
      <c r="K118" s="6"/>
      <c r="L118" s="18"/>
      <c r="M118" s="18"/>
      <c r="N118" s="18"/>
      <c r="O118" s="18"/>
      <c r="P118" s="18"/>
      <c r="Q118" s="18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</row>
    <row r="119" spans="1:30" ht="14.4" x14ac:dyDescent="0.25">
      <c r="A119" s="23" t="s">
        <v>67</v>
      </c>
      <c r="B119" s="39" t="s">
        <v>68</v>
      </c>
      <c r="C119" s="24">
        <f>SUMIFS($E$105:$E$114,$B$105:$B$114,"FDA-3",$D$105:$D$114,"&lt;&gt;VAGO")</f>
        <v>0</v>
      </c>
      <c r="D119" s="24">
        <f>SUMIFS($E$105:$E$114,$B$105:$B$114,"FDA-3",$D$105:$D$114,"VAGO")</f>
        <v>0</v>
      </c>
      <c r="E119" s="24">
        <f t="shared" si="8"/>
        <v>0</v>
      </c>
      <c r="F119" s="30"/>
      <c r="G119" s="17">
        <f>SUMIF($B$105:$B$114,"FDA-3",$G$105:$G$114)</f>
        <v>0</v>
      </c>
      <c r="H119" s="17">
        <f>SUMIF($B$105:$B$114,"FDA-3",$H$105:$H$114)</f>
        <v>0</v>
      </c>
      <c r="I119" s="17">
        <f>SUMIF($B$105:$B$114,"FDA-3",$I$105:$I$114)</f>
        <v>0</v>
      </c>
      <c r="J119" s="18"/>
      <c r="K119" s="6"/>
      <c r="L119" s="18"/>
      <c r="M119" s="18"/>
      <c r="N119" s="18"/>
      <c r="O119" s="18"/>
      <c r="P119" s="18"/>
      <c r="Q119" s="18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</row>
    <row r="120" spans="1:30" ht="14.4" x14ac:dyDescent="0.25">
      <c r="A120" s="23" t="s">
        <v>69</v>
      </c>
      <c r="B120" s="39" t="s">
        <v>70</v>
      </c>
      <c r="C120" s="24">
        <f>SUMIFS($E$105:$E$114,$B$105:$B$114,"FDA-4",$D$105:$D$114,"&lt;&gt;VAGO")</f>
        <v>0</v>
      </c>
      <c r="D120" s="24">
        <f>SUMIFS($E$105:$E$114,$B$105:$B$114,"FDA-4",$D$105:$D$114,"VAGO")</f>
        <v>0</v>
      </c>
      <c r="E120" s="24">
        <f t="shared" si="8"/>
        <v>0</v>
      </c>
      <c r="F120" s="28"/>
      <c r="G120" s="17">
        <f>SUMIF($B$105:$B$114,"FDA-4",$G$105:$G$114)</f>
        <v>0</v>
      </c>
      <c r="H120" s="17">
        <f>SUMIF($B$105:$B$114,"FDA-4",$H$105:$H$114)</f>
        <v>0</v>
      </c>
      <c r="I120" s="17">
        <f>SUMIF($B$105:$B$114,"FDA-4",$I$105:$I$114)</f>
        <v>0</v>
      </c>
      <c r="J120" s="18"/>
      <c r="K120" s="6"/>
      <c r="L120" s="18"/>
      <c r="M120" s="18"/>
      <c r="N120" s="18"/>
      <c r="O120" s="18"/>
      <c r="P120" s="18"/>
      <c r="Q120" s="18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</row>
    <row r="121" spans="1:30" ht="27.6" x14ac:dyDescent="0.25">
      <c r="A121" s="20" t="s">
        <v>71</v>
      </c>
      <c r="B121" s="37"/>
      <c r="C121" s="21">
        <f t="shared" ref="C121:E121" si="9">SUM(C117:C120)</f>
        <v>0</v>
      </c>
      <c r="D121" s="21">
        <f t="shared" si="9"/>
        <v>0</v>
      </c>
      <c r="E121" s="21">
        <f t="shared" si="9"/>
        <v>0</v>
      </c>
      <c r="F121" s="37"/>
      <c r="G121" s="40">
        <f t="shared" ref="G121:I121" si="10">SUM(G116:G120)</f>
        <v>0</v>
      </c>
      <c r="H121" s="40">
        <f t="shared" si="10"/>
        <v>0</v>
      </c>
      <c r="I121" s="40">
        <f t="shared" si="10"/>
        <v>0</v>
      </c>
      <c r="J121" s="18"/>
      <c r="K121" s="6"/>
      <c r="L121" s="18"/>
      <c r="M121" s="18"/>
      <c r="N121" s="18"/>
      <c r="O121" s="18"/>
      <c r="P121" s="18"/>
      <c r="Q121" s="18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</row>
    <row r="122" spans="1:30" ht="45" customHeight="1" x14ac:dyDescent="0.25">
      <c r="A122" s="32"/>
      <c r="B122" s="32"/>
      <c r="C122" s="32"/>
      <c r="D122" s="32"/>
      <c r="E122" s="32"/>
      <c r="F122" s="32"/>
      <c r="G122" s="32"/>
      <c r="H122" s="32"/>
      <c r="I122" s="6"/>
      <c r="J122" s="18"/>
      <c r="K122" s="6"/>
      <c r="L122" s="18"/>
      <c r="M122" s="18"/>
      <c r="N122" s="18"/>
      <c r="O122" s="18"/>
      <c r="P122" s="18"/>
      <c r="Q122" s="18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</row>
    <row r="123" spans="1:30" ht="14.4" x14ac:dyDescent="0.25">
      <c r="A123" s="112" t="s">
        <v>72</v>
      </c>
      <c r="B123" s="104"/>
      <c r="C123" s="104"/>
      <c r="D123" s="104"/>
      <c r="E123" s="104"/>
      <c r="F123" s="104"/>
      <c r="G123" s="104"/>
      <c r="H123" s="104"/>
      <c r="I123" s="105"/>
      <c r="J123" s="18"/>
      <c r="K123" s="6"/>
      <c r="L123" s="18"/>
      <c r="M123" s="18"/>
      <c r="N123" s="18"/>
      <c r="O123" s="18"/>
      <c r="P123" s="18"/>
      <c r="Q123" s="18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</row>
    <row r="124" spans="1:30" ht="27.6" x14ac:dyDescent="0.25">
      <c r="A124" s="41" t="s">
        <v>73</v>
      </c>
      <c r="B124" s="9" t="s">
        <v>74</v>
      </c>
      <c r="C124" s="9" t="s">
        <v>75</v>
      </c>
      <c r="D124" s="9" t="s">
        <v>76</v>
      </c>
      <c r="E124" s="9" t="s">
        <v>77</v>
      </c>
      <c r="F124" s="9" t="s">
        <v>78</v>
      </c>
      <c r="G124" s="9" t="s">
        <v>79</v>
      </c>
      <c r="H124" s="9" t="s">
        <v>80</v>
      </c>
      <c r="I124" s="9" t="s">
        <v>81</v>
      </c>
      <c r="J124" s="6"/>
      <c r="K124" s="6"/>
      <c r="L124" s="6"/>
      <c r="M124" s="6"/>
      <c r="N124" s="6"/>
      <c r="O124" s="6"/>
      <c r="P124" s="6"/>
      <c r="Q124" s="6"/>
      <c r="R124" s="34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</row>
    <row r="125" spans="1:30" ht="14.4" x14ac:dyDescent="0.25">
      <c r="A125" s="42"/>
      <c r="B125" s="43"/>
      <c r="C125" s="43"/>
      <c r="D125" s="14"/>
      <c r="E125" s="15">
        <v>0</v>
      </c>
      <c r="F125" s="42"/>
      <c r="G125" s="16">
        <v>0</v>
      </c>
      <c r="H125" s="16">
        <v>0</v>
      </c>
      <c r="I125" s="17">
        <f t="shared" ref="I125:I134" si="11">SUM(G125:H125)</f>
        <v>0</v>
      </c>
      <c r="J125" s="18"/>
      <c r="K125" s="18"/>
      <c r="L125" s="18"/>
      <c r="M125" s="18"/>
      <c r="N125" s="18"/>
      <c r="O125" s="18"/>
      <c r="P125" s="18"/>
      <c r="Q125" s="18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</row>
    <row r="126" spans="1:30" ht="14.4" x14ac:dyDescent="0.25">
      <c r="A126" s="13"/>
      <c r="B126" s="43"/>
      <c r="C126" s="14"/>
      <c r="D126" s="14"/>
      <c r="E126" s="15">
        <v>0</v>
      </c>
      <c r="F126" s="13"/>
      <c r="G126" s="16">
        <v>0</v>
      </c>
      <c r="H126" s="16">
        <v>0</v>
      </c>
      <c r="I126" s="17">
        <f t="shared" si="11"/>
        <v>0</v>
      </c>
      <c r="J126" s="18"/>
      <c r="K126" s="18"/>
      <c r="L126" s="18"/>
      <c r="M126" s="18"/>
      <c r="N126" s="18"/>
      <c r="O126" s="18"/>
      <c r="P126" s="18"/>
      <c r="Q126" s="18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</row>
    <row r="127" spans="1:30" ht="14.4" x14ac:dyDescent="0.25">
      <c r="A127" s="13"/>
      <c r="B127" s="43"/>
      <c r="C127" s="14"/>
      <c r="D127" s="14"/>
      <c r="E127" s="15">
        <v>0</v>
      </c>
      <c r="F127" s="36"/>
      <c r="G127" s="16">
        <v>0</v>
      </c>
      <c r="H127" s="16">
        <v>0</v>
      </c>
      <c r="I127" s="17">
        <f t="shared" si="11"/>
        <v>0</v>
      </c>
      <c r="J127" s="18"/>
      <c r="K127" s="18"/>
      <c r="L127" s="18"/>
      <c r="M127" s="18"/>
      <c r="N127" s="18"/>
      <c r="O127" s="18"/>
      <c r="P127" s="18"/>
      <c r="Q127" s="18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</row>
    <row r="128" spans="1:30" ht="14.4" x14ac:dyDescent="0.25">
      <c r="A128" s="42"/>
      <c r="B128" s="43"/>
      <c r="C128" s="14"/>
      <c r="D128" s="14"/>
      <c r="E128" s="15">
        <v>0</v>
      </c>
      <c r="F128" s="13"/>
      <c r="G128" s="16">
        <v>0</v>
      </c>
      <c r="H128" s="16">
        <v>0</v>
      </c>
      <c r="I128" s="17">
        <f t="shared" si="11"/>
        <v>0</v>
      </c>
      <c r="J128" s="18"/>
      <c r="K128" s="18"/>
      <c r="L128" s="18"/>
      <c r="M128" s="18"/>
      <c r="N128" s="18"/>
      <c r="O128" s="18"/>
      <c r="P128" s="18"/>
      <c r="Q128" s="18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</row>
    <row r="129" spans="1:30" ht="14.4" x14ac:dyDescent="0.25">
      <c r="A129" s="42"/>
      <c r="B129" s="43"/>
      <c r="C129" s="43"/>
      <c r="D129" s="14"/>
      <c r="E129" s="15">
        <v>0</v>
      </c>
      <c r="F129" s="42"/>
      <c r="G129" s="16">
        <v>0</v>
      </c>
      <c r="H129" s="16">
        <v>0</v>
      </c>
      <c r="I129" s="17">
        <f t="shared" si="11"/>
        <v>0</v>
      </c>
      <c r="J129" s="18"/>
      <c r="K129" s="18"/>
      <c r="L129" s="18"/>
      <c r="M129" s="18"/>
      <c r="N129" s="18"/>
      <c r="O129" s="18"/>
      <c r="P129" s="18"/>
      <c r="Q129" s="18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</row>
    <row r="130" spans="1:30" ht="14.4" x14ac:dyDescent="0.25">
      <c r="A130" s="42"/>
      <c r="B130" s="43"/>
      <c r="C130" s="43"/>
      <c r="D130" s="14"/>
      <c r="E130" s="15">
        <v>0</v>
      </c>
      <c r="F130" s="42"/>
      <c r="G130" s="16">
        <v>0</v>
      </c>
      <c r="H130" s="16">
        <v>0</v>
      </c>
      <c r="I130" s="17">
        <f t="shared" si="11"/>
        <v>0</v>
      </c>
      <c r="J130" s="18"/>
      <c r="K130" s="18"/>
      <c r="L130" s="18"/>
      <c r="M130" s="18"/>
      <c r="N130" s="18"/>
      <c r="O130" s="18"/>
      <c r="P130" s="18"/>
      <c r="Q130" s="18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</row>
    <row r="131" spans="1:30" ht="14.4" x14ac:dyDescent="0.25">
      <c r="A131" s="42"/>
      <c r="B131" s="43"/>
      <c r="C131" s="43"/>
      <c r="D131" s="14"/>
      <c r="E131" s="15">
        <v>0</v>
      </c>
      <c r="F131" s="42"/>
      <c r="G131" s="16">
        <v>0</v>
      </c>
      <c r="H131" s="16">
        <v>0</v>
      </c>
      <c r="I131" s="17">
        <f t="shared" si="11"/>
        <v>0</v>
      </c>
      <c r="J131" s="18"/>
      <c r="K131" s="18"/>
      <c r="L131" s="18"/>
      <c r="M131" s="18"/>
      <c r="N131" s="18"/>
      <c r="O131" s="18"/>
      <c r="P131" s="18"/>
      <c r="Q131" s="18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</row>
    <row r="132" spans="1:30" ht="14.4" x14ac:dyDescent="0.25">
      <c r="A132" s="42"/>
      <c r="B132" s="43"/>
      <c r="C132" s="43"/>
      <c r="D132" s="14"/>
      <c r="E132" s="15">
        <v>0</v>
      </c>
      <c r="F132" s="42"/>
      <c r="G132" s="16">
        <v>0</v>
      </c>
      <c r="H132" s="16">
        <v>0</v>
      </c>
      <c r="I132" s="17">
        <f t="shared" si="11"/>
        <v>0</v>
      </c>
      <c r="J132" s="18"/>
      <c r="K132" s="18"/>
      <c r="L132" s="18"/>
      <c r="M132" s="18"/>
      <c r="N132" s="18"/>
      <c r="O132" s="18"/>
      <c r="P132" s="18"/>
      <c r="Q132" s="18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</row>
    <row r="133" spans="1:30" ht="14.4" x14ac:dyDescent="0.25">
      <c r="A133" s="42"/>
      <c r="B133" s="43"/>
      <c r="C133" s="43"/>
      <c r="D133" s="14"/>
      <c r="E133" s="15">
        <v>0</v>
      </c>
      <c r="F133" s="42"/>
      <c r="G133" s="16">
        <v>0</v>
      </c>
      <c r="H133" s="16">
        <v>0</v>
      </c>
      <c r="I133" s="17">
        <f t="shared" si="11"/>
        <v>0</v>
      </c>
      <c r="J133" s="18"/>
      <c r="K133" s="18"/>
      <c r="L133" s="18"/>
      <c r="M133" s="18"/>
      <c r="N133" s="18"/>
      <c r="O133" s="18"/>
      <c r="P133" s="18"/>
      <c r="Q133" s="18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</row>
    <row r="134" spans="1:30" ht="14.4" x14ac:dyDescent="0.25">
      <c r="A134" s="42"/>
      <c r="B134" s="43"/>
      <c r="C134" s="43"/>
      <c r="D134" s="14"/>
      <c r="E134" s="15">
        <v>0</v>
      </c>
      <c r="F134" s="42"/>
      <c r="G134" s="16">
        <v>0</v>
      </c>
      <c r="H134" s="16">
        <v>0</v>
      </c>
      <c r="I134" s="17">
        <f t="shared" si="11"/>
        <v>0</v>
      </c>
      <c r="J134" s="18"/>
      <c r="K134" s="18"/>
      <c r="L134" s="18"/>
      <c r="M134" s="18"/>
      <c r="N134" s="18"/>
      <c r="O134" s="18"/>
      <c r="P134" s="18"/>
      <c r="Q134" s="18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</row>
    <row r="135" spans="1:30" ht="41.4" x14ac:dyDescent="0.25">
      <c r="A135" s="20" t="s">
        <v>82</v>
      </c>
      <c r="B135" s="20" t="s">
        <v>83</v>
      </c>
      <c r="C135" s="21" t="s">
        <v>84</v>
      </c>
      <c r="D135" s="21" t="s">
        <v>85</v>
      </c>
      <c r="E135" s="21" t="s">
        <v>86</v>
      </c>
      <c r="F135" s="37"/>
      <c r="G135" s="21" t="s">
        <v>87</v>
      </c>
      <c r="H135" s="21" t="s">
        <v>88</v>
      </c>
      <c r="I135" s="21" t="s">
        <v>89</v>
      </c>
      <c r="J135" s="18"/>
      <c r="K135" s="18"/>
      <c r="L135" s="18"/>
      <c r="M135" s="18"/>
      <c r="N135" s="18"/>
      <c r="O135" s="18"/>
      <c r="P135" s="18"/>
      <c r="Q135" s="18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</row>
    <row r="136" spans="1:30" ht="14.4" x14ac:dyDescent="0.25">
      <c r="A136" s="23" t="s">
        <v>90</v>
      </c>
      <c r="B136" s="39" t="s">
        <v>91</v>
      </c>
      <c r="C136" s="24">
        <f>SUMIFS($E$125:$E$134,$B$125:$B$134,"FGS-1",$D$125:$D$134,"&lt;&gt;VAGO")</f>
        <v>0</v>
      </c>
      <c r="D136" s="24">
        <f>SUMIFS($E$125:$E$134,$B$125:$B$134,"FGS-1",$D$125:$D$134,"VAGO")</f>
        <v>0</v>
      </c>
      <c r="E136" s="24">
        <f t="shared" ref="E136:E141" si="12">C136+D136</f>
        <v>0</v>
      </c>
      <c r="F136" s="25"/>
      <c r="G136" s="17">
        <f t="shared" ref="G136:I136" si="13">SUMIF($B$125:$B$134,"FGS-1",$G$125:$G$134)</f>
        <v>0</v>
      </c>
      <c r="H136" s="17">
        <f t="shared" si="13"/>
        <v>0</v>
      </c>
      <c r="I136" s="17">
        <f t="shared" si="13"/>
        <v>0</v>
      </c>
      <c r="J136" s="18"/>
      <c r="K136" s="18"/>
      <c r="L136" s="18"/>
      <c r="M136" s="18"/>
      <c r="N136" s="18"/>
      <c r="O136" s="18"/>
      <c r="P136" s="18"/>
      <c r="Q136" s="18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</row>
    <row r="137" spans="1:30" ht="14.4" x14ac:dyDescent="0.25">
      <c r="A137" s="23" t="s">
        <v>92</v>
      </c>
      <c r="B137" s="39" t="s">
        <v>93</v>
      </c>
      <c r="C137" s="24">
        <f>SUMIFS($E$125:$E$134,$B$125:$B$134,"FGS-2",$D$125:$D$134,"&lt;&gt;VAGO")</f>
        <v>0</v>
      </c>
      <c r="D137" s="24">
        <f>SUMIFS($E$125:$E$134,$B$125:$B$134,"FGS-2",$D$125:$D$134,"VAGO")</f>
        <v>0</v>
      </c>
      <c r="E137" s="24">
        <f t="shared" si="12"/>
        <v>0</v>
      </c>
      <c r="F137" s="28"/>
      <c r="G137" s="17">
        <f t="shared" ref="G137:I137" si="14">SUMIF($B$125:$B$134,"FGS-2",$G$125:$G$134)</f>
        <v>0</v>
      </c>
      <c r="H137" s="17">
        <f t="shared" si="14"/>
        <v>0</v>
      </c>
      <c r="I137" s="17">
        <f t="shared" si="14"/>
        <v>0</v>
      </c>
      <c r="J137" s="18"/>
      <c r="K137" s="18"/>
      <c r="L137" s="18"/>
      <c r="M137" s="18"/>
      <c r="N137" s="18"/>
      <c r="O137" s="18"/>
      <c r="P137" s="18"/>
      <c r="Q137" s="18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</row>
    <row r="138" spans="1:30" ht="14.4" x14ac:dyDescent="0.25">
      <c r="A138" s="23" t="s">
        <v>94</v>
      </c>
      <c r="B138" s="39" t="s">
        <v>95</v>
      </c>
      <c r="C138" s="24">
        <f>SUMIFS($E$125:$E$134,$B$125:$B$134,"FGS-3",$D$125:$D$134,"&lt;&gt;VAGO")</f>
        <v>0</v>
      </c>
      <c r="D138" s="24">
        <f>SUMIFS($E$125:$E$134,$B$125:$B$134,"FGS-3",$D$125:$D$134,"VAGO")</f>
        <v>0</v>
      </c>
      <c r="E138" s="24">
        <f t="shared" si="12"/>
        <v>0</v>
      </c>
      <c r="F138" s="28"/>
      <c r="G138" s="17">
        <f t="shared" ref="G138:I138" si="15">SUMIF($B$125:$B$134,"FGS-3",$G$125:$G$134)</f>
        <v>0</v>
      </c>
      <c r="H138" s="17">
        <f t="shared" si="15"/>
        <v>0</v>
      </c>
      <c r="I138" s="17">
        <f t="shared" si="15"/>
        <v>0</v>
      </c>
      <c r="J138" s="18"/>
      <c r="K138" s="18"/>
      <c r="L138" s="18"/>
      <c r="M138" s="18"/>
      <c r="N138" s="18"/>
      <c r="O138" s="18"/>
      <c r="P138" s="18"/>
      <c r="Q138" s="18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</row>
    <row r="139" spans="1:30" ht="14.4" x14ac:dyDescent="0.25">
      <c r="A139" s="29" t="s">
        <v>96</v>
      </c>
      <c r="B139" s="44" t="s">
        <v>97</v>
      </c>
      <c r="C139" s="24">
        <f>SUMIFS($E$125:$E$134,$B$125:$B$134,"FGA-1",$D$125:$D$134,"&lt;&gt;VAGO")</f>
        <v>0</v>
      </c>
      <c r="D139" s="24">
        <f>SUMIFS($E$125:$E$134,$B$125:$B$134,"FGA-1",$D$125:$D$134,"VAGO")</f>
        <v>0</v>
      </c>
      <c r="E139" s="24">
        <f t="shared" si="12"/>
        <v>0</v>
      </c>
      <c r="F139" s="30"/>
      <c r="G139" s="17">
        <f t="shared" ref="G139:I139" si="16">SUMIF($B$125:$B$134,"FGA-1",$G$125:$G$134)</f>
        <v>0</v>
      </c>
      <c r="H139" s="17">
        <f t="shared" si="16"/>
        <v>0</v>
      </c>
      <c r="I139" s="17">
        <f t="shared" si="16"/>
        <v>0</v>
      </c>
      <c r="J139" s="18"/>
      <c r="K139" s="18"/>
      <c r="L139" s="18"/>
      <c r="M139" s="18"/>
      <c r="N139" s="18"/>
      <c r="O139" s="18"/>
      <c r="P139" s="18"/>
      <c r="Q139" s="18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</row>
    <row r="140" spans="1:30" ht="14.4" x14ac:dyDescent="0.25">
      <c r="A140" s="23" t="s">
        <v>98</v>
      </c>
      <c r="B140" s="39" t="s">
        <v>99</v>
      </c>
      <c r="C140" s="24">
        <f>SUMIFS($E$125:$E$134,$B$125:$B$134,"FGA-2",$D$125:$D$134,"&lt;&gt;VAGO")</f>
        <v>0</v>
      </c>
      <c r="D140" s="24">
        <f>SUMIFS($E$125:$E$134,$B$125:$B$134,"FGA-2",$D$125:$D$134,"VAGO")</f>
        <v>0</v>
      </c>
      <c r="E140" s="24">
        <f t="shared" si="12"/>
        <v>0</v>
      </c>
      <c r="F140" s="30"/>
      <c r="G140" s="17">
        <f t="shared" ref="G140:I140" si="17">SUMIF($B$125:$B$134,"FGA-2",$G$125:$G$134)</f>
        <v>0</v>
      </c>
      <c r="H140" s="17">
        <f t="shared" si="17"/>
        <v>0</v>
      </c>
      <c r="I140" s="17">
        <f t="shared" si="17"/>
        <v>0</v>
      </c>
      <c r="J140" s="18"/>
      <c r="K140" s="18"/>
      <c r="L140" s="18"/>
      <c r="M140" s="18"/>
      <c r="N140" s="18"/>
      <c r="O140" s="18"/>
      <c r="P140" s="18"/>
      <c r="Q140" s="18"/>
      <c r="R140" s="34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</row>
    <row r="141" spans="1:30" ht="14.4" x14ac:dyDescent="0.25">
      <c r="A141" s="23" t="s">
        <v>100</v>
      </c>
      <c r="B141" s="39" t="s">
        <v>101</v>
      </c>
      <c r="C141" s="24">
        <f>SUMIFS($E$125:$E$134,$B$125:$B$134,"FGA-3",$D$125:$D$134,"&lt;&gt;VAGO")</f>
        <v>0</v>
      </c>
      <c r="D141" s="24">
        <f>SUMIFS($E$125:$E$134,$B$125:$B$134,"FGA-3",$D$125:$D$134,"VAGO")</f>
        <v>0</v>
      </c>
      <c r="E141" s="24">
        <f t="shared" si="12"/>
        <v>0</v>
      </c>
      <c r="F141" s="28"/>
      <c r="G141" s="17">
        <f t="shared" ref="G141:I141" si="18">SUMIF($B$125:$B$134,"FGA-3",$G$125:$G$134)</f>
        <v>0</v>
      </c>
      <c r="H141" s="17">
        <f t="shared" si="18"/>
        <v>0</v>
      </c>
      <c r="I141" s="17">
        <f t="shared" si="18"/>
        <v>0</v>
      </c>
      <c r="J141" s="18"/>
      <c r="K141" s="18"/>
      <c r="L141" s="18"/>
      <c r="M141" s="18"/>
      <c r="N141" s="18"/>
      <c r="O141" s="18"/>
      <c r="P141" s="18"/>
      <c r="Q141" s="18"/>
      <c r="R141" s="38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</row>
    <row r="142" spans="1:30" ht="27.6" x14ac:dyDescent="0.25">
      <c r="A142" s="20" t="s">
        <v>102</v>
      </c>
      <c r="B142" s="37"/>
      <c r="C142" s="21">
        <f t="shared" ref="C142:E142" si="19">SUM(C136:C141)</f>
        <v>0</v>
      </c>
      <c r="D142" s="21">
        <f t="shared" si="19"/>
        <v>0</v>
      </c>
      <c r="E142" s="21">
        <f t="shared" si="19"/>
        <v>0</v>
      </c>
      <c r="F142" s="37"/>
      <c r="G142" s="40">
        <f t="shared" ref="G142:I142" si="20">SUM(G136:G141)</f>
        <v>0</v>
      </c>
      <c r="H142" s="40">
        <f t="shared" si="20"/>
        <v>0</v>
      </c>
      <c r="I142" s="40">
        <f t="shared" si="20"/>
        <v>0</v>
      </c>
      <c r="J142" s="18"/>
      <c r="K142" s="18"/>
      <c r="L142" s="18"/>
      <c r="M142" s="18"/>
      <c r="N142" s="18"/>
      <c r="O142" s="18"/>
      <c r="P142" s="18"/>
      <c r="Q142" s="18"/>
      <c r="R142" s="38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</row>
    <row r="143" spans="1:30" ht="33" customHeight="1" x14ac:dyDescent="0.25">
      <c r="A143" s="27"/>
      <c r="B143" s="27"/>
      <c r="C143" s="27"/>
      <c r="D143" s="27"/>
      <c r="E143" s="27"/>
      <c r="F143" s="27"/>
      <c r="G143" s="27"/>
      <c r="H143" s="27"/>
      <c r="I143" s="33"/>
      <c r="J143" s="33"/>
      <c r="K143" s="6"/>
      <c r="L143" s="33"/>
      <c r="M143" s="33"/>
      <c r="N143" s="33"/>
      <c r="O143" s="33"/>
      <c r="P143" s="33"/>
      <c r="Q143" s="33"/>
      <c r="R143" s="34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</row>
    <row r="144" spans="1:30" ht="41.4" x14ac:dyDescent="0.25">
      <c r="A144" s="20"/>
      <c r="B144" s="20"/>
      <c r="C144" s="21" t="s">
        <v>103</v>
      </c>
      <c r="D144" s="21" t="s">
        <v>104</v>
      </c>
      <c r="E144" s="21" t="s">
        <v>105</v>
      </c>
      <c r="F144" s="22"/>
      <c r="G144" s="21" t="s">
        <v>106</v>
      </c>
      <c r="H144" s="21" t="s">
        <v>107</v>
      </c>
      <c r="I144" s="21" t="s">
        <v>108</v>
      </c>
      <c r="J144" s="33"/>
      <c r="K144" s="6"/>
      <c r="L144" s="33"/>
      <c r="M144" s="33"/>
      <c r="N144" s="33"/>
      <c r="O144" s="33"/>
      <c r="P144" s="33"/>
      <c r="Q144" s="33"/>
      <c r="R144" s="34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</row>
    <row r="145" spans="1:30" ht="27.6" x14ac:dyDescent="0.25">
      <c r="A145" s="20" t="s">
        <v>109</v>
      </c>
      <c r="B145" s="22"/>
      <c r="C145" s="21">
        <f t="shared" ref="C145:E145" si="21">SUM(C101+C121+C142)</f>
        <v>64</v>
      </c>
      <c r="D145" s="21">
        <f t="shared" si="21"/>
        <v>16</v>
      </c>
      <c r="E145" s="21">
        <f t="shared" si="21"/>
        <v>80</v>
      </c>
      <c r="F145" s="22"/>
      <c r="G145" s="40">
        <f t="shared" ref="G145:I145" si="22">SUM(H101+G121+G142)</f>
        <v>58432.939999999988</v>
      </c>
      <c r="H145" s="40">
        <f t="shared" si="22"/>
        <v>269883.98999999993</v>
      </c>
      <c r="I145" s="40">
        <f t="shared" si="22"/>
        <v>328316.93</v>
      </c>
      <c r="J145" s="33"/>
      <c r="K145" s="6"/>
      <c r="L145" s="33"/>
      <c r="M145" s="33"/>
      <c r="N145" s="33"/>
      <c r="O145" s="33"/>
      <c r="P145" s="33"/>
      <c r="Q145" s="33"/>
      <c r="R145" s="34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</row>
    <row r="146" spans="1:30" ht="30" customHeight="1" x14ac:dyDescent="0.25">
      <c r="A146" s="27"/>
      <c r="B146" s="27"/>
      <c r="C146" s="27"/>
      <c r="D146" s="27"/>
      <c r="E146" s="27"/>
      <c r="F146" s="27"/>
      <c r="G146" s="27"/>
      <c r="H146" s="27"/>
      <c r="I146" s="33"/>
      <c r="J146" s="33"/>
      <c r="K146" s="6"/>
      <c r="L146" s="33"/>
      <c r="M146" s="33"/>
      <c r="N146" s="33"/>
      <c r="O146" s="33"/>
      <c r="P146" s="33"/>
      <c r="Q146" s="33"/>
      <c r="R146" s="34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</row>
    <row r="147" spans="1:30" ht="14.4" x14ac:dyDescent="0.25">
      <c r="A147" s="109" t="s">
        <v>110</v>
      </c>
      <c r="B147" s="104"/>
      <c r="C147" s="104"/>
      <c r="D147" s="104"/>
      <c r="E147" s="104"/>
      <c r="F147" s="105"/>
      <c r="G147" s="18"/>
      <c r="H147" s="27"/>
      <c r="I147" s="27"/>
      <c r="J147" s="27"/>
      <c r="K147" s="18"/>
      <c r="L147" s="27"/>
      <c r="M147" s="33"/>
      <c r="N147" s="33"/>
      <c r="O147" s="33"/>
      <c r="P147" s="33"/>
      <c r="Q147" s="33"/>
      <c r="R147" s="34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</row>
    <row r="148" spans="1:30" ht="14.4" x14ac:dyDescent="0.25">
      <c r="A148" s="113" t="s">
        <v>111</v>
      </c>
      <c r="B148" s="104"/>
      <c r="C148" s="104"/>
      <c r="D148" s="104"/>
      <c r="E148" s="104"/>
      <c r="F148" s="105"/>
      <c r="G148" s="18"/>
      <c r="H148" s="27"/>
      <c r="I148" s="27"/>
      <c r="J148" s="27"/>
      <c r="K148" s="27"/>
      <c r="L148" s="27"/>
      <c r="M148" s="33"/>
      <c r="N148" s="33"/>
      <c r="O148" s="33"/>
      <c r="P148" s="33"/>
      <c r="Q148" s="33"/>
      <c r="R148" s="34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</row>
    <row r="149" spans="1:30" ht="14.4" x14ac:dyDescent="0.25">
      <c r="A149" s="113" t="s">
        <v>112</v>
      </c>
      <c r="B149" s="104"/>
      <c r="C149" s="104"/>
      <c r="D149" s="104"/>
      <c r="E149" s="104"/>
      <c r="F149" s="105"/>
      <c r="G149" s="18"/>
      <c r="H149" s="27"/>
      <c r="I149" s="27"/>
      <c r="J149" s="27"/>
      <c r="K149" s="27"/>
      <c r="L149" s="27"/>
      <c r="M149" s="33"/>
      <c r="N149" s="33"/>
      <c r="O149" s="33"/>
      <c r="P149" s="33"/>
      <c r="Q149" s="33"/>
      <c r="R149" s="34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</row>
    <row r="150" spans="1:30" ht="14.4" x14ac:dyDescent="0.25">
      <c r="A150" s="111" t="s">
        <v>113</v>
      </c>
      <c r="B150" s="104"/>
      <c r="C150" s="104"/>
      <c r="D150" s="104"/>
      <c r="E150" s="104"/>
      <c r="F150" s="105"/>
      <c r="G150" s="18"/>
      <c r="H150" s="27"/>
      <c r="I150" s="27"/>
      <c r="J150" s="27"/>
      <c r="K150" s="27"/>
      <c r="L150" s="27"/>
      <c r="M150" s="33"/>
      <c r="N150" s="33"/>
      <c r="O150" s="33"/>
      <c r="P150" s="33"/>
      <c r="Q150" s="33"/>
      <c r="R150" s="34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</row>
    <row r="151" spans="1:30" ht="14.4" x14ac:dyDescent="0.25">
      <c r="A151" s="111" t="s">
        <v>114</v>
      </c>
      <c r="B151" s="104"/>
      <c r="C151" s="104"/>
      <c r="D151" s="104"/>
      <c r="E151" s="104"/>
      <c r="F151" s="105"/>
      <c r="G151" s="18"/>
      <c r="H151" s="27"/>
      <c r="I151" s="27"/>
      <c r="J151" s="27"/>
      <c r="K151" s="27"/>
      <c r="L151" s="27"/>
      <c r="M151" s="33"/>
      <c r="N151" s="33"/>
      <c r="O151" s="33"/>
      <c r="P151" s="33"/>
      <c r="Q151" s="33"/>
      <c r="R151" s="34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</row>
    <row r="152" spans="1:30" ht="14.4" x14ac:dyDescent="0.25">
      <c r="A152" s="111" t="s">
        <v>115</v>
      </c>
      <c r="B152" s="104"/>
      <c r="C152" s="104"/>
      <c r="D152" s="104"/>
      <c r="E152" s="104"/>
      <c r="F152" s="105"/>
      <c r="G152" s="18"/>
      <c r="H152" s="27"/>
      <c r="I152" s="27"/>
      <c r="J152" s="27"/>
      <c r="K152" s="27"/>
      <c r="L152" s="27"/>
      <c r="M152" s="33"/>
      <c r="N152" s="33"/>
      <c r="O152" s="33"/>
      <c r="P152" s="33"/>
      <c r="Q152" s="33"/>
      <c r="R152" s="34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</row>
    <row r="153" spans="1:30" ht="14.4" x14ac:dyDescent="0.25">
      <c r="A153" s="111"/>
      <c r="B153" s="104"/>
      <c r="C153" s="104"/>
      <c r="D153" s="104"/>
      <c r="E153" s="104"/>
      <c r="F153" s="105"/>
      <c r="G153" s="18"/>
      <c r="H153" s="27"/>
      <c r="I153" s="27"/>
      <c r="J153" s="27"/>
      <c r="K153" s="27"/>
      <c r="L153" s="27"/>
      <c r="M153" s="33"/>
      <c r="N153" s="33"/>
      <c r="O153" s="33"/>
      <c r="P153" s="33"/>
      <c r="Q153" s="33"/>
      <c r="R153" s="34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</row>
    <row r="154" spans="1:30" ht="14.4" x14ac:dyDescent="0.25">
      <c r="A154" s="111"/>
      <c r="B154" s="104"/>
      <c r="C154" s="104"/>
      <c r="D154" s="104"/>
      <c r="E154" s="104"/>
      <c r="F154" s="105"/>
      <c r="G154" s="18"/>
      <c r="H154" s="27"/>
      <c r="I154" s="27"/>
      <c r="J154" s="27"/>
      <c r="K154" s="27"/>
      <c r="L154" s="27"/>
      <c r="M154" s="33"/>
      <c r="N154" s="33"/>
      <c r="O154" s="33"/>
      <c r="P154" s="33"/>
      <c r="Q154" s="33"/>
      <c r="R154" s="34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</row>
    <row r="155" spans="1:30" ht="14.4" x14ac:dyDescent="0.25">
      <c r="A155" s="106"/>
      <c r="B155" s="104"/>
      <c r="C155" s="104"/>
      <c r="D155" s="104"/>
      <c r="E155" s="104"/>
      <c r="F155" s="105"/>
      <c r="G155" s="18"/>
      <c r="H155" s="27"/>
      <c r="I155" s="27"/>
      <c r="J155" s="27"/>
      <c r="K155" s="27"/>
      <c r="L155" s="27"/>
      <c r="M155" s="33"/>
      <c r="N155" s="33"/>
      <c r="O155" s="33"/>
      <c r="P155" s="33"/>
      <c r="Q155" s="33"/>
      <c r="R155" s="34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</row>
    <row r="156" spans="1:30" ht="14.4" x14ac:dyDescent="0.25">
      <c r="A156" s="106"/>
      <c r="B156" s="104"/>
      <c r="C156" s="104"/>
      <c r="D156" s="104"/>
      <c r="E156" s="104"/>
      <c r="F156" s="105"/>
      <c r="G156" s="18"/>
      <c r="H156" s="27"/>
      <c r="I156" s="27"/>
      <c r="J156" s="27"/>
      <c r="K156" s="27"/>
      <c r="L156" s="27"/>
      <c r="M156" s="33"/>
      <c r="N156" s="33"/>
      <c r="O156" s="33"/>
      <c r="P156" s="33"/>
      <c r="Q156" s="33"/>
      <c r="R156" s="34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</row>
    <row r="157" spans="1:30" ht="14.4" x14ac:dyDescent="0.25">
      <c r="A157" s="106"/>
      <c r="B157" s="104"/>
      <c r="C157" s="104"/>
      <c r="D157" s="104"/>
      <c r="E157" s="104"/>
      <c r="F157" s="105"/>
      <c r="G157" s="18"/>
      <c r="H157" s="27"/>
      <c r="I157" s="27"/>
      <c r="J157" s="27"/>
      <c r="K157" s="27"/>
      <c r="L157" s="27"/>
      <c r="M157" s="33"/>
      <c r="N157" s="33"/>
      <c r="O157" s="33"/>
      <c r="P157" s="33"/>
      <c r="Q157" s="33"/>
      <c r="R157" s="34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</row>
    <row r="158" spans="1:30" ht="14.4" x14ac:dyDescent="0.25">
      <c r="A158" s="106"/>
      <c r="B158" s="104"/>
      <c r="C158" s="104"/>
      <c r="D158" s="104"/>
      <c r="E158" s="104"/>
      <c r="F158" s="105"/>
      <c r="G158" s="18"/>
      <c r="H158" s="27"/>
      <c r="I158" s="27"/>
      <c r="J158" s="27"/>
      <c r="K158" s="27"/>
      <c r="L158" s="27"/>
      <c r="M158" s="33"/>
      <c r="N158" s="33"/>
      <c r="O158" s="33"/>
      <c r="P158" s="33"/>
      <c r="Q158" s="33"/>
      <c r="R158" s="34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</row>
    <row r="159" spans="1:30" ht="14.4" x14ac:dyDescent="0.25">
      <c r="A159" s="106"/>
      <c r="B159" s="104"/>
      <c r="C159" s="104"/>
      <c r="D159" s="104"/>
      <c r="E159" s="104"/>
      <c r="F159" s="105"/>
      <c r="G159" s="18"/>
      <c r="H159" s="27"/>
      <c r="I159" s="27"/>
      <c r="J159" s="27"/>
      <c r="K159" s="27"/>
      <c r="L159" s="27"/>
      <c r="M159" s="33"/>
      <c r="N159" s="33"/>
      <c r="O159" s="33"/>
      <c r="P159" s="33"/>
      <c r="Q159" s="33"/>
      <c r="R159" s="34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</row>
    <row r="160" spans="1:30" ht="32.25" customHeight="1" x14ac:dyDescent="0.25">
      <c r="A160" s="107"/>
      <c r="B160" s="108"/>
      <c r="C160" s="108"/>
      <c r="D160" s="108"/>
      <c r="E160" s="108"/>
      <c r="F160" s="108"/>
      <c r="G160" s="18"/>
      <c r="H160" s="27"/>
      <c r="I160" s="27"/>
      <c r="J160" s="27"/>
      <c r="K160" s="27"/>
      <c r="L160" s="27"/>
      <c r="M160" s="33"/>
      <c r="N160" s="33"/>
      <c r="O160" s="33"/>
      <c r="P160" s="33"/>
      <c r="Q160" s="33"/>
      <c r="R160" s="34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</row>
    <row r="161" spans="1:30" ht="14.4" x14ac:dyDescent="0.25">
      <c r="A161" s="109" t="s">
        <v>116</v>
      </c>
      <c r="B161" s="104"/>
      <c r="C161" s="104"/>
      <c r="D161" s="104"/>
      <c r="E161" s="104"/>
      <c r="F161" s="105"/>
      <c r="G161" s="18"/>
      <c r="H161" s="27"/>
      <c r="I161" s="27"/>
      <c r="J161" s="27"/>
      <c r="K161" s="27"/>
      <c r="L161" s="27"/>
      <c r="M161" s="33"/>
      <c r="N161" s="33"/>
      <c r="O161" s="33"/>
      <c r="P161" s="33"/>
      <c r="Q161" s="33"/>
      <c r="R161" s="34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</row>
    <row r="162" spans="1:30" ht="14.4" x14ac:dyDescent="0.25">
      <c r="A162" s="110" t="s">
        <v>117</v>
      </c>
      <c r="B162" s="104"/>
      <c r="C162" s="104"/>
      <c r="D162" s="104"/>
      <c r="E162" s="104"/>
      <c r="F162" s="105"/>
      <c r="G162" s="18"/>
      <c r="H162" s="27"/>
      <c r="I162" s="27"/>
      <c r="J162" s="27"/>
      <c r="K162" s="27"/>
      <c r="L162" s="27"/>
      <c r="M162" s="33"/>
      <c r="N162" s="33"/>
      <c r="O162" s="33"/>
      <c r="P162" s="33"/>
      <c r="Q162" s="33"/>
      <c r="R162" s="34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</row>
    <row r="163" spans="1:30" ht="14.4" x14ac:dyDescent="0.25">
      <c r="A163" s="103" t="s">
        <v>118</v>
      </c>
      <c r="B163" s="104"/>
      <c r="C163" s="104"/>
      <c r="D163" s="104"/>
      <c r="E163" s="104"/>
      <c r="F163" s="105"/>
      <c r="G163" s="18"/>
      <c r="H163" s="27"/>
      <c r="I163" s="27"/>
      <c r="J163" s="27"/>
      <c r="K163" s="27"/>
      <c r="L163" s="27"/>
      <c r="M163" s="33"/>
      <c r="N163" s="33"/>
      <c r="O163" s="33"/>
      <c r="P163" s="33"/>
      <c r="Q163" s="33"/>
      <c r="R163" s="34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</row>
    <row r="164" spans="1:30" ht="14.4" x14ac:dyDescent="0.25">
      <c r="A164" s="103" t="s">
        <v>119</v>
      </c>
      <c r="B164" s="104"/>
      <c r="C164" s="104"/>
      <c r="D164" s="104"/>
      <c r="E164" s="104"/>
      <c r="F164" s="105"/>
      <c r="G164" s="18"/>
      <c r="H164" s="27"/>
      <c r="I164" s="27"/>
      <c r="J164" s="27"/>
      <c r="K164" s="27"/>
      <c r="L164" s="27"/>
      <c r="M164" s="33"/>
      <c r="N164" s="33"/>
      <c r="O164" s="33"/>
      <c r="P164" s="33"/>
      <c r="Q164" s="33"/>
      <c r="R164" s="34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</row>
    <row r="165" spans="1:30" ht="14.4" x14ac:dyDescent="0.25">
      <c r="A165" s="103" t="s">
        <v>120</v>
      </c>
      <c r="B165" s="104"/>
      <c r="C165" s="104"/>
      <c r="D165" s="104"/>
      <c r="E165" s="104"/>
      <c r="F165" s="105"/>
      <c r="G165" s="18"/>
      <c r="H165" s="27"/>
      <c r="I165" s="27"/>
      <c r="J165" s="27"/>
      <c r="K165" s="27"/>
      <c r="L165" s="27"/>
      <c r="M165" s="33"/>
      <c r="N165" s="33"/>
      <c r="O165" s="33"/>
      <c r="P165" s="33"/>
      <c r="Q165" s="33"/>
      <c r="R165" s="34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</row>
    <row r="166" spans="1:30" ht="14.4" x14ac:dyDescent="0.25">
      <c r="A166" s="103" t="s">
        <v>121</v>
      </c>
      <c r="B166" s="104"/>
      <c r="C166" s="104"/>
      <c r="D166" s="104"/>
      <c r="E166" s="104"/>
      <c r="F166" s="105"/>
      <c r="G166" s="18"/>
      <c r="H166" s="27"/>
      <c r="I166" s="27"/>
      <c r="J166" s="27"/>
      <c r="K166" s="27"/>
      <c r="L166" s="27"/>
      <c r="M166" s="33"/>
      <c r="N166" s="33"/>
      <c r="O166" s="33"/>
      <c r="P166" s="33"/>
      <c r="Q166" s="33"/>
      <c r="R166" s="34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</row>
    <row r="167" spans="1:30" ht="14.4" x14ac:dyDescent="0.25">
      <c r="A167" s="103" t="s">
        <v>122</v>
      </c>
      <c r="B167" s="104"/>
      <c r="C167" s="104"/>
      <c r="D167" s="104"/>
      <c r="E167" s="104"/>
      <c r="F167" s="105"/>
      <c r="G167" s="18"/>
      <c r="H167" s="27"/>
      <c r="I167" s="27"/>
      <c r="J167" s="27"/>
      <c r="K167" s="27"/>
      <c r="L167" s="27"/>
      <c r="M167" s="33"/>
      <c r="N167" s="33"/>
      <c r="O167" s="33"/>
      <c r="P167" s="33"/>
      <c r="Q167" s="33"/>
      <c r="R167" s="34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</row>
    <row r="168" spans="1:30" ht="14.4" x14ac:dyDescent="0.25">
      <c r="A168" s="103" t="s">
        <v>123</v>
      </c>
      <c r="B168" s="104"/>
      <c r="C168" s="104"/>
      <c r="D168" s="104"/>
      <c r="E168" s="104"/>
      <c r="F168" s="105"/>
      <c r="G168" s="18"/>
      <c r="H168" s="27"/>
      <c r="I168" s="27"/>
      <c r="J168" s="27"/>
      <c r="K168" s="27"/>
      <c r="L168" s="27"/>
      <c r="M168" s="33"/>
      <c r="N168" s="33"/>
      <c r="O168" s="33"/>
      <c r="P168" s="33"/>
      <c r="Q168" s="33"/>
      <c r="R168" s="34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</row>
    <row r="169" spans="1:30" ht="14.4" x14ac:dyDescent="0.25">
      <c r="A169" s="103" t="s">
        <v>124</v>
      </c>
      <c r="B169" s="104"/>
      <c r="C169" s="104"/>
      <c r="D169" s="104"/>
      <c r="E169" s="104"/>
      <c r="F169" s="105"/>
      <c r="G169" s="18"/>
      <c r="H169" s="27"/>
      <c r="I169" s="27"/>
      <c r="J169" s="27"/>
      <c r="K169" s="27"/>
      <c r="L169" s="27"/>
      <c r="M169" s="33"/>
      <c r="N169" s="33"/>
      <c r="O169" s="33"/>
      <c r="P169" s="33"/>
      <c r="Q169" s="33"/>
      <c r="R169" s="34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</row>
    <row r="170" spans="1:30" ht="14.4" x14ac:dyDescent="0.25">
      <c r="A170" s="103" t="s">
        <v>125</v>
      </c>
      <c r="B170" s="104"/>
      <c r="C170" s="104"/>
      <c r="D170" s="104"/>
      <c r="E170" s="104"/>
      <c r="F170" s="105"/>
      <c r="G170" s="18"/>
      <c r="H170" s="27"/>
      <c r="I170" s="27"/>
      <c r="J170" s="27"/>
      <c r="K170" s="27"/>
      <c r="L170" s="27"/>
      <c r="M170" s="33"/>
      <c r="N170" s="33"/>
      <c r="O170" s="33"/>
      <c r="P170" s="33"/>
      <c r="Q170" s="33"/>
      <c r="R170" s="34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</row>
    <row r="171" spans="1:30" ht="14.4" x14ac:dyDescent="0.25">
      <c r="A171" s="103" t="s">
        <v>126</v>
      </c>
      <c r="B171" s="104"/>
      <c r="C171" s="104"/>
      <c r="D171" s="104"/>
      <c r="E171" s="104"/>
      <c r="F171" s="105"/>
      <c r="G171" s="18"/>
      <c r="H171" s="27"/>
      <c r="I171" s="27"/>
      <c r="J171" s="27"/>
      <c r="K171" s="27"/>
      <c r="L171" s="27"/>
      <c r="M171" s="33"/>
      <c r="N171" s="33"/>
      <c r="O171" s="33"/>
      <c r="P171" s="33"/>
      <c r="Q171" s="33"/>
      <c r="R171" s="34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</row>
    <row r="172" spans="1:30" ht="14.4" x14ac:dyDescent="0.25">
      <c r="A172" s="103" t="s">
        <v>127</v>
      </c>
      <c r="B172" s="104"/>
      <c r="C172" s="104"/>
      <c r="D172" s="104"/>
      <c r="E172" s="104"/>
      <c r="F172" s="105"/>
      <c r="G172" s="18"/>
      <c r="H172" s="27"/>
      <c r="I172" s="27"/>
      <c r="J172" s="27"/>
      <c r="K172" s="27"/>
      <c r="L172" s="27"/>
      <c r="M172" s="33"/>
      <c r="N172" s="33"/>
      <c r="O172" s="33"/>
      <c r="P172" s="33"/>
      <c r="Q172" s="33"/>
      <c r="R172" s="34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</row>
    <row r="173" spans="1:30" ht="14.4" x14ac:dyDescent="0.25">
      <c r="A173" s="103" t="s">
        <v>128</v>
      </c>
      <c r="B173" s="104"/>
      <c r="C173" s="104"/>
      <c r="D173" s="104"/>
      <c r="E173" s="104"/>
      <c r="F173" s="105"/>
      <c r="G173" s="18"/>
      <c r="H173" s="27"/>
      <c r="I173" s="27"/>
      <c r="J173" s="27"/>
      <c r="K173" s="27"/>
      <c r="L173" s="27"/>
      <c r="M173" s="33"/>
      <c r="N173" s="33"/>
      <c r="O173" s="33"/>
      <c r="P173" s="33"/>
      <c r="Q173" s="33"/>
      <c r="R173" s="34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</row>
    <row r="174" spans="1:30" ht="14.4" x14ac:dyDescent="0.25">
      <c r="A174" s="103" t="s">
        <v>129</v>
      </c>
      <c r="B174" s="104"/>
      <c r="C174" s="104"/>
      <c r="D174" s="104"/>
      <c r="E174" s="104"/>
      <c r="F174" s="105"/>
      <c r="G174" s="18"/>
      <c r="H174" s="27"/>
      <c r="I174" s="27"/>
      <c r="J174" s="27"/>
      <c r="K174" s="27"/>
      <c r="L174" s="27"/>
      <c r="M174" s="33"/>
      <c r="N174" s="33"/>
      <c r="O174" s="33"/>
      <c r="P174" s="33"/>
      <c r="Q174" s="33"/>
      <c r="R174" s="34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</row>
    <row r="175" spans="1:30" ht="14.4" x14ac:dyDescent="0.25">
      <c r="A175" s="103" t="s">
        <v>130</v>
      </c>
      <c r="B175" s="104"/>
      <c r="C175" s="104"/>
      <c r="D175" s="104"/>
      <c r="E175" s="104"/>
      <c r="F175" s="105"/>
      <c r="G175" s="18"/>
      <c r="H175" s="27"/>
      <c r="I175" s="27"/>
      <c r="J175" s="27"/>
      <c r="K175" s="27"/>
      <c r="L175" s="27"/>
      <c r="M175" s="33"/>
      <c r="N175" s="33"/>
      <c r="O175" s="33"/>
      <c r="P175" s="33"/>
      <c r="Q175" s="33"/>
      <c r="R175" s="34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</row>
    <row r="176" spans="1:30" ht="14.4" x14ac:dyDescent="0.25">
      <c r="A176" s="103" t="s">
        <v>131</v>
      </c>
      <c r="B176" s="104"/>
      <c r="C176" s="104"/>
      <c r="D176" s="104"/>
      <c r="E176" s="104"/>
      <c r="F176" s="105"/>
      <c r="G176" s="18"/>
      <c r="H176" s="27"/>
      <c r="I176" s="27"/>
      <c r="J176" s="27"/>
      <c r="K176" s="27"/>
      <c r="L176" s="27"/>
      <c r="M176" s="33"/>
      <c r="N176" s="33"/>
      <c r="O176" s="33"/>
      <c r="P176" s="33"/>
      <c r="Q176" s="33"/>
      <c r="R176" s="34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</row>
    <row r="177" spans="1:30" ht="14.4" x14ac:dyDescent="0.25">
      <c r="A177" s="103" t="s">
        <v>132</v>
      </c>
      <c r="B177" s="104"/>
      <c r="C177" s="104"/>
      <c r="D177" s="104"/>
      <c r="E177" s="104"/>
      <c r="F177" s="105"/>
      <c r="G177" s="18"/>
      <c r="H177" s="27"/>
      <c r="I177" s="27"/>
      <c r="J177" s="27"/>
      <c r="K177" s="27"/>
      <c r="L177" s="27"/>
      <c r="M177" s="33"/>
      <c r="N177" s="33"/>
      <c r="O177" s="33"/>
      <c r="P177" s="33"/>
      <c r="Q177" s="33"/>
      <c r="R177" s="34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</row>
    <row r="178" spans="1:30" ht="14.4" x14ac:dyDescent="0.25">
      <c r="A178" s="103" t="s">
        <v>133</v>
      </c>
      <c r="B178" s="104"/>
      <c r="C178" s="104"/>
      <c r="D178" s="104"/>
      <c r="E178" s="104"/>
      <c r="F178" s="105"/>
      <c r="G178" s="18"/>
      <c r="H178" s="27"/>
      <c r="I178" s="27"/>
      <c r="J178" s="27"/>
      <c r="K178" s="27"/>
      <c r="L178" s="27"/>
      <c r="M178" s="33"/>
      <c r="N178" s="33"/>
      <c r="O178" s="33"/>
      <c r="P178" s="33"/>
      <c r="Q178" s="33"/>
      <c r="R178" s="34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</row>
    <row r="179" spans="1:30" ht="14.4" x14ac:dyDescent="0.25">
      <c r="A179" s="103" t="s">
        <v>134</v>
      </c>
      <c r="B179" s="104"/>
      <c r="C179" s="104"/>
      <c r="D179" s="104"/>
      <c r="E179" s="104"/>
      <c r="F179" s="105"/>
      <c r="G179" s="18"/>
      <c r="H179" s="27"/>
      <c r="I179" s="27"/>
      <c r="J179" s="27"/>
      <c r="K179" s="27"/>
      <c r="L179" s="27"/>
      <c r="M179" s="33"/>
      <c r="N179" s="33"/>
      <c r="O179" s="33"/>
      <c r="P179" s="33"/>
      <c r="Q179" s="33"/>
      <c r="R179" s="34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</row>
    <row r="180" spans="1:30" ht="14.4" x14ac:dyDescent="0.25">
      <c r="A180" s="103" t="s">
        <v>135</v>
      </c>
      <c r="B180" s="104"/>
      <c r="C180" s="104"/>
      <c r="D180" s="104"/>
      <c r="E180" s="104"/>
      <c r="F180" s="105"/>
      <c r="G180" s="18"/>
      <c r="H180" s="27"/>
      <c r="I180" s="27"/>
      <c r="J180" s="27"/>
      <c r="K180" s="27"/>
      <c r="L180" s="27"/>
      <c r="M180" s="33"/>
      <c r="N180" s="33"/>
      <c r="O180" s="33"/>
      <c r="P180" s="33"/>
      <c r="Q180" s="33"/>
      <c r="R180" s="34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</row>
    <row r="181" spans="1:30" ht="14.4" x14ac:dyDescent="0.25">
      <c r="A181" s="103" t="s">
        <v>136</v>
      </c>
      <c r="B181" s="104"/>
      <c r="C181" s="104"/>
      <c r="D181" s="104"/>
      <c r="E181" s="104"/>
      <c r="F181" s="105"/>
      <c r="G181" s="18"/>
      <c r="H181" s="27"/>
      <c r="I181" s="27"/>
      <c r="J181" s="27"/>
      <c r="K181" s="27"/>
      <c r="L181" s="27"/>
      <c r="M181" s="33"/>
      <c r="N181" s="33"/>
      <c r="O181" s="33"/>
      <c r="P181" s="33"/>
      <c r="Q181" s="33"/>
      <c r="R181" s="34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</row>
    <row r="182" spans="1:30" ht="14.4" x14ac:dyDescent="0.25">
      <c r="A182" s="103" t="s">
        <v>137</v>
      </c>
      <c r="B182" s="104"/>
      <c r="C182" s="104"/>
      <c r="D182" s="104"/>
      <c r="E182" s="104"/>
      <c r="F182" s="105"/>
      <c r="G182" s="18"/>
      <c r="H182" s="27"/>
      <c r="I182" s="27"/>
      <c r="J182" s="27"/>
      <c r="K182" s="27"/>
      <c r="L182" s="27"/>
      <c r="M182" s="33"/>
      <c r="N182" s="33"/>
      <c r="O182" s="33"/>
      <c r="P182" s="33"/>
      <c r="Q182" s="33"/>
      <c r="R182" s="34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</row>
    <row r="183" spans="1:30" ht="14.4" x14ac:dyDescent="0.25">
      <c r="A183" s="103" t="s">
        <v>138</v>
      </c>
      <c r="B183" s="104"/>
      <c r="C183" s="104"/>
      <c r="D183" s="104"/>
      <c r="E183" s="104"/>
      <c r="F183" s="105"/>
      <c r="G183" s="18"/>
      <c r="H183" s="27"/>
      <c r="I183" s="27"/>
      <c r="J183" s="27"/>
      <c r="K183" s="27"/>
      <c r="L183" s="27"/>
      <c r="M183" s="33"/>
      <c r="N183" s="33"/>
      <c r="O183" s="33"/>
      <c r="P183" s="33"/>
      <c r="Q183" s="33"/>
      <c r="R183" s="34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</row>
    <row r="184" spans="1:30" ht="14.4" x14ac:dyDescent="0.25">
      <c r="A184" s="103" t="s">
        <v>139</v>
      </c>
      <c r="B184" s="104"/>
      <c r="C184" s="104"/>
      <c r="D184" s="104"/>
      <c r="E184" s="104"/>
      <c r="F184" s="105"/>
      <c r="G184" s="18"/>
      <c r="H184" s="27"/>
      <c r="I184" s="27"/>
      <c r="J184" s="27"/>
      <c r="K184" s="27"/>
      <c r="L184" s="27"/>
      <c r="M184" s="33"/>
      <c r="N184" s="33"/>
      <c r="O184" s="33"/>
      <c r="P184" s="33"/>
      <c r="Q184" s="33"/>
      <c r="R184" s="34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</row>
    <row r="185" spans="1:30" ht="14.4" x14ac:dyDescent="0.25">
      <c r="A185" s="103" t="s">
        <v>140</v>
      </c>
      <c r="B185" s="104"/>
      <c r="C185" s="104"/>
      <c r="D185" s="104"/>
      <c r="E185" s="104"/>
      <c r="F185" s="105"/>
      <c r="G185" s="18"/>
      <c r="H185" s="27"/>
      <c r="I185" s="27"/>
      <c r="J185" s="27"/>
      <c r="K185" s="27"/>
      <c r="L185" s="27"/>
      <c r="M185" s="33"/>
      <c r="N185" s="33"/>
      <c r="O185" s="33"/>
      <c r="P185" s="33"/>
      <c r="Q185" s="33"/>
      <c r="R185" s="45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</row>
    <row r="186" spans="1:30" ht="14.4" x14ac:dyDescent="0.25">
      <c r="A186" s="103" t="s">
        <v>141</v>
      </c>
      <c r="B186" s="104"/>
      <c r="C186" s="104"/>
      <c r="D186" s="104"/>
      <c r="E186" s="104"/>
      <c r="F186" s="105"/>
      <c r="G186" s="18"/>
      <c r="H186" s="27"/>
      <c r="I186" s="27"/>
      <c r="J186" s="27"/>
      <c r="K186" s="27"/>
      <c r="L186" s="27"/>
      <c r="M186" s="33"/>
      <c r="N186" s="33"/>
      <c r="O186" s="33"/>
      <c r="P186" s="33"/>
      <c r="Q186" s="33"/>
      <c r="R186" s="45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</row>
    <row r="187" spans="1:30" ht="14.4" x14ac:dyDescent="0.25">
      <c r="A187" s="103" t="s">
        <v>142</v>
      </c>
      <c r="B187" s="104"/>
      <c r="C187" s="104"/>
      <c r="D187" s="104"/>
      <c r="E187" s="104"/>
      <c r="F187" s="105"/>
      <c r="G187" s="18"/>
      <c r="H187" s="27"/>
      <c r="I187" s="27"/>
      <c r="J187" s="27"/>
      <c r="K187" s="27"/>
      <c r="L187" s="27"/>
      <c r="M187" s="33"/>
      <c r="N187" s="33"/>
      <c r="O187" s="33"/>
      <c r="P187" s="33"/>
      <c r="Q187" s="33"/>
      <c r="R187" s="45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</row>
    <row r="188" spans="1:30" ht="14.4" x14ac:dyDescent="0.25">
      <c r="A188" s="103" t="s">
        <v>143</v>
      </c>
      <c r="B188" s="104"/>
      <c r="C188" s="104"/>
      <c r="D188" s="104"/>
      <c r="E188" s="104"/>
      <c r="F188" s="105"/>
      <c r="G188" s="18"/>
      <c r="H188" s="27"/>
      <c r="I188" s="27"/>
      <c r="J188" s="27"/>
      <c r="K188" s="27"/>
      <c r="L188" s="27"/>
      <c r="M188" s="33"/>
      <c r="N188" s="33"/>
      <c r="O188" s="33"/>
      <c r="P188" s="33"/>
      <c r="Q188" s="33"/>
      <c r="R188" s="45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</row>
    <row r="189" spans="1:30" ht="14.4" x14ac:dyDescent="0.25">
      <c r="A189" s="103" t="s">
        <v>144</v>
      </c>
      <c r="B189" s="104"/>
      <c r="C189" s="104"/>
      <c r="D189" s="104"/>
      <c r="E189" s="104"/>
      <c r="F189" s="105"/>
      <c r="G189" s="18"/>
      <c r="H189" s="27"/>
      <c r="I189" s="27"/>
      <c r="J189" s="27"/>
      <c r="K189" s="27"/>
      <c r="L189" s="27"/>
      <c r="M189" s="33"/>
      <c r="N189" s="33"/>
      <c r="O189" s="33"/>
      <c r="P189" s="33"/>
      <c r="Q189" s="33"/>
      <c r="R189" s="45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</row>
    <row r="190" spans="1:30" ht="14.4" x14ac:dyDescent="0.25">
      <c r="A190" s="103" t="s">
        <v>145</v>
      </c>
      <c r="B190" s="104"/>
      <c r="C190" s="104"/>
      <c r="D190" s="104"/>
      <c r="E190" s="104"/>
      <c r="F190" s="105"/>
      <c r="G190" s="18"/>
      <c r="H190" s="27"/>
      <c r="I190" s="27"/>
      <c r="J190" s="27"/>
      <c r="K190" s="27"/>
      <c r="L190" s="27"/>
      <c r="M190" s="33"/>
      <c r="N190" s="33"/>
      <c r="O190" s="33"/>
      <c r="P190" s="33"/>
      <c r="Q190" s="33"/>
      <c r="R190" s="45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</row>
    <row r="191" spans="1:30" ht="14.4" x14ac:dyDescent="0.25">
      <c r="A191" s="103" t="s">
        <v>146</v>
      </c>
      <c r="B191" s="104"/>
      <c r="C191" s="104"/>
      <c r="D191" s="104"/>
      <c r="E191" s="104"/>
      <c r="F191" s="105"/>
      <c r="G191" s="18"/>
      <c r="H191" s="27"/>
      <c r="I191" s="27"/>
      <c r="J191" s="27"/>
      <c r="K191" s="27"/>
      <c r="L191" s="27"/>
      <c r="M191" s="33"/>
      <c r="N191" s="33"/>
      <c r="O191" s="33"/>
      <c r="P191" s="33"/>
      <c r="Q191" s="33"/>
      <c r="R191" s="45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</row>
    <row r="192" spans="1:30" ht="14.4" x14ac:dyDescent="0.25">
      <c r="A192" s="103" t="s">
        <v>147</v>
      </c>
      <c r="B192" s="104"/>
      <c r="C192" s="104"/>
      <c r="D192" s="104"/>
      <c r="E192" s="104"/>
      <c r="F192" s="105"/>
      <c r="G192" s="18"/>
      <c r="H192" s="27"/>
      <c r="I192" s="27"/>
      <c r="J192" s="27"/>
      <c r="K192" s="27"/>
      <c r="L192" s="27"/>
      <c r="M192" s="33"/>
      <c r="N192" s="33"/>
      <c r="O192" s="33"/>
      <c r="P192" s="33"/>
      <c r="Q192" s="33"/>
      <c r="R192" s="45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</row>
    <row r="193" spans="1:30" ht="14.4" x14ac:dyDescent="0.25">
      <c r="A193" s="103" t="s">
        <v>148</v>
      </c>
      <c r="B193" s="104"/>
      <c r="C193" s="104"/>
      <c r="D193" s="104"/>
      <c r="E193" s="104"/>
      <c r="F193" s="105"/>
      <c r="G193" s="18"/>
      <c r="H193" s="27"/>
      <c r="I193" s="27"/>
      <c r="J193" s="27"/>
      <c r="K193" s="27"/>
      <c r="L193" s="27"/>
      <c r="M193" s="33"/>
      <c r="N193" s="33"/>
      <c r="O193" s="33"/>
      <c r="P193" s="33"/>
      <c r="Q193" s="33"/>
      <c r="R193" s="45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</row>
    <row r="194" spans="1:30" ht="14.4" x14ac:dyDescent="0.25">
      <c r="A194" s="103" t="s">
        <v>149</v>
      </c>
      <c r="B194" s="104"/>
      <c r="C194" s="104"/>
      <c r="D194" s="104"/>
      <c r="E194" s="104"/>
      <c r="F194" s="105"/>
      <c r="G194" s="18"/>
      <c r="H194" s="27"/>
      <c r="I194" s="27"/>
      <c r="J194" s="27"/>
      <c r="K194" s="27"/>
      <c r="L194" s="27"/>
      <c r="M194" s="33"/>
      <c r="N194" s="33"/>
      <c r="O194" s="33"/>
      <c r="P194" s="33"/>
      <c r="Q194" s="33"/>
      <c r="R194" s="45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</row>
    <row r="195" spans="1:30" ht="14.4" x14ac:dyDescent="0.25">
      <c r="A195" s="103" t="s">
        <v>150</v>
      </c>
      <c r="B195" s="104"/>
      <c r="C195" s="104"/>
      <c r="D195" s="104"/>
      <c r="E195" s="104"/>
      <c r="F195" s="105"/>
      <c r="G195" s="18"/>
      <c r="H195" s="27"/>
      <c r="I195" s="27"/>
      <c r="J195" s="27"/>
      <c r="K195" s="27"/>
      <c r="L195" s="27"/>
      <c r="M195" s="33"/>
      <c r="N195" s="33"/>
      <c r="O195" s="33"/>
      <c r="P195" s="33"/>
      <c r="Q195" s="33"/>
      <c r="R195" s="45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</row>
    <row r="196" spans="1:30" ht="14.4" x14ac:dyDescent="0.25">
      <c r="A196" s="103" t="s">
        <v>151</v>
      </c>
      <c r="B196" s="104"/>
      <c r="C196" s="104"/>
      <c r="D196" s="104"/>
      <c r="E196" s="104"/>
      <c r="F196" s="105"/>
      <c r="G196" s="18"/>
      <c r="H196" s="27"/>
      <c r="I196" s="27"/>
      <c r="J196" s="27"/>
      <c r="K196" s="27"/>
      <c r="L196" s="27"/>
      <c r="M196" s="33"/>
      <c r="N196" s="33"/>
      <c r="O196" s="33"/>
      <c r="P196" s="33"/>
      <c r="Q196" s="33"/>
      <c r="R196" s="45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</row>
    <row r="197" spans="1:30" ht="14.4" x14ac:dyDescent="0.25">
      <c r="A197" s="103" t="s">
        <v>152</v>
      </c>
      <c r="B197" s="104"/>
      <c r="C197" s="104"/>
      <c r="D197" s="104"/>
      <c r="E197" s="104"/>
      <c r="F197" s="105"/>
      <c r="G197" s="18"/>
      <c r="H197" s="27"/>
      <c r="I197" s="27"/>
      <c r="J197" s="27"/>
      <c r="K197" s="27"/>
      <c r="L197" s="27"/>
      <c r="M197" s="33"/>
      <c r="N197" s="33"/>
      <c r="O197" s="33"/>
      <c r="P197" s="33"/>
      <c r="Q197" s="33"/>
      <c r="R197" s="45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</row>
    <row r="198" spans="1:30" ht="14.4" x14ac:dyDescent="0.25">
      <c r="A198" s="103" t="s">
        <v>153</v>
      </c>
      <c r="B198" s="104"/>
      <c r="C198" s="104"/>
      <c r="D198" s="104"/>
      <c r="E198" s="104"/>
      <c r="F198" s="105"/>
      <c r="G198" s="18"/>
      <c r="H198" s="27"/>
      <c r="I198" s="27"/>
      <c r="J198" s="27"/>
      <c r="K198" s="27"/>
      <c r="L198" s="27"/>
      <c r="M198" s="33"/>
      <c r="N198" s="33"/>
      <c r="O198" s="33"/>
      <c r="P198" s="33"/>
      <c r="Q198" s="33"/>
      <c r="R198" s="45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</row>
    <row r="199" spans="1:30" ht="14.4" x14ac:dyDescent="0.25">
      <c r="A199" s="103" t="s">
        <v>154</v>
      </c>
      <c r="B199" s="104"/>
      <c r="C199" s="104"/>
      <c r="D199" s="104"/>
      <c r="E199" s="104"/>
      <c r="F199" s="105"/>
      <c r="G199" s="18"/>
      <c r="H199" s="27"/>
      <c r="I199" s="27"/>
      <c r="J199" s="27"/>
      <c r="K199" s="27"/>
      <c r="L199" s="27"/>
      <c r="M199" s="33"/>
      <c r="N199" s="33"/>
      <c r="O199" s="33"/>
      <c r="P199" s="33"/>
      <c r="Q199" s="33"/>
      <c r="R199" s="45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</row>
    <row r="200" spans="1:30" ht="14.4" x14ac:dyDescent="0.25">
      <c r="A200" s="103" t="s">
        <v>155</v>
      </c>
      <c r="B200" s="104"/>
      <c r="C200" s="104"/>
      <c r="D200" s="104"/>
      <c r="E200" s="104"/>
      <c r="F200" s="105"/>
      <c r="G200" s="18"/>
      <c r="H200" s="27"/>
      <c r="I200" s="27"/>
      <c r="J200" s="27"/>
      <c r="K200" s="27"/>
      <c r="L200" s="27"/>
      <c r="M200" s="33"/>
      <c r="N200" s="33"/>
      <c r="O200" s="33"/>
      <c r="P200" s="33"/>
      <c r="Q200" s="33"/>
      <c r="R200" s="45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</row>
    <row r="201" spans="1:30" ht="14.4" x14ac:dyDescent="0.25">
      <c r="A201" s="103" t="s">
        <v>156</v>
      </c>
      <c r="B201" s="104"/>
      <c r="C201" s="104"/>
      <c r="D201" s="104"/>
      <c r="E201" s="104"/>
      <c r="F201" s="105"/>
      <c r="G201" s="18"/>
      <c r="H201" s="27"/>
      <c r="I201" s="27"/>
      <c r="J201" s="27"/>
      <c r="K201" s="27"/>
      <c r="L201" s="27"/>
      <c r="M201" s="33"/>
      <c r="N201" s="33"/>
      <c r="O201" s="33"/>
      <c r="P201" s="33"/>
      <c r="Q201" s="33"/>
      <c r="R201" s="45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</row>
    <row r="202" spans="1:30" ht="14.4" x14ac:dyDescent="0.25">
      <c r="A202" s="103" t="s">
        <v>157</v>
      </c>
      <c r="B202" s="104"/>
      <c r="C202" s="104"/>
      <c r="D202" s="104"/>
      <c r="E202" s="104"/>
      <c r="F202" s="105"/>
      <c r="G202" s="18"/>
      <c r="H202" s="27"/>
      <c r="I202" s="27"/>
      <c r="J202" s="27"/>
      <c r="K202" s="27"/>
      <c r="L202" s="27"/>
      <c r="M202" s="33"/>
      <c r="N202" s="33"/>
      <c r="O202" s="33"/>
      <c r="P202" s="33"/>
      <c r="Q202" s="33"/>
      <c r="R202" s="45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</row>
    <row r="203" spans="1:30" ht="13.8" x14ac:dyDescent="0.25">
      <c r="A203" s="103" t="s">
        <v>158</v>
      </c>
      <c r="B203" s="104"/>
      <c r="C203" s="104"/>
      <c r="D203" s="104"/>
      <c r="E203" s="104"/>
      <c r="F203" s="105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</row>
    <row r="204" spans="1:30" ht="13.8" x14ac:dyDescent="0.25">
      <c r="A204" s="103" t="s">
        <v>159</v>
      </c>
      <c r="B204" s="104"/>
      <c r="C204" s="104"/>
      <c r="D204" s="104"/>
      <c r="E204" s="104"/>
      <c r="F204" s="105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</row>
    <row r="205" spans="1:30" ht="13.8" x14ac:dyDescent="0.25">
      <c r="A205" s="103" t="s">
        <v>160</v>
      </c>
      <c r="B205" s="104"/>
      <c r="C205" s="104"/>
      <c r="D205" s="104"/>
      <c r="E205" s="104"/>
      <c r="F205" s="105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</row>
    <row r="206" spans="1:30" ht="13.8" x14ac:dyDescent="0.25">
      <c r="A206" s="103" t="s">
        <v>161</v>
      </c>
      <c r="B206" s="104"/>
      <c r="C206" s="104"/>
      <c r="D206" s="104"/>
      <c r="E206" s="104"/>
      <c r="F206" s="105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</row>
    <row r="207" spans="1:30" ht="13.8" x14ac:dyDescent="0.25">
      <c r="A207" s="103" t="s">
        <v>162</v>
      </c>
      <c r="B207" s="104"/>
      <c r="C207" s="104"/>
      <c r="D207" s="104"/>
      <c r="E207" s="104"/>
      <c r="F207" s="105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</row>
    <row r="208" spans="1:30" ht="13.8" x14ac:dyDescent="0.25">
      <c r="A208" s="103" t="s">
        <v>163</v>
      </c>
      <c r="B208" s="104"/>
      <c r="C208" s="104"/>
      <c r="D208" s="104"/>
      <c r="E208" s="104"/>
      <c r="F208" s="105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</row>
    <row r="209" spans="1:30" ht="13.8" x14ac:dyDescent="0.25">
      <c r="A209" s="103" t="s">
        <v>164</v>
      </c>
      <c r="B209" s="104"/>
      <c r="C209" s="104"/>
      <c r="D209" s="104"/>
      <c r="E209" s="104"/>
      <c r="F209" s="105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</row>
    <row r="210" spans="1:30" ht="13.8" x14ac:dyDescent="0.25">
      <c r="A210" s="103" t="s">
        <v>165</v>
      </c>
      <c r="B210" s="104"/>
      <c r="C210" s="104"/>
      <c r="D210" s="104"/>
      <c r="E210" s="104"/>
      <c r="F210" s="105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</row>
    <row r="211" spans="1:30" ht="13.8" x14ac:dyDescent="0.25">
      <c r="A211" s="103" t="s">
        <v>166</v>
      </c>
      <c r="B211" s="104"/>
      <c r="C211" s="104"/>
      <c r="D211" s="104"/>
      <c r="E211" s="104"/>
      <c r="F211" s="105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</row>
    <row r="212" spans="1:30" ht="13.8" x14ac:dyDescent="0.25">
      <c r="A212" s="103" t="s">
        <v>167</v>
      </c>
      <c r="B212" s="104"/>
      <c r="C212" s="104"/>
      <c r="D212" s="104"/>
      <c r="E212" s="104"/>
      <c r="F212" s="105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</row>
    <row r="213" spans="1:30" ht="13.8" x14ac:dyDescent="0.25">
      <c r="A213" s="103" t="s">
        <v>168</v>
      </c>
      <c r="B213" s="104"/>
      <c r="C213" s="104"/>
      <c r="D213" s="104"/>
      <c r="E213" s="104"/>
      <c r="F213" s="105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</row>
    <row r="214" spans="1:30" ht="13.8" x14ac:dyDescent="0.25">
      <c r="A214" s="103" t="s">
        <v>169</v>
      </c>
      <c r="B214" s="104"/>
      <c r="C214" s="104"/>
      <c r="D214" s="104"/>
      <c r="E214" s="104"/>
      <c r="F214" s="105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</row>
    <row r="215" spans="1:30" ht="13.8" x14ac:dyDescent="0.25">
      <c r="A215" s="103" t="s">
        <v>170</v>
      </c>
      <c r="B215" s="104"/>
      <c r="C215" s="104"/>
      <c r="D215" s="104"/>
      <c r="E215" s="104"/>
      <c r="F215" s="105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</row>
    <row r="216" spans="1:30" ht="13.8" x14ac:dyDescent="0.25">
      <c r="A216" s="103" t="s">
        <v>171</v>
      </c>
      <c r="B216" s="104"/>
      <c r="C216" s="104"/>
      <c r="D216" s="104"/>
      <c r="E216" s="104"/>
      <c r="F216" s="105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</row>
    <row r="217" spans="1:30" ht="13.8" x14ac:dyDescent="0.25">
      <c r="A217" s="103" t="s">
        <v>172</v>
      </c>
      <c r="B217" s="104"/>
      <c r="C217" s="104"/>
      <c r="D217" s="104"/>
      <c r="E217" s="104"/>
      <c r="F217" s="105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</row>
    <row r="218" spans="1:30" ht="13.8" x14ac:dyDescent="0.25">
      <c r="A218" s="103" t="s">
        <v>173</v>
      </c>
      <c r="B218" s="104"/>
      <c r="C218" s="104"/>
      <c r="D218" s="104"/>
      <c r="E218" s="104"/>
      <c r="F218" s="105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</row>
    <row r="219" spans="1:30" ht="13.8" x14ac:dyDescent="0.25">
      <c r="A219" s="103" t="s">
        <v>174</v>
      </c>
      <c r="B219" s="104"/>
      <c r="C219" s="104"/>
      <c r="D219" s="104"/>
      <c r="E219" s="104"/>
      <c r="F219" s="105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</row>
    <row r="220" spans="1:30" ht="13.8" x14ac:dyDescent="0.25">
      <c r="A220" s="103" t="s">
        <v>175</v>
      </c>
      <c r="B220" s="104"/>
      <c r="C220" s="104"/>
      <c r="D220" s="104"/>
      <c r="E220" s="104"/>
      <c r="F220" s="105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</row>
    <row r="221" spans="1:30" ht="13.8" x14ac:dyDescent="0.25">
      <c r="A221" s="103" t="s">
        <v>176</v>
      </c>
      <c r="B221" s="104"/>
      <c r="C221" s="104"/>
      <c r="D221" s="104"/>
      <c r="E221" s="104"/>
      <c r="F221" s="105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</row>
    <row r="222" spans="1:30" ht="13.8" x14ac:dyDescent="0.25">
      <c r="A222" s="103" t="s">
        <v>177</v>
      </c>
      <c r="B222" s="104"/>
      <c r="C222" s="104"/>
      <c r="D222" s="104"/>
      <c r="E222" s="104"/>
      <c r="F222" s="105"/>
      <c r="G222" s="49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</row>
    <row r="223" spans="1:30" ht="13.8" x14ac:dyDescent="0.25">
      <c r="A223" s="50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</row>
    <row r="224" spans="1:30" ht="13.8" x14ac:dyDescent="0.25">
      <c r="A224" s="50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</row>
    <row r="225" spans="1:17" ht="13.8" x14ac:dyDescent="0.25">
      <c r="A225" s="50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</row>
    <row r="226" spans="1:17" ht="13.8" x14ac:dyDescent="0.25">
      <c r="A226" s="50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</row>
    <row r="227" spans="1:17" ht="13.8" x14ac:dyDescent="0.25"/>
    <row r="228" spans="1:17" ht="13.8" x14ac:dyDescent="0.25"/>
    <row r="229" spans="1:17" ht="13.8" x14ac:dyDescent="0.25"/>
    <row r="230" spans="1:17" ht="13.8" x14ac:dyDescent="0.25"/>
    <row r="231" spans="1:17" ht="13.8" x14ac:dyDescent="0.25"/>
    <row r="232" spans="1:17" ht="13.8" x14ac:dyDescent="0.25"/>
    <row r="233" spans="1:17" ht="13.8" x14ac:dyDescent="0.25"/>
    <row r="234" spans="1:17" ht="13.8" x14ac:dyDescent="0.25"/>
    <row r="235" spans="1:17" ht="13.8" x14ac:dyDescent="0.25"/>
    <row r="236" spans="1:17" ht="13.8" x14ac:dyDescent="0.25"/>
    <row r="237" spans="1:17" ht="13.8" x14ac:dyDescent="0.25"/>
    <row r="238" spans="1:17" ht="13.8" x14ac:dyDescent="0.25"/>
    <row r="239" spans="1:17" ht="13.8" x14ac:dyDescent="0.25"/>
    <row r="240" spans="1:17" ht="13.8" x14ac:dyDescent="0.25"/>
    <row r="241" ht="13.8" x14ac:dyDescent="0.25"/>
    <row r="242" ht="13.8" x14ac:dyDescent="0.25"/>
    <row r="243" ht="13.8" x14ac:dyDescent="0.25"/>
    <row r="244" ht="13.8" x14ac:dyDescent="0.25"/>
    <row r="245" ht="13.8" x14ac:dyDescent="0.25"/>
    <row r="246" ht="13.8" x14ac:dyDescent="0.25"/>
    <row r="247" ht="13.8" x14ac:dyDescent="0.25"/>
    <row r="248" ht="13.8" x14ac:dyDescent="0.25"/>
    <row r="249" ht="13.8" x14ac:dyDescent="0.25"/>
    <row r="250" ht="13.8" x14ac:dyDescent="0.25"/>
    <row r="251" ht="13.8" x14ac:dyDescent="0.25"/>
    <row r="252" ht="13.8" x14ac:dyDescent="0.25"/>
    <row r="253" ht="13.8" x14ac:dyDescent="0.25"/>
    <row r="254" ht="13.8" x14ac:dyDescent="0.25"/>
    <row r="255" ht="13.8" x14ac:dyDescent="0.25"/>
    <row r="256" ht="13.8" x14ac:dyDescent="0.25"/>
    <row r="257" ht="13.8" x14ac:dyDescent="0.25"/>
    <row r="258" ht="13.8" x14ac:dyDescent="0.25"/>
    <row r="259" ht="13.8" x14ac:dyDescent="0.25"/>
    <row r="260" ht="13.8" x14ac:dyDescent="0.25"/>
    <row r="261" ht="13.8" x14ac:dyDescent="0.25"/>
    <row r="262" ht="13.8" x14ac:dyDescent="0.25"/>
    <row r="263" ht="13.8" x14ac:dyDescent="0.25"/>
    <row r="264" ht="13.8" x14ac:dyDescent="0.25"/>
    <row r="265" ht="13.8" x14ac:dyDescent="0.25"/>
    <row r="266" ht="13.8" x14ac:dyDescent="0.25"/>
    <row r="267" ht="13.8" x14ac:dyDescent="0.25"/>
    <row r="268" ht="13.8" x14ac:dyDescent="0.25"/>
    <row r="269" ht="13.8" x14ac:dyDescent="0.25"/>
    <row r="270" ht="13.8" x14ac:dyDescent="0.25"/>
    <row r="271" ht="13.8" x14ac:dyDescent="0.25"/>
    <row r="272" ht="13.8" x14ac:dyDescent="0.25"/>
    <row r="273" ht="13.8" x14ac:dyDescent="0.25"/>
    <row r="274" ht="13.8" x14ac:dyDescent="0.25"/>
    <row r="275" ht="13.8" x14ac:dyDescent="0.25"/>
    <row r="276" ht="13.8" x14ac:dyDescent="0.25"/>
    <row r="277" ht="13.8" x14ac:dyDescent="0.25"/>
    <row r="278" ht="13.8" x14ac:dyDescent="0.25"/>
    <row r="279" ht="13.8" x14ac:dyDescent="0.25"/>
    <row r="280" ht="13.8" x14ac:dyDescent="0.25"/>
    <row r="281" ht="13.8" x14ac:dyDescent="0.25"/>
    <row r="282" ht="13.8" x14ac:dyDescent="0.25"/>
    <row r="283" ht="13.8" x14ac:dyDescent="0.25"/>
    <row r="284" ht="13.8" x14ac:dyDescent="0.25"/>
    <row r="285" ht="13.8" x14ac:dyDescent="0.25"/>
    <row r="286" ht="13.8" x14ac:dyDescent="0.25"/>
    <row r="287" ht="13.8" x14ac:dyDescent="0.25"/>
    <row r="288" ht="13.8" x14ac:dyDescent="0.25"/>
    <row r="289" ht="13.8" x14ac:dyDescent="0.25"/>
    <row r="290" ht="13.8" x14ac:dyDescent="0.25"/>
    <row r="291" ht="13.8" x14ac:dyDescent="0.25"/>
    <row r="292" ht="13.8" x14ac:dyDescent="0.25"/>
    <row r="293" ht="13.8" x14ac:dyDescent="0.25"/>
    <row r="294" ht="13.8" x14ac:dyDescent="0.25"/>
    <row r="295" ht="13.8" x14ac:dyDescent="0.25"/>
    <row r="296" ht="13.8" x14ac:dyDescent="0.25"/>
    <row r="297" ht="13.8" x14ac:dyDescent="0.25"/>
    <row r="298" ht="13.8" x14ac:dyDescent="0.25"/>
    <row r="299" ht="13.8" x14ac:dyDescent="0.25"/>
    <row r="300" ht="13.8" x14ac:dyDescent="0.25"/>
    <row r="301" ht="13.8" x14ac:dyDescent="0.25"/>
    <row r="302" ht="13.8" x14ac:dyDescent="0.25"/>
    <row r="303" ht="13.8" x14ac:dyDescent="0.25"/>
    <row r="304" ht="13.8" x14ac:dyDescent="0.25"/>
    <row r="305" ht="13.8" x14ac:dyDescent="0.25"/>
    <row r="306" ht="13.8" x14ac:dyDescent="0.25"/>
    <row r="307" ht="13.8" x14ac:dyDescent="0.25"/>
    <row r="308" ht="13.8" x14ac:dyDescent="0.25"/>
    <row r="309" ht="13.8" x14ac:dyDescent="0.25"/>
    <row r="310" ht="13.8" x14ac:dyDescent="0.25"/>
    <row r="311" ht="13.8" x14ac:dyDescent="0.25"/>
    <row r="312" ht="13.8" x14ac:dyDescent="0.25"/>
    <row r="313" ht="13.8" x14ac:dyDescent="0.25"/>
    <row r="314" ht="13.8" x14ac:dyDescent="0.25"/>
    <row r="315" ht="13.8" x14ac:dyDescent="0.25"/>
    <row r="316" ht="13.8" x14ac:dyDescent="0.25"/>
    <row r="317" ht="13.8" x14ac:dyDescent="0.25"/>
    <row r="318" ht="13.8" x14ac:dyDescent="0.25"/>
    <row r="319" ht="13.8" x14ac:dyDescent="0.25"/>
    <row r="320" ht="13.8" x14ac:dyDescent="0.25"/>
    <row r="321" ht="13.8" x14ac:dyDescent="0.25"/>
    <row r="322" ht="13.8" x14ac:dyDescent="0.25"/>
    <row r="323" ht="13.8" x14ac:dyDescent="0.25"/>
    <row r="324" ht="13.8" x14ac:dyDescent="0.25"/>
    <row r="325" ht="13.8" x14ac:dyDescent="0.25"/>
    <row r="326" ht="13.8" x14ac:dyDescent="0.25"/>
    <row r="327" ht="13.8" x14ac:dyDescent="0.25"/>
    <row r="328" ht="13.8" x14ac:dyDescent="0.25"/>
    <row r="329" ht="13.8" x14ac:dyDescent="0.25"/>
    <row r="330" ht="13.8" x14ac:dyDescent="0.25"/>
    <row r="331" ht="13.8" x14ac:dyDescent="0.25"/>
    <row r="332" ht="13.8" x14ac:dyDescent="0.25"/>
    <row r="333" ht="13.8" x14ac:dyDescent="0.25"/>
    <row r="334" ht="13.8" x14ac:dyDescent="0.25"/>
    <row r="335" ht="13.8" x14ac:dyDescent="0.25"/>
    <row r="336" ht="13.8" x14ac:dyDescent="0.25"/>
    <row r="337" ht="13.8" x14ac:dyDescent="0.25"/>
    <row r="338" ht="13.8" x14ac:dyDescent="0.25"/>
    <row r="339" ht="13.8" x14ac:dyDescent="0.25"/>
    <row r="340" ht="13.8" x14ac:dyDescent="0.25"/>
    <row r="341" ht="13.8" x14ac:dyDescent="0.25"/>
    <row r="342" ht="13.8" x14ac:dyDescent="0.25"/>
    <row r="343" ht="13.8" x14ac:dyDescent="0.25"/>
    <row r="344" ht="13.8" x14ac:dyDescent="0.25"/>
    <row r="345" ht="13.8" x14ac:dyDescent="0.25"/>
    <row r="346" ht="13.8" x14ac:dyDescent="0.25"/>
    <row r="347" ht="13.8" x14ac:dyDescent="0.25"/>
    <row r="348" ht="13.8" x14ac:dyDescent="0.25"/>
    <row r="349" ht="13.8" x14ac:dyDescent="0.25"/>
    <row r="350" ht="13.8" x14ac:dyDescent="0.25"/>
    <row r="351" ht="13.8" x14ac:dyDescent="0.25"/>
    <row r="352" ht="13.8" x14ac:dyDescent="0.25"/>
    <row r="353" ht="13.8" x14ac:dyDescent="0.25"/>
    <row r="354" ht="13.8" x14ac:dyDescent="0.25"/>
    <row r="355" ht="13.8" x14ac:dyDescent="0.25"/>
    <row r="356" ht="13.8" x14ac:dyDescent="0.25"/>
    <row r="357" ht="13.8" x14ac:dyDescent="0.25"/>
    <row r="358" ht="13.8" x14ac:dyDescent="0.25"/>
    <row r="359" ht="13.8" x14ac:dyDescent="0.25"/>
    <row r="360" ht="13.8" x14ac:dyDescent="0.25"/>
    <row r="361" ht="13.8" x14ac:dyDescent="0.25"/>
    <row r="362" ht="13.8" x14ac:dyDescent="0.25"/>
    <row r="363" ht="13.8" x14ac:dyDescent="0.25"/>
    <row r="364" ht="13.8" x14ac:dyDescent="0.25"/>
    <row r="365" ht="13.8" x14ac:dyDescent="0.25"/>
    <row r="366" ht="13.8" x14ac:dyDescent="0.25"/>
    <row r="367" ht="13.8" x14ac:dyDescent="0.25"/>
    <row r="368" ht="13.8" x14ac:dyDescent="0.25"/>
    <row r="369" ht="13.8" x14ac:dyDescent="0.25"/>
    <row r="370" ht="13.8" x14ac:dyDescent="0.25"/>
    <row r="371" ht="13.8" x14ac:dyDescent="0.25"/>
    <row r="372" ht="13.8" x14ac:dyDescent="0.25"/>
    <row r="373" ht="13.8" x14ac:dyDescent="0.25"/>
    <row r="374" ht="13.8" x14ac:dyDescent="0.25"/>
    <row r="375" ht="13.8" x14ac:dyDescent="0.25"/>
    <row r="376" ht="13.8" x14ac:dyDescent="0.25"/>
    <row r="377" ht="13.8" x14ac:dyDescent="0.25"/>
    <row r="378" ht="13.8" x14ac:dyDescent="0.25"/>
    <row r="379" ht="13.8" x14ac:dyDescent="0.25"/>
    <row r="380" ht="13.8" x14ac:dyDescent="0.25"/>
    <row r="381" ht="13.8" x14ac:dyDescent="0.25"/>
    <row r="382" ht="13.8" x14ac:dyDescent="0.25"/>
    <row r="383" ht="13.8" x14ac:dyDescent="0.25"/>
    <row r="384" ht="13.8" x14ac:dyDescent="0.25"/>
    <row r="385" ht="13.8" x14ac:dyDescent="0.25"/>
    <row r="386" ht="13.8" x14ac:dyDescent="0.25"/>
    <row r="387" ht="13.8" x14ac:dyDescent="0.25"/>
    <row r="388" ht="13.8" x14ac:dyDescent="0.25"/>
    <row r="389" ht="13.8" x14ac:dyDescent="0.25"/>
    <row r="390" ht="13.8" x14ac:dyDescent="0.25"/>
    <row r="391" ht="13.8" x14ac:dyDescent="0.25"/>
    <row r="392" ht="13.8" x14ac:dyDescent="0.25"/>
    <row r="393" ht="13.8" x14ac:dyDescent="0.25"/>
    <row r="394" ht="13.8" x14ac:dyDescent="0.25"/>
    <row r="395" ht="13.8" x14ac:dyDescent="0.25"/>
    <row r="396" ht="13.8" x14ac:dyDescent="0.25"/>
    <row r="397" ht="13.8" x14ac:dyDescent="0.25"/>
    <row r="398" ht="13.8" x14ac:dyDescent="0.25"/>
    <row r="399" ht="13.8" x14ac:dyDescent="0.25"/>
    <row r="400" ht="13.8" x14ac:dyDescent="0.25"/>
    <row r="401" ht="13.8" x14ac:dyDescent="0.25"/>
    <row r="402" ht="13.8" x14ac:dyDescent="0.25"/>
    <row r="403" ht="13.8" x14ac:dyDescent="0.25"/>
    <row r="404" ht="13.8" x14ac:dyDescent="0.25"/>
    <row r="405" ht="13.8" x14ac:dyDescent="0.25"/>
    <row r="406" ht="13.8" x14ac:dyDescent="0.25"/>
    <row r="407" ht="13.8" x14ac:dyDescent="0.25"/>
    <row r="408" ht="13.8" x14ac:dyDescent="0.25"/>
    <row r="409" ht="13.8" x14ac:dyDescent="0.25"/>
    <row r="410" ht="13.8" x14ac:dyDescent="0.25"/>
    <row r="411" ht="13.8" x14ac:dyDescent="0.25"/>
    <row r="412" ht="13.8" x14ac:dyDescent="0.25"/>
    <row r="413" ht="13.8" x14ac:dyDescent="0.25"/>
    <row r="414" ht="13.8" x14ac:dyDescent="0.25"/>
    <row r="415" ht="13.8" x14ac:dyDescent="0.25"/>
    <row r="416" ht="13.8" x14ac:dyDescent="0.25"/>
    <row r="417" ht="13.8" x14ac:dyDescent="0.25"/>
    <row r="418" ht="13.8" x14ac:dyDescent="0.25"/>
    <row r="419" ht="13.8" x14ac:dyDescent="0.25"/>
    <row r="420" ht="13.8" x14ac:dyDescent="0.25"/>
    <row r="421" ht="13.8" x14ac:dyDescent="0.25"/>
    <row r="422" ht="13.8" x14ac:dyDescent="0.25"/>
    <row r="423" ht="13.8" x14ac:dyDescent="0.25"/>
    <row r="424" ht="13.8" x14ac:dyDescent="0.25"/>
    <row r="425" ht="13.8" x14ac:dyDescent="0.25"/>
    <row r="426" ht="13.8" x14ac:dyDescent="0.25"/>
    <row r="427" ht="13.8" x14ac:dyDescent="0.25"/>
    <row r="428" ht="13.8" x14ac:dyDescent="0.25"/>
    <row r="429" ht="13.8" x14ac:dyDescent="0.25"/>
    <row r="430" ht="13.8" x14ac:dyDescent="0.25"/>
    <row r="431" ht="13.8" x14ac:dyDescent="0.25"/>
    <row r="432" ht="13.8" x14ac:dyDescent="0.25"/>
    <row r="433" ht="13.8" x14ac:dyDescent="0.25"/>
    <row r="434" ht="13.8" x14ac:dyDescent="0.25"/>
    <row r="435" ht="13.8" x14ac:dyDescent="0.25"/>
    <row r="436" ht="13.8" x14ac:dyDescent="0.25"/>
    <row r="437" ht="13.8" x14ac:dyDescent="0.25"/>
    <row r="438" ht="13.8" x14ac:dyDescent="0.25"/>
    <row r="439" ht="13.8" x14ac:dyDescent="0.25"/>
    <row r="440" ht="13.8" x14ac:dyDescent="0.25"/>
    <row r="441" ht="13.8" x14ac:dyDescent="0.25"/>
    <row r="442" ht="13.8" x14ac:dyDescent="0.25"/>
    <row r="443" ht="13.8" x14ac:dyDescent="0.25"/>
    <row r="444" ht="13.8" x14ac:dyDescent="0.25"/>
    <row r="445" ht="13.8" x14ac:dyDescent="0.25"/>
    <row r="446" ht="13.8" x14ac:dyDescent="0.25"/>
    <row r="447" ht="13.8" x14ac:dyDescent="0.25"/>
    <row r="448" ht="13.8" x14ac:dyDescent="0.25"/>
    <row r="449" ht="13.8" x14ac:dyDescent="0.25"/>
    <row r="450" ht="13.8" x14ac:dyDescent="0.25"/>
    <row r="451" ht="13.8" x14ac:dyDescent="0.25"/>
    <row r="452" ht="13.8" x14ac:dyDescent="0.25"/>
    <row r="453" ht="13.8" x14ac:dyDescent="0.25"/>
    <row r="454" ht="13.8" x14ac:dyDescent="0.25"/>
    <row r="455" ht="13.8" x14ac:dyDescent="0.25"/>
    <row r="456" ht="13.8" x14ac:dyDescent="0.25"/>
    <row r="457" ht="13.8" x14ac:dyDescent="0.25"/>
    <row r="458" ht="13.8" x14ac:dyDescent="0.25"/>
    <row r="459" ht="13.8" x14ac:dyDescent="0.25"/>
    <row r="460" ht="13.8" x14ac:dyDescent="0.25"/>
    <row r="461" ht="13.8" x14ac:dyDescent="0.25"/>
    <row r="462" ht="13.8" x14ac:dyDescent="0.25"/>
    <row r="463" ht="13.8" x14ac:dyDescent="0.25"/>
    <row r="464" ht="13.8" x14ac:dyDescent="0.25"/>
    <row r="465" ht="13.8" x14ac:dyDescent="0.25"/>
    <row r="466" ht="13.8" x14ac:dyDescent="0.25"/>
    <row r="467" ht="13.8" x14ac:dyDescent="0.25"/>
    <row r="468" ht="13.8" x14ac:dyDescent="0.25"/>
    <row r="469" ht="13.8" x14ac:dyDescent="0.25"/>
    <row r="470" ht="13.8" x14ac:dyDescent="0.25"/>
    <row r="471" ht="13.8" x14ac:dyDescent="0.25"/>
    <row r="472" ht="13.8" x14ac:dyDescent="0.25"/>
    <row r="473" ht="13.8" x14ac:dyDescent="0.25"/>
    <row r="474" ht="13.8" x14ac:dyDescent="0.25"/>
    <row r="475" ht="13.8" x14ac:dyDescent="0.25"/>
    <row r="476" ht="13.8" x14ac:dyDescent="0.25"/>
    <row r="477" ht="13.8" x14ac:dyDescent="0.25"/>
    <row r="478" ht="13.8" x14ac:dyDescent="0.25"/>
    <row r="479" ht="13.8" x14ac:dyDescent="0.25"/>
    <row r="480" ht="13.8" x14ac:dyDescent="0.25"/>
    <row r="481" ht="13.8" x14ac:dyDescent="0.25"/>
    <row r="482" ht="13.8" x14ac:dyDescent="0.25"/>
    <row r="483" ht="13.8" x14ac:dyDescent="0.25"/>
    <row r="484" ht="13.8" x14ac:dyDescent="0.25"/>
    <row r="485" ht="13.8" x14ac:dyDescent="0.25"/>
    <row r="486" ht="13.8" x14ac:dyDescent="0.25"/>
    <row r="487" ht="13.8" x14ac:dyDescent="0.25"/>
    <row r="488" ht="13.8" x14ac:dyDescent="0.25"/>
    <row r="489" ht="13.8" x14ac:dyDescent="0.25"/>
    <row r="490" ht="13.8" x14ac:dyDescent="0.25"/>
    <row r="491" ht="13.8" x14ac:dyDescent="0.25"/>
    <row r="492" ht="13.8" x14ac:dyDescent="0.25"/>
    <row r="493" ht="13.8" x14ac:dyDescent="0.25"/>
    <row r="494" ht="13.8" x14ac:dyDescent="0.25"/>
    <row r="495" ht="13.8" x14ac:dyDescent="0.25"/>
    <row r="496" ht="13.8" x14ac:dyDescent="0.25"/>
    <row r="497" ht="13.8" x14ac:dyDescent="0.25"/>
    <row r="498" ht="13.8" x14ac:dyDescent="0.25"/>
    <row r="499" ht="13.8" x14ac:dyDescent="0.25"/>
    <row r="500" ht="13.8" x14ac:dyDescent="0.25"/>
    <row r="501" ht="13.8" x14ac:dyDescent="0.25"/>
    <row r="502" ht="13.8" x14ac:dyDescent="0.25"/>
    <row r="503" ht="13.8" x14ac:dyDescent="0.25"/>
    <row r="504" ht="13.8" x14ac:dyDescent="0.25"/>
    <row r="505" ht="13.8" x14ac:dyDescent="0.25"/>
    <row r="506" ht="13.8" x14ac:dyDescent="0.25"/>
    <row r="507" ht="13.8" x14ac:dyDescent="0.25"/>
    <row r="508" ht="13.8" x14ac:dyDescent="0.25"/>
    <row r="509" ht="13.8" x14ac:dyDescent="0.25"/>
    <row r="510" ht="13.8" x14ac:dyDescent="0.25"/>
    <row r="511" ht="13.8" x14ac:dyDescent="0.25"/>
    <row r="512" ht="13.8" x14ac:dyDescent="0.25"/>
    <row r="513" ht="13.8" x14ac:dyDescent="0.25"/>
    <row r="514" ht="13.8" x14ac:dyDescent="0.25"/>
    <row r="515" ht="13.8" x14ac:dyDescent="0.25"/>
    <row r="516" ht="13.8" x14ac:dyDescent="0.25"/>
    <row r="517" ht="13.8" x14ac:dyDescent="0.25"/>
    <row r="518" ht="13.8" x14ac:dyDescent="0.25"/>
    <row r="519" ht="13.8" x14ac:dyDescent="0.25"/>
    <row r="520" ht="13.8" x14ac:dyDescent="0.25"/>
    <row r="521" ht="13.8" x14ac:dyDescent="0.25"/>
    <row r="522" ht="13.8" x14ac:dyDescent="0.25"/>
    <row r="523" ht="13.8" x14ac:dyDescent="0.25"/>
    <row r="524" ht="13.8" x14ac:dyDescent="0.25"/>
    <row r="525" ht="13.8" x14ac:dyDescent="0.25"/>
    <row r="526" ht="13.8" x14ac:dyDescent="0.25"/>
    <row r="527" ht="13.8" x14ac:dyDescent="0.25"/>
    <row r="528" ht="13.8" x14ac:dyDescent="0.25"/>
    <row r="529" ht="13.8" x14ac:dyDescent="0.25"/>
    <row r="530" ht="13.8" x14ac:dyDescent="0.25"/>
    <row r="531" ht="13.8" x14ac:dyDescent="0.25"/>
    <row r="532" ht="13.8" x14ac:dyDescent="0.25"/>
    <row r="533" ht="13.8" x14ac:dyDescent="0.25"/>
    <row r="534" ht="13.8" x14ac:dyDescent="0.25"/>
    <row r="535" ht="13.8" x14ac:dyDescent="0.25"/>
    <row r="536" ht="13.8" x14ac:dyDescent="0.25"/>
    <row r="537" ht="13.8" x14ac:dyDescent="0.25"/>
    <row r="538" ht="13.8" x14ac:dyDescent="0.25"/>
    <row r="539" ht="13.8" x14ac:dyDescent="0.25"/>
    <row r="540" ht="13.8" x14ac:dyDescent="0.25"/>
    <row r="541" ht="13.8" x14ac:dyDescent="0.25"/>
    <row r="542" ht="13.8" x14ac:dyDescent="0.25"/>
    <row r="543" ht="13.8" x14ac:dyDescent="0.25"/>
    <row r="544" ht="13.8" x14ac:dyDescent="0.25"/>
    <row r="545" ht="13.8" x14ac:dyDescent="0.25"/>
    <row r="546" ht="13.8" x14ac:dyDescent="0.25"/>
    <row r="547" ht="13.8" x14ac:dyDescent="0.25"/>
    <row r="548" ht="13.8" x14ac:dyDescent="0.25"/>
    <row r="549" ht="13.8" x14ac:dyDescent="0.25"/>
    <row r="550" ht="13.8" x14ac:dyDescent="0.25"/>
    <row r="551" ht="13.8" x14ac:dyDescent="0.25"/>
    <row r="552" ht="13.8" x14ac:dyDescent="0.25"/>
    <row r="553" ht="13.8" x14ac:dyDescent="0.25"/>
    <row r="554" ht="13.8" x14ac:dyDescent="0.25"/>
    <row r="555" ht="13.8" x14ac:dyDescent="0.25"/>
    <row r="556" ht="13.8" x14ac:dyDescent="0.25"/>
    <row r="557" ht="13.8" x14ac:dyDescent="0.25"/>
    <row r="558" ht="13.8" x14ac:dyDescent="0.25"/>
    <row r="559" ht="13.8" x14ac:dyDescent="0.25"/>
    <row r="560" ht="13.8" x14ac:dyDescent="0.25"/>
    <row r="561" ht="13.8" x14ac:dyDescent="0.25"/>
    <row r="562" ht="13.8" x14ac:dyDescent="0.25"/>
    <row r="563" ht="13.8" x14ac:dyDescent="0.25"/>
    <row r="564" ht="13.8" x14ac:dyDescent="0.25"/>
    <row r="565" ht="13.8" x14ac:dyDescent="0.25"/>
    <row r="566" ht="13.8" x14ac:dyDescent="0.25"/>
    <row r="567" ht="13.8" x14ac:dyDescent="0.25"/>
    <row r="568" ht="13.8" x14ac:dyDescent="0.25"/>
    <row r="569" ht="13.8" x14ac:dyDescent="0.25"/>
    <row r="570" ht="13.8" x14ac:dyDescent="0.25"/>
    <row r="571" ht="13.8" x14ac:dyDescent="0.25"/>
    <row r="572" ht="13.8" x14ac:dyDescent="0.25"/>
    <row r="573" ht="13.8" x14ac:dyDescent="0.25"/>
    <row r="574" ht="13.8" x14ac:dyDescent="0.25"/>
    <row r="575" ht="13.8" x14ac:dyDescent="0.25"/>
    <row r="576" ht="13.8" x14ac:dyDescent="0.25"/>
    <row r="577" ht="13.8" x14ac:dyDescent="0.25"/>
    <row r="578" ht="13.8" x14ac:dyDescent="0.25"/>
    <row r="579" ht="13.8" x14ac:dyDescent="0.25"/>
    <row r="580" ht="13.8" x14ac:dyDescent="0.25"/>
    <row r="581" ht="13.8" x14ac:dyDescent="0.25"/>
    <row r="582" ht="13.8" x14ac:dyDescent="0.25"/>
    <row r="583" ht="13.8" x14ac:dyDescent="0.25"/>
    <row r="584" ht="13.8" x14ac:dyDescent="0.25"/>
    <row r="585" ht="13.8" x14ac:dyDescent="0.25"/>
    <row r="586" ht="13.8" x14ac:dyDescent="0.25"/>
    <row r="587" ht="13.8" x14ac:dyDescent="0.25"/>
    <row r="588" ht="13.8" x14ac:dyDescent="0.25"/>
    <row r="589" ht="13.8" x14ac:dyDescent="0.25"/>
    <row r="590" ht="13.8" x14ac:dyDescent="0.25"/>
    <row r="591" ht="13.8" x14ac:dyDescent="0.25"/>
    <row r="592" ht="13.8" x14ac:dyDescent="0.25"/>
    <row r="593" ht="13.8" x14ac:dyDescent="0.25"/>
    <row r="594" ht="13.8" x14ac:dyDescent="0.25"/>
    <row r="595" ht="13.8" x14ac:dyDescent="0.25"/>
    <row r="596" ht="13.8" x14ac:dyDescent="0.25"/>
    <row r="597" ht="13.8" x14ac:dyDescent="0.25"/>
    <row r="598" ht="13.8" x14ac:dyDescent="0.25"/>
    <row r="599" ht="13.8" x14ac:dyDescent="0.25"/>
    <row r="600" ht="13.8" x14ac:dyDescent="0.25"/>
    <row r="601" ht="13.8" x14ac:dyDescent="0.25"/>
    <row r="602" ht="13.8" x14ac:dyDescent="0.25"/>
    <row r="603" ht="13.8" x14ac:dyDescent="0.25"/>
    <row r="604" ht="13.8" x14ac:dyDescent="0.25"/>
    <row r="605" ht="13.8" x14ac:dyDescent="0.25"/>
    <row r="606" ht="13.8" x14ac:dyDescent="0.25"/>
    <row r="607" ht="13.8" x14ac:dyDescent="0.25"/>
    <row r="608" ht="13.8" x14ac:dyDescent="0.25"/>
    <row r="609" ht="13.8" x14ac:dyDescent="0.25"/>
    <row r="610" ht="13.8" x14ac:dyDescent="0.25"/>
    <row r="611" ht="13.8" x14ac:dyDescent="0.25"/>
    <row r="612" ht="13.8" x14ac:dyDescent="0.25"/>
    <row r="613" ht="13.8" x14ac:dyDescent="0.25"/>
    <row r="614" ht="13.8" x14ac:dyDescent="0.25"/>
    <row r="615" ht="13.8" x14ac:dyDescent="0.25"/>
    <row r="616" ht="13.8" x14ac:dyDescent="0.25"/>
    <row r="617" ht="13.8" x14ac:dyDescent="0.25"/>
    <row r="618" ht="13.8" x14ac:dyDescent="0.25"/>
    <row r="619" ht="13.8" x14ac:dyDescent="0.25"/>
    <row r="620" ht="13.8" x14ac:dyDescent="0.25"/>
    <row r="621" ht="13.8" x14ac:dyDescent="0.25"/>
    <row r="622" ht="13.8" x14ac:dyDescent="0.25"/>
    <row r="623" ht="13.8" x14ac:dyDescent="0.25"/>
    <row r="624" ht="13.8" x14ac:dyDescent="0.25"/>
    <row r="625" ht="13.8" x14ac:dyDescent="0.25"/>
    <row r="626" ht="13.8" x14ac:dyDescent="0.25"/>
    <row r="627" ht="13.8" x14ac:dyDescent="0.25"/>
    <row r="628" ht="13.8" x14ac:dyDescent="0.25"/>
    <row r="629" ht="13.8" x14ac:dyDescent="0.25"/>
    <row r="630" ht="13.8" x14ac:dyDescent="0.25"/>
    <row r="631" ht="13.8" x14ac:dyDescent="0.25"/>
    <row r="632" ht="13.8" x14ac:dyDescent="0.25"/>
    <row r="633" ht="13.8" x14ac:dyDescent="0.25"/>
    <row r="634" ht="13.8" x14ac:dyDescent="0.25"/>
    <row r="635" ht="13.8" x14ac:dyDescent="0.25"/>
    <row r="636" ht="13.8" x14ac:dyDescent="0.25"/>
    <row r="637" ht="13.8" x14ac:dyDescent="0.25"/>
    <row r="638" ht="13.8" x14ac:dyDescent="0.25"/>
    <row r="639" ht="13.8" x14ac:dyDescent="0.25"/>
    <row r="640" ht="13.8" x14ac:dyDescent="0.25"/>
    <row r="641" ht="13.8" x14ac:dyDescent="0.25"/>
    <row r="642" ht="13.8" x14ac:dyDescent="0.25"/>
    <row r="643" ht="13.8" x14ac:dyDescent="0.25"/>
    <row r="644" ht="13.8" x14ac:dyDescent="0.25"/>
    <row r="645" ht="13.8" x14ac:dyDescent="0.25"/>
    <row r="646" ht="13.8" x14ac:dyDescent="0.25"/>
    <row r="647" ht="13.8" x14ac:dyDescent="0.25"/>
    <row r="648" ht="13.8" x14ac:dyDescent="0.25"/>
    <row r="649" ht="13.8" x14ac:dyDescent="0.25"/>
    <row r="650" ht="13.8" x14ac:dyDescent="0.25"/>
    <row r="651" ht="13.8" x14ac:dyDescent="0.25"/>
    <row r="652" ht="13.8" x14ac:dyDescent="0.25"/>
    <row r="653" ht="13.8" x14ac:dyDescent="0.25"/>
    <row r="654" ht="13.8" x14ac:dyDescent="0.25"/>
    <row r="655" ht="13.8" x14ac:dyDescent="0.25"/>
    <row r="656" ht="13.8" x14ac:dyDescent="0.25"/>
    <row r="657" ht="13.8" x14ac:dyDescent="0.25"/>
    <row r="658" ht="13.8" x14ac:dyDescent="0.25"/>
    <row r="659" ht="13.8" x14ac:dyDescent="0.25"/>
    <row r="660" ht="13.8" x14ac:dyDescent="0.25"/>
    <row r="661" ht="13.8" x14ac:dyDescent="0.25"/>
    <row r="662" ht="13.8" x14ac:dyDescent="0.25"/>
    <row r="663" ht="13.8" x14ac:dyDescent="0.25"/>
    <row r="664" ht="13.8" x14ac:dyDescent="0.25"/>
    <row r="665" ht="13.8" x14ac:dyDescent="0.25"/>
    <row r="666" ht="13.8" x14ac:dyDescent="0.25"/>
    <row r="667" ht="13.8" x14ac:dyDescent="0.25"/>
    <row r="668" ht="13.8" x14ac:dyDescent="0.25"/>
    <row r="669" ht="13.8" x14ac:dyDescent="0.25"/>
    <row r="670" ht="13.8" x14ac:dyDescent="0.25"/>
    <row r="671" ht="13.8" x14ac:dyDescent="0.25"/>
    <row r="672" ht="13.8" x14ac:dyDescent="0.25"/>
    <row r="673" ht="13.8" x14ac:dyDescent="0.25"/>
    <row r="674" ht="13.8" x14ac:dyDescent="0.25"/>
    <row r="675" ht="13.8" x14ac:dyDescent="0.25"/>
    <row r="676" ht="13.8" x14ac:dyDescent="0.25"/>
    <row r="677" ht="13.8" x14ac:dyDescent="0.25"/>
    <row r="678" ht="13.8" x14ac:dyDescent="0.25"/>
    <row r="679" ht="13.8" x14ac:dyDescent="0.25"/>
    <row r="680" ht="13.8" x14ac:dyDescent="0.25"/>
    <row r="681" ht="13.8" x14ac:dyDescent="0.25"/>
    <row r="682" ht="13.8" x14ac:dyDescent="0.25"/>
    <row r="683" ht="13.8" x14ac:dyDescent="0.25"/>
    <row r="684" ht="13.8" x14ac:dyDescent="0.25"/>
    <row r="685" ht="13.8" x14ac:dyDescent="0.25"/>
    <row r="686" ht="13.8" x14ac:dyDescent="0.25"/>
    <row r="687" ht="13.8" x14ac:dyDescent="0.25"/>
    <row r="688" ht="13.8" x14ac:dyDescent="0.25"/>
    <row r="689" ht="13.8" x14ac:dyDescent="0.25"/>
    <row r="690" ht="13.8" x14ac:dyDescent="0.25"/>
    <row r="691" ht="13.8" x14ac:dyDescent="0.25"/>
    <row r="692" ht="13.8" x14ac:dyDescent="0.25"/>
    <row r="693" ht="13.8" x14ac:dyDescent="0.25"/>
    <row r="694" ht="13.8" x14ac:dyDescent="0.25"/>
    <row r="695" ht="13.8" x14ac:dyDescent="0.25"/>
    <row r="696" ht="13.8" x14ac:dyDescent="0.25"/>
    <row r="697" ht="13.8" x14ac:dyDescent="0.25"/>
    <row r="698" ht="13.8" x14ac:dyDescent="0.25"/>
    <row r="699" ht="13.8" x14ac:dyDescent="0.25"/>
    <row r="700" ht="13.8" x14ac:dyDescent="0.25"/>
    <row r="701" ht="13.8" x14ac:dyDescent="0.25"/>
    <row r="702" ht="13.8" x14ac:dyDescent="0.25"/>
    <row r="703" ht="13.8" x14ac:dyDescent="0.25"/>
    <row r="704" ht="13.8" x14ac:dyDescent="0.25"/>
    <row r="705" ht="13.8" x14ac:dyDescent="0.25"/>
    <row r="706" ht="13.8" x14ac:dyDescent="0.25"/>
    <row r="707" ht="13.8" x14ac:dyDescent="0.25"/>
    <row r="708" ht="13.8" x14ac:dyDescent="0.25"/>
    <row r="709" ht="13.8" x14ac:dyDescent="0.25"/>
    <row r="710" ht="13.8" x14ac:dyDescent="0.25"/>
    <row r="711" ht="13.8" x14ac:dyDescent="0.25"/>
    <row r="712" ht="13.8" x14ac:dyDescent="0.25"/>
    <row r="713" ht="13.8" x14ac:dyDescent="0.25"/>
    <row r="714" ht="13.8" x14ac:dyDescent="0.25"/>
    <row r="715" ht="13.8" x14ac:dyDescent="0.25"/>
    <row r="716" ht="13.8" x14ac:dyDescent="0.25"/>
    <row r="717" ht="13.8" x14ac:dyDescent="0.25"/>
    <row r="718" ht="13.8" x14ac:dyDescent="0.25"/>
    <row r="719" ht="13.8" x14ac:dyDescent="0.25"/>
    <row r="720" ht="13.8" x14ac:dyDescent="0.25"/>
    <row r="721" ht="13.8" x14ac:dyDescent="0.25"/>
    <row r="722" ht="13.8" x14ac:dyDescent="0.25"/>
    <row r="723" ht="13.8" x14ac:dyDescent="0.25"/>
    <row r="724" ht="13.8" x14ac:dyDescent="0.25"/>
    <row r="725" ht="13.8" x14ac:dyDescent="0.25"/>
    <row r="726" ht="13.8" x14ac:dyDescent="0.25"/>
    <row r="727" ht="13.8" x14ac:dyDescent="0.25"/>
    <row r="728" ht="13.8" x14ac:dyDescent="0.25"/>
    <row r="729" ht="13.8" x14ac:dyDescent="0.25"/>
    <row r="730" ht="13.8" x14ac:dyDescent="0.25"/>
    <row r="731" ht="13.8" x14ac:dyDescent="0.25"/>
    <row r="732" ht="13.8" x14ac:dyDescent="0.25"/>
    <row r="733" ht="13.8" x14ac:dyDescent="0.25"/>
    <row r="734" ht="13.8" x14ac:dyDescent="0.25"/>
    <row r="735" ht="13.8" x14ac:dyDescent="0.25"/>
    <row r="736" ht="13.8" x14ac:dyDescent="0.25"/>
    <row r="737" ht="13.8" x14ac:dyDescent="0.25"/>
    <row r="738" ht="13.8" x14ac:dyDescent="0.25"/>
    <row r="739" ht="13.8" x14ac:dyDescent="0.25"/>
    <row r="740" ht="13.8" x14ac:dyDescent="0.25"/>
    <row r="741" ht="13.8" x14ac:dyDescent="0.25"/>
    <row r="742" ht="13.8" x14ac:dyDescent="0.25"/>
    <row r="743" ht="13.8" x14ac:dyDescent="0.25"/>
    <row r="744" ht="13.8" x14ac:dyDescent="0.25"/>
    <row r="745" ht="13.8" x14ac:dyDescent="0.25"/>
    <row r="746" ht="13.8" x14ac:dyDescent="0.25"/>
    <row r="747" ht="13.8" x14ac:dyDescent="0.25"/>
    <row r="748" ht="13.8" x14ac:dyDescent="0.25"/>
    <row r="749" ht="13.8" x14ac:dyDescent="0.25"/>
    <row r="750" ht="13.8" x14ac:dyDescent="0.25"/>
    <row r="751" ht="13.8" x14ac:dyDescent="0.25"/>
    <row r="752" ht="13.8" x14ac:dyDescent="0.25"/>
    <row r="753" ht="13.8" x14ac:dyDescent="0.25"/>
    <row r="754" ht="13.8" x14ac:dyDescent="0.25"/>
    <row r="755" ht="13.8" x14ac:dyDescent="0.25"/>
    <row r="756" ht="13.8" x14ac:dyDescent="0.25"/>
    <row r="757" ht="13.8" x14ac:dyDescent="0.25"/>
    <row r="758" ht="13.8" x14ac:dyDescent="0.25"/>
    <row r="759" ht="13.8" x14ac:dyDescent="0.25"/>
    <row r="760" ht="13.8" x14ac:dyDescent="0.25"/>
    <row r="761" ht="13.8" x14ac:dyDescent="0.25"/>
    <row r="762" ht="13.8" x14ac:dyDescent="0.25"/>
    <row r="763" ht="13.8" x14ac:dyDescent="0.25"/>
    <row r="764" ht="13.8" x14ac:dyDescent="0.25"/>
    <row r="765" ht="13.8" x14ac:dyDescent="0.25"/>
    <row r="766" ht="13.8" x14ac:dyDescent="0.25"/>
    <row r="767" ht="13.8" x14ac:dyDescent="0.25"/>
    <row r="768" ht="13.8" x14ac:dyDescent="0.25"/>
    <row r="769" ht="13.8" x14ac:dyDescent="0.25"/>
    <row r="770" ht="13.8" x14ac:dyDescent="0.25"/>
    <row r="771" ht="13.8" x14ac:dyDescent="0.25"/>
    <row r="772" ht="13.8" x14ac:dyDescent="0.25"/>
    <row r="773" ht="13.8" x14ac:dyDescent="0.25"/>
    <row r="774" ht="13.8" x14ac:dyDescent="0.25"/>
    <row r="775" ht="13.8" x14ac:dyDescent="0.25"/>
    <row r="776" ht="13.8" x14ac:dyDescent="0.25"/>
    <row r="777" ht="13.8" x14ac:dyDescent="0.25"/>
    <row r="778" ht="13.8" x14ac:dyDescent="0.25"/>
    <row r="779" ht="13.8" x14ac:dyDescent="0.25"/>
    <row r="780" ht="13.8" x14ac:dyDescent="0.25"/>
    <row r="781" ht="13.8" x14ac:dyDescent="0.25"/>
    <row r="782" ht="13.8" x14ac:dyDescent="0.25"/>
    <row r="783" ht="13.8" x14ac:dyDescent="0.25"/>
    <row r="784" ht="13.8" x14ac:dyDescent="0.25"/>
    <row r="785" ht="13.8" x14ac:dyDescent="0.25"/>
    <row r="786" ht="13.8" x14ac:dyDescent="0.25"/>
    <row r="787" ht="13.8" x14ac:dyDescent="0.25"/>
    <row r="788" ht="13.8" x14ac:dyDescent="0.25"/>
    <row r="789" ht="13.8" x14ac:dyDescent="0.25"/>
    <row r="790" ht="13.8" x14ac:dyDescent="0.25"/>
    <row r="791" ht="13.8" x14ac:dyDescent="0.25"/>
    <row r="792" ht="13.8" x14ac:dyDescent="0.25"/>
    <row r="793" ht="13.8" x14ac:dyDescent="0.25"/>
    <row r="794" ht="13.8" x14ac:dyDescent="0.25"/>
    <row r="795" ht="13.8" x14ac:dyDescent="0.25"/>
    <row r="796" ht="13.8" x14ac:dyDescent="0.25"/>
    <row r="797" ht="13.8" x14ac:dyDescent="0.25"/>
    <row r="798" ht="13.8" x14ac:dyDescent="0.25"/>
    <row r="799" ht="13.8" x14ac:dyDescent="0.25"/>
    <row r="800" ht="13.8" x14ac:dyDescent="0.25"/>
    <row r="801" ht="13.8" x14ac:dyDescent="0.25"/>
    <row r="802" ht="13.8" x14ac:dyDescent="0.25"/>
    <row r="803" ht="13.8" x14ac:dyDescent="0.25"/>
    <row r="804" ht="13.8" x14ac:dyDescent="0.25"/>
    <row r="805" ht="13.8" x14ac:dyDescent="0.25"/>
    <row r="806" ht="13.8" x14ac:dyDescent="0.25"/>
    <row r="807" ht="13.8" x14ac:dyDescent="0.25"/>
    <row r="808" ht="13.8" x14ac:dyDescent="0.25"/>
    <row r="809" ht="13.8" x14ac:dyDescent="0.25"/>
    <row r="810" ht="13.8" x14ac:dyDescent="0.25"/>
    <row r="811" ht="13.8" x14ac:dyDescent="0.25"/>
    <row r="812" ht="13.8" x14ac:dyDescent="0.25"/>
    <row r="813" ht="13.8" x14ac:dyDescent="0.25"/>
    <row r="814" ht="13.8" x14ac:dyDescent="0.25"/>
    <row r="815" ht="13.8" x14ac:dyDescent="0.25"/>
    <row r="816" ht="13.8" x14ac:dyDescent="0.25"/>
    <row r="817" ht="13.8" x14ac:dyDescent="0.25"/>
    <row r="818" ht="13.8" x14ac:dyDescent="0.25"/>
    <row r="819" ht="13.8" x14ac:dyDescent="0.25"/>
    <row r="820" ht="13.8" x14ac:dyDescent="0.25"/>
    <row r="821" ht="13.8" x14ac:dyDescent="0.25"/>
    <row r="822" ht="13.8" x14ac:dyDescent="0.25"/>
    <row r="823" ht="13.8" x14ac:dyDescent="0.25"/>
    <row r="824" ht="13.8" x14ac:dyDescent="0.25"/>
    <row r="825" ht="13.8" x14ac:dyDescent="0.25"/>
    <row r="826" ht="13.8" x14ac:dyDescent="0.25"/>
    <row r="827" ht="13.8" x14ac:dyDescent="0.25"/>
    <row r="828" ht="13.8" x14ac:dyDescent="0.25"/>
    <row r="829" ht="13.8" x14ac:dyDescent="0.25"/>
    <row r="830" ht="13.8" x14ac:dyDescent="0.25"/>
    <row r="831" ht="13.8" x14ac:dyDescent="0.25"/>
    <row r="832" ht="13.8" x14ac:dyDescent="0.25"/>
    <row r="833" ht="13.8" x14ac:dyDescent="0.25"/>
    <row r="834" ht="13.8" x14ac:dyDescent="0.25"/>
    <row r="835" ht="13.8" x14ac:dyDescent="0.25"/>
    <row r="836" ht="13.8" x14ac:dyDescent="0.25"/>
    <row r="837" ht="13.8" x14ac:dyDescent="0.25"/>
    <row r="838" ht="13.8" x14ac:dyDescent="0.25"/>
    <row r="839" ht="13.8" x14ac:dyDescent="0.25"/>
    <row r="840" ht="13.8" x14ac:dyDescent="0.25"/>
    <row r="841" ht="13.8" x14ac:dyDescent="0.25"/>
    <row r="842" ht="13.8" x14ac:dyDescent="0.25"/>
    <row r="843" ht="13.8" x14ac:dyDescent="0.25"/>
    <row r="844" ht="13.8" x14ac:dyDescent="0.25"/>
    <row r="845" ht="13.8" x14ac:dyDescent="0.25"/>
    <row r="846" ht="13.8" x14ac:dyDescent="0.25"/>
    <row r="847" ht="13.8" x14ac:dyDescent="0.25"/>
    <row r="848" ht="13.8" x14ac:dyDescent="0.25"/>
    <row r="849" ht="13.8" x14ac:dyDescent="0.25"/>
    <row r="850" ht="13.8" x14ac:dyDescent="0.25"/>
    <row r="851" ht="13.8" x14ac:dyDescent="0.25"/>
    <row r="852" ht="13.8" x14ac:dyDescent="0.25"/>
    <row r="853" ht="13.8" x14ac:dyDescent="0.25"/>
    <row r="854" ht="13.8" x14ac:dyDescent="0.25"/>
    <row r="855" ht="13.8" x14ac:dyDescent="0.25"/>
    <row r="856" ht="13.8" x14ac:dyDescent="0.25"/>
    <row r="857" ht="13.8" x14ac:dyDescent="0.25"/>
    <row r="858" ht="13.8" x14ac:dyDescent="0.25"/>
    <row r="859" ht="13.8" x14ac:dyDescent="0.25"/>
    <row r="860" ht="13.8" x14ac:dyDescent="0.25"/>
    <row r="861" ht="13.8" x14ac:dyDescent="0.25"/>
    <row r="862" ht="13.8" x14ac:dyDescent="0.25"/>
    <row r="863" ht="13.8" x14ac:dyDescent="0.25"/>
    <row r="864" ht="13.8" x14ac:dyDescent="0.25"/>
    <row r="865" ht="13.8" x14ac:dyDescent="0.25"/>
    <row r="866" ht="13.8" x14ac:dyDescent="0.25"/>
    <row r="867" ht="13.8" x14ac:dyDescent="0.25"/>
    <row r="868" ht="13.8" x14ac:dyDescent="0.25"/>
    <row r="869" ht="13.8" x14ac:dyDescent="0.25"/>
    <row r="870" ht="13.8" x14ac:dyDescent="0.25"/>
    <row r="871" ht="13.8" x14ac:dyDescent="0.25"/>
    <row r="872" ht="13.8" x14ac:dyDescent="0.25"/>
    <row r="873" ht="13.8" x14ac:dyDescent="0.25"/>
    <row r="874" ht="13.8" x14ac:dyDescent="0.25"/>
    <row r="875" ht="13.8" x14ac:dyDescent="0.25"/>
    <row r="876" ht="13.8" x14ac:dyDescent="0.25"/>
    <row r="877" ht="13.8" x14ac:dyDescent="0.25"/>
    <row r="878" ht="13.8" x14ac:dyDescent="0.25"/>
    <row r="879" ht="13.8" x14ac:dyDescent="0.25"/>
    <row r="880" ht="13.8" x14ac:dyDescent="0.25"/>
    <row r="881" ht="13.8" x14ac:dyDescent="0.25"/>
    <row r="882" ht="13.8" x14ac:dyDescent="0.25"/>
    <row r="883" ht="13.8" x14ac:dyDescent="0.25"/>
    <row r="884" ht="13.8" x14ac:dyDescent="0.25"/>
    <row r="885" ht="13.8" x14ac:dyDescent="0.25"/>
    <row r="886" ht="13.8" x14ac:dyDescent="0.25"/>
    <row r="887" ht="13.8" x14ac:dyDescent="0.25"/>
    <row r="888" ht="13.8" x14ac:dyDescent="0.25"/>
    <row r="889" ht="13.8" x14ac:dyDescent="0.25"/>
    <row r="890" ht="13.8" x14ac:dyDescent="0.25"/>
    <row r="891" ht="13.8" x14ac:dyDescent="0.25"/>
    <row r="892" ht="13.8" x14ac:dyDescent="0.25"/>
    <row r="893" ht="13.8" x14ac:dyDescent="0.25"/>
    <row r="894" ht="13.8" x14ac:dyDescent="0.25"/>
    <row r="895" ht="13.8" x14ac:dyDescent="0.25"/>
    <row r="896" ht="13.8" x14ac:dyDescent="0.25"/>
    <row r="897" ht="13.8" x14ac:dyDescent="0.25"/>
    <row r="898" ht="13.8" x14ac:dyDescent="0.25"/>
    <row r="899" ht="13.8" x14ac:dyDescent="0.25"/>
    <row r="900" ht="13.8" x14ac:dyDescent="0.25"/>
    <row r="901" ht="13.8" x14ac:dyDescent="0.25"/>
    <row r="902" ht="13.8" x14ac:dyDescent="0.25"/>
    <row r="903" ht="13.8" x14ac:dyDescent="0.25"/>
    <row r="904" ht="13.8" x14ac:dyDescent="0.25"/>
    <row r="905" ht="13.8" x14ac:dyDescent="0.25"/>
    <row r="906" ht="13.8" x14ac:dyDescent="0.25"/>
    <row r="907" ht="13.8" x14ac:dyDescent="0.25"/>
    <row r="908" ht="13.8" x14ac:dyDescent="0.25"/>
    <row r="909" ht="13.8" x14ac:dyDescent="0.25"/>
    <row r="910" ht="13.8" x14ac:dyDescent="0.25"/>
    <row r="911" ht="13.8" x14ac:dyDescent="0.25"/>
    <row r="912" ht="13.8" x14ac:dyDescent="0.25"/>
    <row r="913" ht="13.8" x14ac:dyDescent="0.25"/>
    <row r="914" ht="13.8" x14ac:dyDescent="0.25"/>
    <row r="915" ht="13.8" x14ac:dyDescent="0.25"/>
    <row r="916" ht="13.8" x14ac:dyDescent="0.25"/>
    <row r="917" ht="13.8" x14ac:dyDescent="0.25"/>
    <row r="918" ht="13.8" x14ac:dyDescent="0.25"/>
    <row r="919" ht="13.8" x14ac:dyDescent="0.25"/>
    <row r="920" ht="13.8" x14ac:dyDescent="0.25"/>
    <row r="921" ht="13.8" x14ac:dyDescent="0.25"/>
    <row r="922" ht="13.8" x14ac:dyDescent="0.25"/>
    <row r="923" ht="13.8" x14ac:dyDescent="0.25"/>
    <row r="924" ht="13.8" x14ac:dyDescent="0.25"/>
    <row r="925" ht="13.8" x14ac:dyDescent="0.25"/>
    <row r="926" ht="13.8" x14ac:dyDescent="0.25"/>
    <row r="927" ht="13.8" x14ac:dyDescent="0.25"/>
    <row r="928" ht="13.8" x14ac:dyDescent="0.25"/>
    <row r="929" ht="13.8" x14ac:dyDescent="0.25"/>
    <row r="930" ht="13.8" x14ac:dyDescent="0.25"/>
    <row r="931" ht="13.8" x14ac:dyDescent="0.25"/>
    <row r="932" ht="13.8" x14ac:dyDescent="0.25"/>
    <row r="933" ht="13.8" x14ac:dyDescent="0.25"/>
    <row r="934" ht="13.8" x14ac:dyDescent="0.25"/>
    <row r="935" ht="13.8" x14ac:dyDescent="0.25"/>
    <row r="936" ht="13.8" x14ac:dyDescent="0.25"/>
    <row r="937" ht="13.8" x14ac:dyDescent="0.25"/>
    <row r="938" ht="13.8" x14ac:dyDescent="0.25"/>
    <row r="939" ht="13.8" x14ac:dyDescent="0.25"/>
    <row r="940" ht="13.8" x14ac:dyDescent="0.25"/>
    <row r="941" ht="13.8" x14ac:dyDescent="0.25"/>
    <row r="942" ht="13.8" x14ac:dyDescent="0.25"/>
    <row r="943" ht="13.8" x14ac:dyDescent="0.25"/>
    <row r="944" ht="13.8" x14ac:dyDescent="0.25"/>
    <row r="945" ht="13.8" x14ac:dyDescent="0.25"/>
    <row r="946" ht="13.8" x14ac:dyDescent="0.25"/>
    <row r="947" ht="13.8" x14ac:dyDescent="0.25"/>
    <row r="948" ht="13.8" x14ac:dyDescent="0.25"/>
    <row r="949" ht="13.8" x14ac:dyDescent="0.25"/>
    <row r="950" ht="13.8" x14ac:dyDescent="0.25"/>
    <row r="951" ht="13.8" x14ac:dyDescent="0.25"/>
    <row r="952" ht="13.8" x14ac:dyDescent="0.25"/>
    <row r="953" ht="13.8" x14ac:dyDescent="0.25"/>
    <row r="954" ht="13.8" x14ac:dyDescent="0.25"/>
    <row r="955" ht="13.8" x14ac:dyDescent="0.25"/>
    <row r="956" ht="13.8" x14ac:dyDescent="0.25"/>
    <row r="957" ht="13.8" x14ac:dyDescent="0.25"/>
    <row r="958" ht="13.8" x14ac:dyDescent="0.25"/>
    <row r="959" ht="13.8" x14ac:dyDescent="0.25"/>
    <row r="960" ht="13.8" x14ac:dyDescent="0.25"/>
    <row r="961" ht="13.8" x14ac:dyDescent="0.25"/>
    <row r="962" ht="13.8" x14ac:dyDescent="0.25"/>
    <row r="963" ht="13.8" x14ac:dyDescent="0.25"/>
    <row r="964" ht="13.8" x14ac:dyDescent="0.25"/>
    <row r="965" ht="13.8" x14ac:dyDescent="0.25"/>
    <row r="966" ht="13.8" x14ac:dyDescent="0.25"/>
    <row r="967" ht="13.8" x14ac:dyDescent="0.25"/>
    <row r="968" ht="13.8" x14ac:dyDescent="0.25"/>
    <row r="969" ht="13.8" x14ac:dyDescent="0.25"/>
    <row r="970" ht="13.8" x14ac:dyDescent="0.25"/>
    <row r="971" ht="13.8" x14ac:dyDescent="0.25"/>
    <row r="972" ht="13.8" x14ac:dyDescent="0.25"/>
    <row r="973" ht="13.8" x14ac:dyDescent="0.25"/>
    <row r="974" ht="13.8" x14ac:dyDescent="0.25"/>
    <row r="975" ht="13.8" x14ac:dyDescent="0.25"/>
    <row r="976" ht="13.8" x14ac:dyDescent="0.25"/>
    <row r="977" ht="13.8" x14ac:dyDescent="0.25"/>
    <row r="978" ht="13.8" x14ac:dyDescent="0.25"/>
    <row r="979" ht="13.8" x14ac:dyDescent="0.25"/>
    <row r="980" ht="13.8" x14ac:dyDescent="0.25"/>
    <row r="981" ht="13.8" x14ac:dyDescent="0.25"/>
    <row r="982" ht="13.8" x14ac:dyDescent="0.25"/>
    <row r="983" ht="13.8" x14ac:dyDescent="0.25"/>
    <row r="984" ht="13.8" x14ac:dyDescent="0.25"/>
    <row r="985" ht="13.8" x14ac:dyDescent="0.25"/>
    <row r="986" ht="13.8" x14ac:dyDescent="0.25"/>
    <row r="987" ht="13.8" x14ac:dyDescent="0.25"/>
    <row r="988" ht="13.8" x14ac:dyDescent="0.25"/>
    <row r="989" ht="13.8" x14ac:dyDescent="0.25"/>
    <row r="990" ht="13.8" x14ac:dyDescent="0.25"/>
    <row r="991" ht="13.8" x14ac:dyDescent="0.25"/>
    <row r="992" ht="13.8" x14ac:dyDescent="0.25"/>
    <row r="993" ht="13.8" x14ac:dyDescent="0.25"/>
    <row r="994" ht="13.8" x14ac:dyDescent="0.25"/>
    <row r="995" ht="13.8" x14ac:dyDescent="0.25"/>
    <row r="996" ht="13.8" x14ac:dyDescent="0.25"/>
    <row r="997" ht="13.8" x14ac:dyDescent="0.25"/>
    <row r="998" ht="13.8" x14ac:dyDescent="0.25"/>
    <row r="999" ht="13.8" x14ac:dyDescent="0.25"/>
    <row r="1000" ht="13.8" x14ac:dyDescent="0.25"/>
    <row r="1001" ht="13.8" x14ac:dyDescent="0.25"/>
    <row r="1002" ht="13.8" x14ac:dyDescent="0.25"/>
    <row r="1003" ht="13.8" x14ac:dyDescent="0.25"/>
    <row r="1004" ht="13.8" x14ac:dyDescent="0.25"/>
    <row r="1005" ht="13.8" x14ac:dyDescent="0.25"/>
    <row r="1006" ht="13.8" x14ac:dyDescent="0.25"/>
    <row r="1007" ht="13.8" x14ac:dyDescent="0.25"/>
    <row r="1008" ht="13.8" x14ac:dyDescent="0.25"/>
    <row r="1009" ht="13.8" x14ac:dyDescent="0.25"/>
    <row r="1010" ht="13.8" x14ac:dyDescent="0.25"/>
    <row r="1011" ht="13.8" x14ac:dyDescent="0.25"/>
    <row r="1012" ht="13.8" x14ac:dyDescent="0.25"/>
    <row r="1013" ht="13.8" x14ac:dyDescent="0.25"/>
    <row r="1014" ht="13.8" x14ac:dyDescent="0.25"/>
    <row r="1015" ht="13.8" x14ac:dyDescent="0.25"/>
    <row r="1016" ht="13.8" x14ac:dyDescent="0.25"/>
    <row r="1017" ht="13.8" x14ac:dyDescent="0.25"/>
    <row r="1018" ht="13.8" x14ac:dyDescent="0.25"/>
    <row r="1019" ht="13.8" x14ac:dyDescent="0.25"/>
    <row r="1020" ht="13.8" x14ac:dyDescent="0.25"/>
    <row r="1021" ht="13.8" x14ac:dyDescent="0.25"/>
    <row r="1022" ht="13.8" x14ac:dyDescent="0.25"/>
    <row r="1023" ht="13.8" x14ac:dyDescent="0.25"/>
    <row r="1024" ht="13.8" x14ac:dyDescent="0.25"/>
    <row r="1025" ht="13.8" x14ac:dyDescent="0.25"/>
    <row r="1026" ht="13.8" x14ac:dyDescent="0.25"/>
    <row r="1027" ht="13.8" x14ac:dyDescent="0.25"/>
    <row r="1028" ht="13.8" x14ac:dyDescent="0.25"/>
    <row r="1029" ht="13.8" x14ac:dyDescent="0.25"/>
    <row r="1030" ht="13.8" x14ac:dyDescent="0.25"/>
    <row r="1031" ht="13.8" x14ac:dyDescent="0.25"/>
    <row r="1032" ht="13.8" x14ac:dyDescent="0.25"/>
    <row r="1033" ht="13.8" x14ac:dyDescent="0.25"/>
    <row r="1034" ht="13.8" x14ac:dyDescent="0.25"/>
    <row r="1035" ht="13.8" x14ac:dyDescent="0.25"/>
    <row r="1036" ht="13.8" x14ac:dyDescent="0.25"/>
    <row r="1037" ht="13.8" x14ac:dyDescent="0.25"/>
    <row r="1038" ht="13.8" x14ac:dyDescent="0.25"/>
    <row r="1039" ht="13.8" x14ac:dyDescent="0.25"/>
    <row r="1040" ht="13.8" x14ac:dyDescent="0.25"/>
    <row r="1041" ht="13.8" x14ac:dyDescent="0.25"/>
    <row r="1042" ht="13.8" x14ac:dyDescent="0.25"/>
  </sheetData>
  <mergeCells count="83">
    <mergeCell ref="A103:I103"/>
    <mergeCell ref="A1:J1"/>
    <mergeCell ref="A2:J2"/>
    <mergeCell ref="A3:J3"/>
    <mergeCell ref="B4:J4"/>
    <mergeCell ref="A5:J5"/>
    <mergeCell ref="A157:F157"/>
    <mergeCell ref="A123:I123"/>
    <mergeCell ref="A147:F147"/>
    <mergeCell ref="A148:F148"/>
    <mergeCell ref="A149:F149"/>
    <mergeCell ref="A150:F150"/>
    <mergeCell ref="A151:F151"/>
    <mergeCell ref="A152:F152"/>
    <mergeCell ref="A153:F153"/>
    <mergeCell ref="A154:F154"/>
    <mergeCell ref="A155:F155"/>
    <mergeCell ref="A156:F156"/>
    <mergeCell ref="A169:F169"/>
    <mergeCell ref="A158:F158"/>
    <mergeCell ref="A159:F159"/>
    <mergeCell ref="A160:F160"/>
    <mergeCell ref="A161:F161"/>
    <mergeCell ref="A162:F162"/>
    <mergeCell ref="A163:F163"/>
    <mergeCell ref="A164:F164"/>
    <mergeCell ref="A165:F165"/>
    <mergeCell ref="A166:F166"/>
    <mergeCell ref="A167:F167"/>
    <mergeCell ref="A168:F168"/>
    <mergeCell ref="A181:F181"/>
    <mergeCell ref="A170:F170"/>
    <mergeCell ref="A171:F171"/>
    <mergeCell ref="A172:F172"/>
    <mergeCell ref="A173:F173"/>
    <mergeCell ref="A174:F174"/>
    <mergeCell ref="A175:F175"/>
    <mergeCell ref="A176:F176"/>
    <mergeCell ref="A177:F177"/>
    <mergeCell ref="A178:F178"/>
    <mergeCell ref="A179:F179"/>
    <mergeCell ref="A180:F180"/>
    <mergeCell ref="A193:F193"/>
    <mergeCell ref="A182:F182"/>
    <mergeCell ref="A183:F183"/>
    <mergeCell ref="A184:F184"/>
    <mergeCell ref="A185:F185"/>
    <mergeCell ref="A186:F186"/>
    <mergeCell ref="A187:F187"/>
    <mergeCell ref="A188:F188"/>
    <mergeCell ref="A189:F189"/>
    <mergeCell ref="A190:F190"/>
    <mergeCell ref="A191:F191"/>
    <mergeCell ref="A192:F192"/>
    <mergeCell ref="A205:F205"/>
    <mergeCell ref="A194:F194"/>
    <mergeCell ref="A195:F195"/>
    <mergeCell ref="A196:F196"/>
    <mergeCell ref="A197:F197"/>
    <mergeCell ref="A198:F198"/>
    <mergeCell ref="A199:F199"/>
    <mergeCell ref="A200:F200"/>
    <mergeCell ref="A201:F201"/>
    <mergeCell ref="A202:F202"/>
    <mergeCell ref="A203:F203"/>
    <mergeCell ref="A204:F204"/>
    <mergeCell ref="A217:F217"/>
    <mergeCell ref="A206:F206"/>
    <mergeCell ref="A207:F207"/>
    <mergeCell ref="A208:F208"/>
    <mergeCell ref="A209:F209"/>
    <mergeCell ref="A210:F210"/>
    <mergeCell ref="A211:F211"/>
    <mergeCell ref="A212:F212"/>
    <mergeCell ref="A213:F213"/>
    <mergeCell ref="A214:F214"/>
    <mergeCell ref="A215:F215"/>
    <mergeCell ref="A216:F216"/>
    <mergeCell ref="A218:F218"/>
    <mergeCell ref="A219:F219"/>
    <mergeCell ref="A220:F220"/>
    <mergeCell ref="A221:F221"/>
    <mergeCell ref="A222:F222"/>
  </mergeCells>
  <dataValidations count="4">
    <dataValidation type="list" allowBlank="1" sqref="B7:B88" xr:uid="{56360720-8F19-4C78-956D-4F699A5935A4}">
      <formula1>"DAS,DAS-1,DAS-2,DAS-3,DAS-4,DAS-5,CAA-1,CAA-2,CAA-3,CAA-4,CAA-5"</formula1>
    </dataValidation>
    <dataValidation type="list" allowBlank="1" sqref="D125:D134 D105:D114 D7:D88" xr:uid="{10A3FD46-F401-4A1B-BADC-FF491229D10A}">
      <formula1>"AGP,CLH,CLT,COM,CTD,CTI,DES,DISP,ELE,ESG,EST,EXM,EXQ,EXR,FRQ,REV,VAGO"</formula1>
    </dataValidation>
    <dataValidation type="list" allowBlank="1" sqref="B105:B114" xr:uid="{09C7E5E9-4A57-4FE5-A82C-33EAB6491B89}">
      <formula1>"FDA,FDA-1,FDA-2,FDA-3,FDA-4"</formula1>
    </dataValidation>
    <dataValidation type="list" allowBlank="1" sqref="B125:B134" xr:uid="{C22CAF3E-D52A-459F-93FF-AC7F48BD9D9B}">
      <formula1>"FGS-1,FGS-2,FGS-3,FGA-1,FGA-2,FGA-3"</formula1>
    </dataValidation>
  </dataValidations>
  <pageMargins left="0.74791666666666701" right="0.74791666666666701" top="0.98402777777777795" bottom="0.98402777777777795" header="0" footer="0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C099C-4793-4E91-AE38-A360E7B4D40E}">
  <dimension ref="A1:AD1040"/>
  <sheetViews>
    <sheetView topLeftCell="A15" workbookViewId="0">
      <selection activeCell="A46" sqref="A46:XFD46"/>
    </sheetView>
  </sheetViews>
  <sheetFormatPr defaultColWidth="12.59765625" defaultRowHeight="13.8" x14ac:dyDescent="0.25"/>
  <cols>
    <col min="1" max="1" width="59.5" customWidth="1"/>
    <col min="2" max="2" width="12" customWidth="1"/>
    <col min="3" max="3" width="17.3984375" customWidth="1"/>
    <col min="4" max="4" width="14.5" customWidth="1"/>
    <col min="5" max="5" width="9.8984375" customWidth="1"/>
    <col min="6" max="6" width="39.69921875" customWidth="1"/>
    <col min="7" max="7" width="19.8984375" customWidth="1"/>
    <col min="8" max="8" width="18.19921875" customWidth="1"/>
    <col min="9" max="9" width="17.8984375" customWidth="1"/>
    <col min="10" max="10" width="15" customWidth="1"/>
    <col min="11" max="16" width="8" customWidth="1"/>
    <col min="17" max="17" width="43.8984375" customWidth="1"/>
    <col min="18" max="30" width="8" customWidth="1"/>
  </cols>
  <sheetData>
    <row r="1" spans="1:30" ht="21" x14ac:dyDescent="0.4">
      <c r="A1" s="114" t="s">
        <v>179</v>
      </c>
      <c r="B1" s="108"/>
      <c r="C1" s="108"/>
      <c r="D1" s="108"/>
      <c r="E1" s="108"/>
      <c r="F1" s="108"/>
      <c r="G1" s="108"/>
      <c r="H1" s="108"/>
      <c r="I1" s="108"/>
      <c r="J1" s="10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0" ht="21" x14ac:dyDescent="0.4">
      <c r="A2" s="115" t="s">
        <v>178</v>
      </c>
      <c r="B2" s="104"/>
      <c r="C2" s="104"/>
      <c r="D2" s="104"/>
      <c r="E2" s="104"/>
      <c r="F2" s="104"/>
      <c r="G2" s="104"/>
      <c r="H2" s="104"/>
      <c r="I2" s="104"/>
      <c r="J2" s="10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0" ht="21" x14ac:dyDescent="0.35">
      <c r="A3" s="115" t="s">
        <v>180</v>
      </c>
      <c r="B3" s="104"/>
      <c r="C3" s="104"/>
      <c r="D3" s="104"/>
      <c r="E3" s="104"/>
      <c r="F3" s="104"/>
      <c r="G3" s="104"/>
      <c r="H3" s="104"/>
      <c r="I3" s="104"/>
      <c r="J3" s="10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"/>
      <c r="AA3" s="3"/>
    </row>
    <row r="4" spans="1:30" x14ac:dyDescent="0.25">
      <c r="A4" s="4" t="s">
        <v>335</v>
      </c>
      <c r="B4" s="116"/>
      <c r="C4" s="104"/>
      <c r="D4" s="104"/>
      <c r="E4" s="104"/>
      <c r="F4" s="104"/>
      <c r="G4" s="104"/>
      <c r="H4" s="104"/>
      <c r="I4" s="104"/>
      <c r="J4" s="105"/>
      <c r="K4" s="5"/>
    </row>
    <row r="5" spans="1:30" ht="14.4" x14ac:dyDescent="0.25">
      <c r="A5" s="112" t="s">
        <v>0</v>
      </c>
      <c r="B5" s="104"/>
      <c r="C5" s="104"/>
      <c r="D5" s="104"/>
      <c r="E5" s="104"/>
      <c r="F5" s="104"/>
      <c r="G5" s="104"/>
      <c r="H5" s="104"/>
      <c r="I5" s="104"/>
      <c r="J5" s="105"/>
      <c r="K5" s="6"/>
      <c r="L5" s="7"/>
      <c r="M5" s="8"/>
      <c r="N5" s="8"/>
      <c r="O5" s="8"/>
      <c r="P5" s="8"/>
      <c r="Q5" s="8"/>
    </row>
    <row r="6" spans="1:30" ht="27.6" x14ac:dyDescent="0.25">
      <c r="A6" s="52" t="s">
        <v>1</v>
      </c>
      <c r="B6" s="52" t="s">
        <v>2</v>
      </c>
      <c r="C6" s="52" t="s">
        <v>3</v>
      </c>
      <c r="D6" s="52" t="s">
        <v>4</v>
      </c>
      <c r="E6" s="9" t="s">
        <v>5</v>
      </c>
      <c r="F6" s="52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10"/>
      <c r="L6" s="11"/>
      <c r="M6" s="11"/>
      <c r="N6" s="11"/>
      <c r="O6" s="11"/>
      <c r="P6" s="11"/>
      <c r="Q6" s="11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s="66" customFormat="1" ht="14.4" x14ac:dyDescent="0.25">
      <c r="A7" s="72" t="s">
        <v>181</v>
      </c>
      <c r="B7" s="73" t="s">
        <v>21</v>
      </c>
      <c r="C7" s="73" t="s">
        <v>230</v>
      </c>
      <c r="D7" s="73" t="s">
        <v>288</v>
      </c>
      <c r="E7" s="74">
        <v>1</v>
      </c>
      <c r="F7" s="72" t="s">
        <v>312</v>
      </c>
      <c r="G7" s="75">
        <v>0</v>
      </c>
      <c r="H7" s="76">
        <v>3526.4</v>
      </c>
      <c r="I7" s="76">
        <v>14105.6</v>
      </c>
      <c r="J7" s="77">
        <f t="shared" ref="J7:J81" si="0">SUM(G7:I7)</f>
        <v>17632</v>
      </c>
      <c r="K7" s="63"/>
      <c r="L7" s="63"/>
      <c r="M7" s="63"/>
      <c r="N7" s="63"/>
      <c r="O7" s="63"/>
      <c r="P7" s="63"/>
      <c r="Q7" s="63"/>
      <c r="R7" s="64"/>
      <c r="S7" s="64"/>
      <c r="T7" s="64"/>
      <c r="U7" s="64"/>
      <c r="V7" s="64"/>
      <c r="W7" s="64"/>
      <c r="X7" s="64"/>
      <c r="Y7" s="64"/>
      <c r="Z7" s="64"/>
      <c r="AA7" s="65"/>
      <c r="AB7" s="65"/>
      <c r="AC7" s="65"/>
      <c r="AD7" s="65"/>
    </row>
    <row r="8" spans="1:30" s="66" customFormat="1" ht="14.4" x14ac:dyDescent="0.25">
      <c r="A8" s="72" t="s">
        <v>325</v>
      </c>
      <c r="B8" s="73" t="s">
        <v>21</v>
      </c>
      <c r="C8" s="73" t="s">
        <v>230</v>
      </c>
      <c r="D8" s="73" t="s">
        <v>288</v>
      </c>
      <c r="E8" s="74">
        <v>1</v>
      </c>
      <c r="F8" s="72" t="s">
        <v>326</v>
      </c>
      <c r="G8" s="75">
        <v>0</v>
      </c>
      <c r="H8" s="76">
        <v>3016</v>
      </c>
      <c r="I8" s="76">
        <v>12064</v>
      </c>
      <c r="J8" s="77">
        <f t="shared" si="0"/>
        <v>15080</v>
      </c>
      <c r="K8" s="63"/>
      <c r="L8" s="63"/>
      <c r="M8" s="63"/>
      <c r="N8" s="63"/>
      <c r="O8" s="63"/>
      <c r="P8" s="63"/>
      <c r="Q8" s="63"/>
      <c r="R8" s="67"/>
      <c r="S8" s="67"/>
      <c r="T8" s="67"/>
      <c r="U8" s="67"/>
      <c r="V8" s="67"/>
      <c r="W8" s="67"/>
      <c r="X8" s="67"/>
      <c r="Y8" s="67"/>
      <c r="Z8" s="67"/>
      <c r="AA8" s="65"/>
      <c r="AB8" s="65"/>
      <c r="AC8" s="65"/>
      <c r="AD8" s="65"/>
    </row>
    <row r="9" spans="1:30" s="66" customFormat="1" ht="14.4" x14ac:dyDescent="0.25">
      <c r="A9" s="72" t="s">
        <v>182</v>
      </c>
      <c r="B9" s="73" t="s">
        <v>21</v>
      </c>
      <c r="C9" s="73" t="s">
        <v>230</v>
      </c>
      <c r="D9" s="73" t="s">
        <v>289</v>
      </c>
      <c r="E9" s="74">
        <v>1</v>
      </c>
      <c r="F9" s="72" t="s">
        <v>322</v>
      </c>
      <c r="G9" s="75">
        <v>0</v>
      </c>
      <c r="H9" s="76">
        <v>0</v>
      </c>
      <c r="I9" s="76">
        <v>12064</v>
      </c>
      <c r="J9" s="77">
        <f t="shared" si="0"/>
        <v>12064</v>
      </c>
      <c r="K9" s="63"/>
      <c r="L9" s="63"/>
      <c r="M9" s="63"/>
      <c r="N9" s="63"/>
      <c r="O9" s="63"/>
      <c r="P9" s="63"/>
      <c r="Q9" s="63"/>
      <c r="R9" s="67"/>
      <c r="S9" s="67"/>
      <c r="T9" s="67"/>
      <c r="U9" s="67"/>
      <c r="V9" s="67"/>
      <c r="W9" s="67"/>
      <c r="X9" s="67"/>
      <c r="Y9" s="67"/>
      <c r="Z9" s="67"/>
      <c r="AA9" s="65"/>
      <c r="AB9" s="65"/>
      <c r="AC9" s="65"/>
      <c r="AD9" s="65"/>
    </row>
    <row r="10" spans="1:30" s="81" customFormat="1" ht="14.4" x14ac:dyDescent="0.25">
      <c r="A10" s="72" t="s">
        <v>183</v>
      </c>
      <c r="B10" s="73" t="s">
        <v>21</v>
      </c>
      <c r="C10" s="73" t="s">
        <v>230</v>
      </c>
      <c r="D10" s="73" t="s">
        <v>287</v>
      </c>
      <c r="E10" s="74">
        <v>1</v>
      </c>
      <c r="F10" s="72"/>
      <c r="G10" s="75">
        <v>0</v>
      </c>
      <c r="H10" s="76">
        <v>0</v>
      </c>
      <c r="I10" s="76">
        <v>0</v>
      </c>
      <c r="J10" s="77">
        <f t="shared" si="0"/>
        <v>0</v>
      </c>
      <c r="K10" s="78"/>
      <c r="L10" s="78"/>
      <c r="M10" s="78"/>
      <c r="N10" s="78"/>
      <c r="O10" s="78"/>
      <c r="P10" s="78"/>
      <c r="Q10" s="78"/>
      <c r="R10" s="79"/>
      <c r="S10" s="79"/>
      <c r="T10" s="79"/>
      <c r="U10" s="79"/>
      <c r="V10" s="79"/>
      <c r="W10" s="79"/>
      <c r="X10" s="79"/>
      <c r="Y10" s="79"/>
      <c r="Z10" s="79"/>
      <c r="AA10" s="80"/>
      <c r="AB10" s="80"/>
      <c r="AC10" s="80"/>
      <c r="AD10" s="80"/>
    </row>
    <row r="11" spans="1:30" s="66" customFormat="1" ht="14.4" x14ac:dyDescent="0.25">
      <c r="A11" s="72" t="s">
        <v>336</v>
      </c>
      <c r="B11" s="73" t="s">
        <v>25</v>
      </c>
      <c r="C11" s="73" t="s">
        <v>230</v>
      </c>
      <c r="D11" s="73" t="s">
        <v>288</v>
      </c>
      <c r="E11" s="74">
        <v>1</v>
      </c>
      <c r="F11" s="72" t="s">
        <v>317</v>
      </c>
      <c r="G11" s="75">
        <v>0</v>
      </c>
      <c r="H11" s="76">
        <v>1695.65</v>
      </c>
      <c r="I11" s="76">
        <v>6782.62</v>
      </c>
      <c r="J11" s="77">
        <f>SUM(G11:I11)</f>
        <v>8478.27</v>
      </c>
      <c r="K11" s="63"/>
      <c r="L11" s="63"/>
      <c r="M11" s="63"/>
      <c r="N11" s="63"/>
      <c r="O11" s="63"/>
      <c r="P11" s="63"/>
      <c r="Q11" s="63"/>
      <c r="R11" s="67"/>
      <c r="S11" s="67"/>
      <c r="T11" s="67"/>
      <c r="U11" s="67"/>
      <c r="V11" s="67"/>
      <c r="W11" s="67"/>
      <c r="X11" s="67"/>
      <c r="Y11" s="67"/>
      <c r="Z11" s="67"/>
      <c r="AA11" s="65"/>
      <c r="AB11" s="65"/>
      <c r="AC11" s="65"/>
      <c r="AD11" s="65"/>
    </row>
    <row r="12" spans="1:30" s="66" customFormat="1" ht="14.4" x14ac:dyDescent="0.25">
      <c r="A12" s="72" t="s">
        <v>184</v>
      </c>
      <c r="B12" s="73" t="s">
        <v>25</v>
      </c>
      <c r="C12" s="73" t="s">
        <v>230</v>
      </c>
      <c r="D12" s="73" t="s">
        <v>288</v>
      </c>
      <c r="E12" s="74">
        <v>1</v>
      </c>
      <c r="F12" s="72" t="s">
        <v>341</v>
      </c>
      <c r="G12" s="75">
        <v>0</v>
      </c>
      <c r="H12" s="76">
        <v>1695.65</v>
      </c>
      <c r="I12" s="76">
        <v>6782.62</v>
      </c>
      <c r="J12" s="77">
        <f t="shared" si="0"/>
        <v>8478.27</v>
      </c>
      <c r="K12" s="63"/>
      <c r="L12" s="63"/>
      <c r="M12" s="63"/>
      <c r="N12" s="63"/>
      <c r="O12" s="63"/>
      <c r="P12" s="63"/>
      <c r="Q12" s="63"/>
      <c r="R12" s="67"/>
      <c r="S12" s="67"/>
      <c r="T12" s="67"/>
      <c r="U12" s="67"/>
      <c r="V12" s="67"/>
      <c r="W12" s="67"/>
      <c r="X12" s="67"/>
      <c r="Y12" s="67"/>
      <c r="Z12" s="67"/>
      <c r="AA12" s="65"/>
      <c r="AB12" s="65"/>
      <c r="AC12" s="65"/>
      <c r="AD12" s="65"/>
    </row>
    <row r="13" spans="1:30" s="71" customFormat="1" ht="14.4" x14ac:dyDescent="0.25">
      <c r="A13" s="82" t="s">
        <v>186</v>
      </c>
      <c r="B13" s="83" t="s">
        <v>25</v>
      </c>
      <c r="C13" s="83" t="s">
        <v>230</v>
      </c>
      <c r="D13" s="83" t="s">
        <v>288</v>
      </c>
      <c r="E13" s="84">
        <v>1</v>
      </c>
      <c r="F13" s="72" t="s">
        <v>306</v>
      </c>
      <c r="G13" s="85">
        <v>0</v>
      </c>
      <c r="H13" s="86">
        <v>1695.65</v>
      </c>
      <c r="I13" s="86">
        <v>6782.62</v>
      </c>
      <c r="J13" s="87">
        <f t="shared" si="0"/>
        <v>8478.27</v>
      </c>
      <c r="K13" s="68"/>
      <c r="L13" s="68"/>
      <c r="M13" s="68"/>
      <c r="N13" s="68"/>
      <c r="O13" s="68"/>
      <c r="P13" s="68"/>
      <c r="Q13" s="68"/>
      <c r="R13" s="69"/>
      <c r="S13" s="69"/>
      <c r="T13" s="69"/>
      <c r="U13" s="69"/>
      <c r="V13" s="69"/>
      <c r="W13" s="69"/>
      <c r="X13" s="69"/>
      <c r="Y13" s="69"/>
      <c r="Z13" s="69"/>
      <c r="AA13" s="70"/>
      <c r="AB13" s="70"/>
      <c r="AC13" s="70"/>
      <c r="AD13" s="70"/>
    </row>
    <row r="14" spans="1:30" s="66" customFormat="1" ht="14.4" x14ac:dyDescent="0.25">
      <c r="A14" s="72" t="s">
        <v>188</v>
      </c>
      <c r="B14" s="73" t="s">
        <v>25</v>
      </c>
      <c r="C14" s="73" t="s">
        <v>230</v>
      </c>
      <c r="D14" s="73" t="s">
        <v>288</v>
      </c>
      <c r="E14" s="74">
        <v>1</v>
      </c>
      <c r="F14" s="72" t="s">
        <v>337</v>
      </c>
      <c r="G14" s="75">
        <v>0</v>
      </c>
      <c r="H14" s="76">
        <v>1695.65</v>
      </c>
      <c r="I14" s="76">
        <v>6782.62</v>
      </c>
      <c r="J14" s="77">
        <f t="shared" si="0"/>
        <v>8478.27</v>
      </c>
      <c r="K14" s="63"/>
      <c r="L14" s="63"/>
      <c r="M14" s="63"/>
      <c r="N14" s="63"/>
      <c r="O14" s="63"/>
      <c r="P14" s="63"/>
      <c r="Q14" s="63"/>
      <c r="R14" s="67"/>
      <c r="S14" s="67"/>
      <c r="T14" s="67"/>
      <c r="U14" s="67"/>
      <c r="V14" s="67"/>
      <c r="W14" s="67"/>
      <c r="X14" s="67"/>
      <c r="Y14" s="67"/>
      <c r="Z14" s="67"/>
      <c r="AA14" s="65"/>
      <c r="AB14" s="65"/>
      <c r="AC14" s="65"/>
      <c r="AD14" s="65"/>
    </row>
    <row r="15" spans="1:30" s="66" customFormat="1" ht="14.4" x14ac:dyDescent="0.25">
      <c r="A15" s="72" t="s">
        <v>364</v>
      </c>
      <c r="B15" s="73" t="s">
        <v>25</v>
      </c>
      <c r="C15" s="73" t="s">
        <v>230</v>
      </c>
      <c r="D15" s="73" t="s">
        <v>289</v>
      </c>
      <c r="E15" s="74">
        <v>1</v>
      </c>
      <c r="F15" s="72" t="s">
        <v>360</v>
      </c>
      <c r="G15" s="75">
        <v>0</v>
      </c>
      <c r="H15" s="76">
        <v>0</v>
      </c>
      <c r="I15" s="76">
        <v>6782.62</v>
      </c>
      <c r="J15" s="77">
        <f>SUM(G15:I15)</f>
        <v>6782.62</v>
      </c>
      <c r="K15" s="63"/>
      <c r="L15" s="63"/>
      <c r="M15" s="63"/>
      <c r="N15" s="63"/>
      <c r="O15" s="63"/>
      <c r="P15" s="63"/>
      <c r="Q15" s="63"/>
      <c r="R15" s="67"/>
      <c r="S15" s="67"/>
      <c r="T15" s="67"/>
      <c r="U15" s="67"/>
      <c r="V15" s="67"/>
      <c r="W15" s="67"/>
      <c r="X15" s="67"/>
      <c r="Y15" s="67"/>
      <c r="Z15" s="67"/>
      <c r="AA15" s="65"/>
      <c r="AB15" s="65"/>
      <c r="AC15" s="65"/>
      <c r="AD15" s="65"/>
    </row>
    <row r="16" spans="1:30" s="66" customFormat="1" ht="14.4" x14ac:dyDescent="0.25">
      <c r="A16" s="72" t="s">
        <v>185</v>
      </c>
      <c r="B16" s="73" t="s">
        <v>25</v>
      </c>
      <c r="C16" s="73" t="s">
        <v>230</v>
      </c>
      <c r="D16" s="73" t="s">
        <v>288</v>
      </c>
      <c r="E16" s="74">
        <v>1</v>
      </c>
      <c r="F16" s="72" t="s">
        <v>234</v>
      </c>
      <c r="G16" s="75">
        <v>0</v>
      </c>
      <c r="H16" s="76">
        <v>1695.65</v>
      </c>
      <c r="I16" s="76">
        <v>6782.62</v>
      </c>
      <c r="J16" s="77">
        <f>SUM(G16:I16)</f>
        <v>8478.27</v>
      </c>
      <c r="K16" s="63"/>
      <c r="L16" s="63"/>
      <c r="M16" s="63"/>
      <c r="N16" s="63"/>
      <c r="O16" s="63"/>
      <c r="P16" s="63"/>
      <c r="Q16" s="63"/>
      <c r="R16" s="67"/>
      <c r="S16" s="67"/>
      <c r="T16" s="67"/>
      <c r="U16" s="67"/>
      <c r="V16" s="67"/>
      <c r="W16" s="67"/>
      <c r="X16" s="67"/>
      <c r="Y16" s="67"/>
      <c r="Z16" s="67"/>
      <c r="AA16" s="65"/>
      <c r="AB16" s="65"/>
      <c r="AC16" s="65"/>
      <c r="AD16" s="65"/>
    </row>
    <row r="17" spans="1:30" s="66" customFormat="1" ht="14.4" x14ac:dyDescent="0.25">
      <c r="A17" s="72" t="s">
        <v>191</v>
      </c>
      <c r="B17" s="73" t="s">
        <v>29</v>
      </c>
      <c r="C17" s="73" t="s">
        <v>230</v>
      </c>
      <c r="D17" s="73" t="s">
        <v>288</v>
      </c>
      <c r="E17" s="74">
        <v>1</v>
      </c>
      <c r="F17" s="72" t="s">
        <v>243</v>
      </c>
      <c r="G17" s="75">
        <v>0</v>
      </c>
      <c r="H17" s="76">
        <v>1310.28</v>
      </c>
      <c r="I17" s="76">
        <v>5241.1099999999997</v>
      </c>
      <c r="J17" s="77">
        <f>SUM(G17:I17)</f>
        <v>6551.3899999999994</v>
      </c>
      <c r="K17" s="63"/>
      <c r="L17" s="63"/>
      <c r="M17" s="63"/>
      <c r="N17" s="63"/>
      <c r="O17" s="63"/>
      <c r="P17" s="63"/>
      <c r="Q17" s="63"/>
      <c r="R17" s="67"/>
      <c r="S17" s="67"/>
      <c r="T17" s="67"/>
      <c r="U17" s="67"/>
      <c r="V17" s="67"/>
      <c r="W17" s="67"/>
      <c r="X17" s="67"/>
      <c r="Y17" s="67"/>
      <c r="Z17" s="67"/>
      <c r="AA17" s="65"/>
      <c r="AB17" s="65"/>
      <c r="AC17" s="65"/>
      <c r="AD17" s="65"/>
    </row>
    <row r="18" spans="1:30" s="66" customFormat="1" ht="14.4" x14ac:dyDescent="0.25">
      <c r="A18" s="72" t="s">
        <v>194</v>
      </c>
      <c r="B18" s="73" t="s">
        <v>29</v>
      </c>
      <c r="C18" s="73" t="s">
        <v>230</v>
      </c>
      <c r="D18" s="73" t="s">
        <v>288</v>
      </c>
      <c r="E18" s="74">
        <v>1</v>
      </c>
      <c r="F18" s="72" t="s">
        <v>352</v>
      </c>
      <c r="G18" s="75">
        <v>0</v>
      </c>
      <c r="H18" s="76">
        <v>1310.28</v>
      </c>
      <c r="I18" s="76">
        <v>5241.1099999999997</v>
      </c>
      <c r="J18" s="77">
        <f>SUM(G18:I18)</f>
        <v>6551.3899999999994</v>
      </c>
      <c r="K18" s="63"/>
      <c r="L18" s="63"/>
      <c r="M18" s="63"/>
      <c r="N18" s="63"/>
      <c r="O18" s="63"/>
      <c r="P18" s="63"/>
      <c r="Q18" s="63"/>
      <c r="R18" s="67"/>
      <c r="S18" s="67"/>
      <c r="T18" s="67"/>
      <c r="U18" s="67"/>
      <c r="V18" s="67"/>
      <c r="W18" s="67"/>
      <c r="X18" s="67"/>
      <c r="Y18" s="67"/>
      <c r="Z18" s="67"/>
      <c r="AA18" s="65"/>
      <c r="AB18" s="65"/>
      <c r="AC18" s="65"/>
      <c r="AD18" s="65"/>
    </row>
    <row r="19" spans="1:30" s="71" customFormat="1" ht="14.4" x14ac:dyDescent="0.25">
      <c r="A19" s="82" t="s">
        <v>192</v>
      </c>
      <c r="B19" s="83" t="s">
        <v>29</v>
      </c>
      <c r="C19" s="83" t="s">
        <v>230</v>
      </c>
      <c r="D19" s="83" t="s">
        <v>288</v>
      </c>
      <c r="E19" s="74">
        <v>1</v>
      </c>
      <c r="F19" s="72" t="s">
        <v>269</v>
      </c>
      <c r="G19" s="85">
        <v>0</v>
      </c>
      <c r="H19" s="86">
        <v>1310.28</v>
      </c>
      <c r="I19" s="86">
        <v>5241.1099999999997</v>
      </c>
      <c r="J19" s="77">
        <f>SUM(G19:I19)</f>
        <v>6551.3899999999994</v>
      </c>
      <c r="K19" s="68"/>
      <c r="L19" s="68"/>
      <c r="M19" s="68"/>
      <c r="N19" s="68"/>
      <c r="O19" s="68"/>
      <c r="P19" s="68"/>
      <c r="Q19" s="68"/>
      <c r="R19" s="69"/>
      <c r="S19" s="69"/>
      <c r="T19" s="69"/>
      <c r="U19" s="69"/>
      <c r="V19" s="69"/>
      <c r="W19" s="69"/>
      <c r="X19" s="69"/>
      <c r="Y19" s="69"/>
      <c r="Z19" s="69"/>
      <c r="AA19" s="70"/>
      <c r="AB19" s="70"/>
      <c r="AC19" s="70"/>
      <c r="AD19" s="70"/>
    </row>
    <row r="20" spans="1:30" s="66" customFormat="1" ht="14.4" x14ac:dyDescent="0.25">
      <c r="A20" s="72" t="s">
        <v>189</v>
      </c>
      <c r="B20" s="73" t="s">
        <v>29</v>
      </c>
      <c r="C20" s="73" t="s">
        <v>230</v>
      </c>
      <c r="D20" s="73" t="s">
        <v>288</v>
      </c>
      <c r="E20" s="74">
        <v>1</v>
      </c>
      <c r="F20" s="72" t="s">
        <v>347</v>
      </c>
      <c r="G20" s="75">
        <v>0</v>
      </c>
      <c r="H20" s="76">
        <v>1310.28</v>
      </c>
      <c r="I20" s="76">
        <v>5241.1099999999997</v>
      </c>
      <c r="J20" s="77">
        <f t="shared" si="0"/>
        <v>6551.3899999999994</v>
      </c>
      <c r="K20" s="63"/>
      <c r="L20" s="63"/>
      <c r="M20" s="63"/>
      <c r="N20" s="63"/>
      <c r="O20" s="63"/>
      <c r="P20" s="63"/>
      <c r="Q20" s="63"/>
      <c r="R20" s="67"/>
      <c r="S20" s="67"/>
      <c r="T20" s="67"/>
      <c r="U20" s="67"/>
      <c r="V20" s="67"/>
      <c r="W20" s="67"/>
      <c r="X20" s="67"/>
      <c r="Y20" s="67"/>
      <c r="Z20" s="67"/>
      <c r="AA20" s="65"/>
      <c r="AB20" s="65"/>
      <c r="AC20" s="65"/>
      <c r="AD20" s="65"/>
    </row>
    <row r="21" spans="1:30" s="66" customFormat="1" ht="14.4" x14ac:dyDescent="0.25">
      <c r="A21" s="72" t="s">
        <v>190</v>
      </c>
      <c r="B21" s="73" t="s">
        <v>29</v>
      </c>
      <c r="C21" s="73" t="s">
        <v>230</v>
      </c>
      <c r="D21" s="73" t="s">
        <v>288</v>
      </c>
      <c r="E21" s="74">
        <v>1</v>
      </c>
      <c r="F21" s="72" t="s">
        <v>309</v>
      </c>
      <c r="G21" s="75">
        <v>0</v>
      </c>
      <c r="H21" s="76">
        <v>1310.28</v>
      </c>
      <c r="I21" s="76">
        <v>5241.1099999999997</v>
      </c>
      <c r="J21" s="77">
        <f t="shared" si="0"/>
        <v>6551.3899999999994</v>
      </c>
      <c r="K21" s="63"/>
      <c r="L21" s="63"/>
      <c r="M21" s="63"/>
      <c r="N21" s="63"/>
      <c r="O21" s="63"/>
      <c r="P21" s="63"/>
      <c r="Q21" s="63"/>
      <c r="R21" s="67"/>
      <c r="S21" s="67"/>
      <c r="T21" s="67"/>
      <c r="U21" s="67"/>
      <c r="V21" s="67"/>
      <c r="W21" s="67"/>
      <c r="X21" s="67"/>
      <c r="Y21" s="67"/>
      <c r="Z21" s="67"/>
      <c r="AA21" s="65"/>
      <c r="AB21" s="65"/>
      <c r="AC21" s="65"/>
      <c r="AD21" s="65"/>
    </row>
    <row r="22" spans="1:30" s="66" customFormat="1" ht="14.4" x14ac:dyDescent="0.25">
      <c r="A22" s="72" t="s">
        <v>189</v>
      </c>
      <c r="B22" s="73" t="s">
        <v>29</v>
      </c>
      <c r="C22" s="73" t="s">
        <v>230</v>
      </c>
      <c r="D22" s="73" t="s">
        <v>288</v>
      </c>
      <c r="E22" s="74">
        <v>1</v>
      </c>
      <c r="F22" s="72" t="s">
        <v>353</v>
      </c>
      <c r="G22" s="75">
        <v>0</v>
      </c>
      <c r="H22" s="76">
        <v>1310.28</v>
      </c>
      <c r="I22" s="76">
        <v>5241.1099999999997</v>
      </c>
      <c r="J22" s="77">
        <f t="shared" si="0"/>
        <v>6551.3899999999994</v>
      </c>
      <c r="K22" s="63"/>
      <c r="L22" s="63"/>
      <c r="M22" s="63"/>
      <c r="N22" s="63"/>
      <c r="O22" s="63"/>
      <c r="P22" s="63"/>
      <c r="Q22" s="63"/>
      <c r="R22" s="67"/>
      <c r="S22" s="67"/>
      <c r="T22" s="67"/>
      <c r="U22" s="67"/>
      <c r="V22" s="67"/>
      <c r="W22" s="67"/>
      <c r="X22" s="67"/>
      <c r="Y22" s="67"/>
      <c r="Z22" s="67"/>
      <c r="AA22" s="65"/>
      <c r="AB22" s="65"/>
      <c r="AC22" s="65"/>
      <c r="AD22" s="65"/>
    </row>
    <row r="23" spans="1:30" s="66" customFormat="1" ht="14.4" x14ac:dyDescent="0.25">
      <c r="A23" s="72" t="s">
        <v>348</v>
      </c>
      <c r="B23" s="73" t="s">
        <v>29</v>
      </c>
      <c r="C23" s="73" t="s">
        <v>230</v>
      </c>
      <c r="D23" s="73" t="s">
        <v>288</v>
      </c>
      <c r="E23" s="74">
        <v>1</v>
      </c>
      <c r="F23" s="72" t="s">
        <v>361</v>
      </c>
      <c r="G23" s="75">
        <v>0</v>
      </c>
      <c r="H23" s="76">
        <v>1310.28</v>
      </c>
      <c r="I23" s="76">
        <v>5241.1099999999997</v>
      </c>
      <c r="J23" s="77">
        <f>SUM(G23:I23)</f>
        <v>6551.3899999999994</v>
      </c>
      <c r="K23" s="63"/>
      <c r="L23" s="63"/>
      <c r="M23" s="63"/>
      <c r="N23" s="63"/>
      <c r="O23" s="63"/>
      <c r="P23" s="63"/>
      <c r="Q23" s="63"/>
      <c r="R23" s="67"/>
      <c r="S23" s="67"/>
      <c r="T23" s="67"/>
      <c r="U23" s="67"/>
      <c r="V23" s="67"/>
      <c r="W23" s="67"/>
      <c r="X23" s="67"/>
      <c r="Y23" s="67"/>
      <c r="Z23" s="67"/>
      <c r="AA23" s="65"/>
      <c r="AB23" s="65"/>
      <c r="AC23" s="65"/>
      <c r="AD23" s="65"/>
    </row>
    <row r="24" spans="1:30" s="66" customFormat="1" ht="14.4" x14ac:dyDescent="0.25">
      <c r="A24" s="72" t="s">
        <v>301</v>
      </c>
      <c r="B24" s="73" t="s">
        <v>29</v>
      </c>
      <c r="C24" s="73" t="s">
        <v>230</v>
      </c>
      <c r="D24" s="73" t="s">
        <v>289</v>
      </c>
      <c r="E24" s="74">
        <v>1</v>
      </c>
      <c r="F24" s="72" t="s">
        <v>351</v>
      </c>
      <c r="G24" s="75">
        <v>0</v>
      </c>
      <c r="H24" s="76">
        <v>0</v>
      </c>
      <c r="I24" s="76">
        <v>5241.1099999999997</v>
      </c>
      <c r="J24" s="77">
        <f>SUM(G24:I24)</f>
        <v>5241.1099999999997</v>
      </c>
      <c r="K24" s="63"/>
      <c r="L24" s="63"/>
      <c r="M24" s="63"/>
      <c r="N24" s="63"/>
      <c r="O24" s="63"/>
      <c r="P24" s="63"/>
      <c r="Q24" s="63"/>
      <c r="R24" s="67"/>
      <c r="S24" s="67"/>
      <c r="T24" s="67"/>
      <c r="U24" s="67"/>
      <c r="V24" s="67"/>
      <c r="W24" s="67"/>
      <c r="X24" s="67"/>
      <c r="Y24" s="67"/>
      <c r="Z24" s="67"/>
      <c r="AA24" s="65"/>
      <c r="AB24" s="65"/>
      <c r="AC24" s="65"/>
      <c r="AD24" s="65"/>
    </row>
    <row r="25" spans="1:30" s="66" customFormat="1" ht="14.4" x14ac:dyDescent="0.25">
      <c r="A25" s="72" t="s">
        <v>193</v>
      </c>
      <c r="B25" s="73" t="s">
        <v>29</v>
      </c>
      <c r="C25" s="73" t="s">
        <v>230</v>
      </c>
      <c r="D25" s="73" t="s">
        <v>288</v>
      </c>
      <c r="E25" s="74">
        <v>1</v>
      </c>
      <c r="F25" s="72" t="s">
        <v>244</v>
      </c>
      <c r="G25" s="75">
        <v>0</v>
      </c>
      <c r="H25" s="76">
        <v>1310.28</v>
      </c>
      <c r="I25" s="76">
        <v>5241.1099999999997</v>
      </c>
      <c r="J25" s="77">
        <f t="shared" si="0"/>
        <v>6551.3899999999994</v>
      </c>
      <c r="K25" s="63"/>
      <c r="L25" s="63"/>
      <c r="M25" s="63"/>
      <c r="N25" s="63"/>
      <c r="O25" s="63"/>
      <c r="P25" s="63"/>
      <c r="Q25" s="63"/>
      <c r="R25" s="67"/>
      <c r="S25" s="67"/>
      <c r="T25" s="67"/>
      <c r="U25" s="67"/>
      <c r="V25" s="67"/>
      <c r="W25" s="67"/>
      <c r="X25" s="67"/>
      <c r="Y25" s="67"/>
      <c r="Z25" s="67"/>
      <c r="AA25" s="65"/>
      <c r="AB25" s="65"/>
      <c r="AC25" s="65"/>
      <c r="AD25" s="65"/>
    </row>
    <row r="26" spans="1:30" s="66" customFormat="1" ht="14.4" x14ac:dyDescent="0.25">
      <c r="A26" s="72" t="s">
        <v>318</v>
      </c>
      <c r="B26" s="73" t="s">
        <v>29</v>
      </c>
      <c r="C26" s="73" t="s">
        <v>230</v>
      </c>
      <c r="D26" s="73" t="s">
        <v>288</v>
      </c>
      <c r="E26" s="74">
        <v>1</v>
      </c>
      <c r="F26" s="72" t="s">
        <v>319</v>
      </c>
      <c r="G26" s="75">
        <v>0</v>
      </c>
      <c r="H26" s="76">
        <v>1310.28</v>
      </c>
      <c r="I26" s="76">
        <v>5241.1099999999997</v>
      </c>
      <c r="J26" s="77">
        <f t="shared" si="0"/>
        <v>6551.3899999999994</v>
      </c>
      <c r="K26" s="63"/>
      <c r="L26" s="63"/>
      <c r="M26" s="63"/>
      <c r="N26" s="63"/>
      <c r="O26" s="63"/>
      <c r="P26" s="63"/>
      <c r="Q26" s="63"/>
      <c r="R26" s="67"/>
      <c r="S26" s="67"/>
      <c r="T26" s="67"/>
      <c r="U26" s="67"/>
      <c r="V26" s="67"/>
      <c r="W26" s="67"/>
      <c r="X26" s="67"/>
      <c r="Y26" s="67"/>
      <c r="Z26" s="67"/>
      <c r="AA26" s="65"/>
      <c r="AB26" s="65"/>
      <c r="AC26" s="65"/>
      <c r="AD26" s="65"/>
    </row>
    <row r="27" spans="1:30" s="81" customFormat="1" ht="14.4" x14ac:dyDescent="0.25">
      <c r="A27" s="72" t="s">
        <v>195</v>
      </c>
      <c r="B27" s="73" t="s">
        <v>29</v>
      </c>
      <c r="C27" s="73" t="s">
        <v>230</v>
      </c>
      <c r="D27" s="73" t="s">
        <v>287</v>
      </c>
      <c r="E27" s="74">
        <v>1</v>
      </c>
      <c r="F27" s="72"/>
      <c r="G27" s="75">
        <v>0</v>
      </c>
      <c r="H27" s="76">
        <v>0</v>
      </c>
      <c r="I27" s="76">
        <v>0</v>
      </c>
      <c r="J27" s="77">
        <f t="shared" si="0"/>
        <v>0</v>
      </c>
      <c r="K27" s="78"/>
      <c r="L27" s="78"/>
      <c r="M27" s="78"/>
      <c r="N27" s="78"/>
      <c r="O27" s="78"/>
      <c r="P27" s="78"/>
      <c r="Q27" s="78"/>
      <c r="R27" s="79"/>
      <c r="S27" s="79"/>
      <c r="T27" s="79"/>
      <c r="U27" s="79"/>
      <c r="V27" s="79"/>
      <c r="W27" s="79"/>
      <c r="X27" s="79"/>
      <c r="Y27" s="79"/>
      <c r="Z27" s="79"/>
      <c r="AA27" s="80"/>
      <c r="AB27" s="80"/>
      <c r="AC27" s="80"/>
      <c r="AD27" s="80"/>
    </row>
    <row r="28" spans="1:30" s="66" customFormat="1" ht="14.4" x14ac:dyDescent="0.25">
      <c r="A28" s="72" t="s">
        <v>196</v>
      </c>
      <c r="B28" s="73" t="s">
        <v>31</v>
      </c>
      <c r="C28" s="73" t="s">
        <v>230</v>
      </c>
      <c r="D28" s="73" t="s">
        <v>288</v>
      </c>
      <c r="E28" s="74">
        <v>1</v>
      </c>
      <c r="F28" s="72" t="s">
        <v>362</v>
      </c>
      <c r="G28" s="75">
        <v>0</v>
      </c>
      <c r="H28" s="76">
        <v>1079.05</v>
      </c>
      <c r="I28" s="76">
        <v>4316.21</v>
      </c>
      <c r="J28" s="77">
        <f t="shared" si="0"/>
        <v>5395.26</v>
      </c>
      <c r="K28" s="63"/>
      <c r="L28" s="63"/>
      <c r="M28" s="63"/>
      <c r="N28" s="63"/>
      <c r="O28" s="63"/>
      <c r="P28" s="63"/>
      <c r="Q28" s="63"/>
      <c r="R28" s="67"/>
      <c r="S28" s="67"/>
      <c r="T28" s="67"/>
      <c r="U28" s="67"/>
      <c r="V28" s="67"/>
      <c r="W28" s="67"/>
      <c r="X28" s="67"/>
      <c r="Y28" s="67"/>
      <c r="Z28" s="67"/>
      <c r="AA28" s="65"/>
      <c r="AB28" s="65"/>
      <c r="AC28" s="65"/>
      <c r="AD28" s="65"/>
    </row>
    <row r="29" spans="1:30" s="66" customFormat="1" ht="14.4" x14ac:dyDescent="0.25">
      <c r="A29" s="72" t="s">
        <v>295</v>
      </c>
      <c r="B29" s="73" t="s">
        <v>31</v>
      </c>
      <c r="C29" s="73" t="s">
        <v>230</v>
      </c>
      <c r="D29" s="73" t="s">
        <v>288</v>
      </c>
      <c r="E29" s="74">
        <v>1</v>
      </c>
      <c r="F29" s="72" t="s">
        <v>296</v>
      </c>
      <c r="G29" s="75">
        <v>0</v>
      </c>
      <c r="H29" s="76">
        <v>1079.05</v>
      </c>
      <c r="I29" s="76">
        <v>4316.21</v>
      </c>
      <c r="J29" s="77">
        <f t="shared" si="0"/>
        <v>5395.26</v>
      </c>
      <c r="K29" s="63"/>
      <c r="L29" s="63"/>
      <c r="M29" s="63"/>
      <c r="N29" s="63"/>
      <c r="O29" s="63"/>
      <c r="P29" s="63"/>
      <c r="Q29" s="63"/>
      <c r="R29" s="67"/>
      <c r="S29" s="67"/>
      <c r="T29" s="67"/>
      <c r="U29" s="67"/>
      <c r="V29" s="67"/>
      <c r="W29" s="67"/>
      <c r="X29" s="67"/>
      <c r="Y29" s="67"/>
      <c r="Z29" s="67"/>
      <c r="AA29" s="65"/>
      <c r="AB29" s="65"/>
      <c r="AC29" s="65"/>
      <c r="AD29" s="65"/>
    </row>
    <row r="30" spans="1:30" s="66" customFormat="1" ht="14.4" x14ac:dyDescent="0.25">
      <c r="A30" s="72" t="s">
        <v>297</v>
      </c>
      <c r="B30" s="73" t="s">
        <v>31</v>
      </c>
      <c r="C30" s="73" t="s">
        <v>230</v>
      </c>
      <c r="D30" s="73" t="s">
        <v>288</v>
      </c>
      <c r="E30" s="74">
        <v>1</v>
      </c>
      <c r="F30" s="72" t="s">
        <v>298</v>
      </c>
      <c r="G30" s="75">
        <v>0</v>
      </c>
      <c r="H30" s="76">
        <v>1079.05</v>
      </c>
      <c r="I30" s="76">
        <v>4316.21</v>
      </c>
      <c r="J30" s="77">
        <f t="shared" si="0"/>
        <v>5395.26</v>
      </c>
      <c r="K30" s="63"/>
      <c r="L30" s="63"/>
      <c r="M30" s="63"/>
      <c r="N30" s="63"/>
      <c r="O30" s="63"/>
      <c r="P30" s="63"/>
      <c r="Q30" s="63"/>
      <c r="R30" s="67"/>
      <c r="S30" s="67"/>
      <c r="T30" s="67"/>
      <c r="U30" s="67"/>
      <c r="V30" s="67"/>
      <c r="W30" s="67"/>
      <c r="X30" s="67"/>
      <c r="Y30" s="67"/>
      <c r="Z30" s="67"/>
      <c r="AA30" s="65"/>
      <c r="AB30" s="65"/>
      <c r="AC30" s="65"/>
      <c r="AD30" s="65"/>
    </row>
    <row r="31" spans="1:30" s="66" customFormat="1" ht="14.4" x14ac:dyDescent="0.25">
      <c r="A31" s="72" t="s">
        <v>308</v>
      </c>
      <c r="B31" s="73" t="s">
        <v>31</v>
      </c>
      <c r="C31" s="73" t="s">
        <v>230</v>
      </c>
      <c r="D31" s="73" t="s">
        <v>288</v>
      </c>
      <c r="E31" s="74">
        <v>1</v>
      </c>
      <c r="F31" s="72" t="s">
        <v>307</v>
      </c>
      <c r="G31" s="75">
        <v>0</v>
      </c>
      <c r="H31" s="76">
        <v>1079.05</v>
      </c>
      <c r="I31" s="76">
        <v>4316.21</v>
      </c>
      <c r="J31" s="77">
        <f t="shared" si="0"/>
        <v>5395.26</v>
      </c>
      <c r="K31" s="63"/>
      <c r="L31" s="63"/>
      <c r="M31" s="63"/>
      <c r="N31" s="63"/>
      <c r="O31" s="63"/>
      <c r="P31" s="63"/>
      <c r="Q31" s="63"/>
      <c r="R31" s="67"/>
      <c r="S31" s="67"/>
      <c r="T31" s="67"/>
      <c r="U31" s="67"/>
      <c r="V31" s="67"/>
      <c r="W31" s="67"/>
      <c r="X31" s="67"/>
      <c r="Y31" s="67"/>
      <c r="Z31" s="67"/>
      <c r="AA31" s="65"/>
      <c r="AB31" s="65"/>
      <c r="AC31" s="65"/>
      <c r="AD31" s="65"/>
    </row>
    <row r="32" spans="1:30" s="66" customFormat="1" ht="14.4" x14ac:dyDescent="0.25">
      <c r="A32" s="72" t="s">
        <v>293</v>
      </c>
      <c r="B32" s="73" t="s">
        <v>31</v>
      </c>
      <c r="C32" s="73" t="s">
        <v>230</v>
      </c>
      <c r="D32" s="73" t="s">
        <v>288</v>
      </c>
      <c r="E32" s="74">
        <v>1</v>
      </c>
      <c r="F32" s="72" t="s">
        <v>327</v>
      </c>
      <c r="G32" s="75">
        <v>0</v>
      </c>
      <c r="H32" s="76">
        <v>1079.05</v>
      </c>
      <c r="I32" s="76">
        <v>4316.21</v>
      </c>
      <c r="J32" s="77">
        <f t="shared" si="0"/>
        <v>5395.26</v>
      </c>
      <c r="K32" s="63"/>
      <c r="L32" s="63"/>
      <c r="M32" s="63"/>
      <c r="N32" s="63"/>
      <c r="O32" s="63"/>
      <c r="P32" s="63"/>
      <c r="Q32" s="63"/>
      <c r="R32" s="67"/>
      <c r="S32" s="67"/>
      <c r="T32" s="67"/>
      <c r="U32" s="67"/>
      <c r="V32" s="67"/>
      <c r="W32" s="67"/>
      <c r="X32" s="67"/>
      <c r="Y32" s="67"/>
      <c r="Z32" s="67"/>
      <c r="AA32" s="65"/>
      <c r="AB32" s="65"/>
      <c r="AC32" s="65"/>
      <c r="AD32" s="65"/>
    </row>
    <row r="33" spans="1:30" s="66" customFormat="1" ht="14.4" x14ac:dyDescent="0.25">
      <c r="A33" s="72" t="s">
        <v>209</v>
      </c>
      <c r="B33" s="73" t="s">
        <v>33</v>
      </c>
      <c r="C33" s="73" t="s">
        <v>230</v>
      </c>
      <c r="D33" s="73" t="s">
        <v>288</v>
      </c>
      <c r="E33" s="74">
        <v>1</v>
      </c>
      <c r="F33" s="72" t="s">
        <v>261</v>
      </c>
      <c r="G33" s="75">
        <v>0</v>
      </c>
      <c r="H33" s="76">
        <v>936.46</v>
      </c>
      <c r="I33" s="76">
        <v>3745.85</v>
      </c>
      <c r="J33" s="77">
        <f t="shared" si="0"/>
        <v>4682.3099999999995</v>
      </c>
      <c r="K33" s="63"/>
      <c r="L33" s="63"/>
      <c r="M33" s="63"/>
      <c r="N33" s="63"/>
      <c r="O33" s="63"/>
      <c r="P33" s="63"/>
      <c r="Q33" s="63"/>
      <c r="R33" s="67"/>
      <c r="S33" s="67"/>
      <c r="T33" s="67"/>
      <c r="U33" s="67"/>
      <c r="V33" s="67"/>
      <c r="W33" s="67"/>
      <c r="X33" s="67"/>
      <c r="Y33" s="67"/>
      <c r="Z33" s="67"/>
      <c r="AA33" s="65"/>
      <c r="AB33" s="65"/>
      <c r="AC33" s="65"/>
      <c r="AD33" s="65"/>
    </row>
    <row r="34" spans="1:30" s="66" customFormat="1" ht="14.4" x14ac:dyDescent="0.25">
      <c r="A34" s="72" t="s">
        <v>202</v>
      </c>
      <c r="B34" s="73" t="s">
        <v>33</v>
      </c>
      <c r="C34" s="73" t="s">
        <v>230</v>
      </c>
      <c r="D34" s="73" t="s">
        <v>288</v>
      </c>
      <c r="E34" s="74">
        <v>1</v>
      </c>
      <c r="F34" s="72" t="s">
        <v>258</v>
      </c>
      <c r="G34" s="75">
        <v>0</v>
      </c>
      <c r="H34" s="76">
        <v>936.46</v>
      </c>
      <c r="I34" s="76">
        <v>3745.85</v>
      </c>
      <c r="J34" s="77">
        <f t="shared" si="0"/>
        <v>4682.3099999999995</v>
      </c>
      <c r="K34" s="63"/>
      <c r="L34" s="63"/>
      <c r="M34" s="63"/>
      <c r="N34" s="63"/>
      <c r="O34" s="63"/>
      <c r="P34" s="63"/>
      <c r="Q34" s="63"/>
      <c r="R34" s="67"/>
      <c r="S34" s="67"/>
      <c r="T34" s="67"/>
      <c r="U34" s="67"/>
      <c r="V34" s="67"/>
      <c r="W34" s="67"/>
      <c r="X34" s="67"/>
      <c r="Y34" s="67"/>
      <c r="Z34" s="67"/>
      <c r="AA34" s="65"/>
      <c r="AB34" s="65"/>
      <c r="AC34" s="65"/>
      <c r="AD34" s="65"/>
    </row>
    <row r="35" spans="1:30" s="66" customFormat="1" ht="14.4" x14ac:dyDescent="0.25">
      <c r="A35" s="72" t="s">
        <v>197</v>
      </c>
      <c r="B35" s="73" t="s">
        <v>33</v>
      </c>
      <c r="C35" s="73" t="s">
        <v>230</v>
      </c>
      <c r="D35" s="73" t="s">
        <v>288</v>
      </c>
      <c r="E35" s="74">
        <v>1</v>
      </c>
      <c r="F35" s="72" t="s">
        <v>331</v>
      </c>
      <c r="G35" s="75">
        <v>0</v>
      </c>
      <c r="H35" s="76">
        <v>936.46</v>
      </c>
      <c r="I35" s="76">
        <v>3745.85</v>
      </c>
      <c r="J35" s="77">
        <f t="shared" si="0"/>
        <v>4682.3099999999995</v>
      </c>
      <c r="K35" s="63"/>
      <c r="L35" s="63"/>
      <c r="M35" s="63"/>
      <c r="N35" s="63"/>
      <c r="O35" s="63"/>
      <c r="P35" s="63"/>
      <c r="Q35" s="63"/>
      <c r="R35" s="67"/>
      <c r="S35" s="67"/>
      <c r="T35" s="67"/>
      <c r="U35" s="67"/>
      <c r="V35" s="67"/>
      <c r="W35" s="67"/>
      <c r="X35" s="67"/>
      <c r="Y35" s="67"/>
      <c r="Z35" s="67"/>
      <c r="AA35" s="65"/>
      <c r="AB35" s="65"/>
      <c r="AC35" s="65"/>
      <c r="AD35" s="65"/>
    </row>
    <row r="36" spans="1:30" s="66" customFormat="1" ht="14.4" x14ac:dyDescent="0.25">
      <c r="A36" s="72" t="s">
        <v>207</v>
      </c>
      <c r="B36" s="73" t="s">
        <v>33</v>
      </c>
      <c r="C36" s="73" t="s">
        <v>230</v>
      </c>
      <c r="D36" s="73" t="s">
        <v>288</v>
      </c>
      <c r="E36" s="74">
        <v>1</v>
      </c>
      <c r="F36" s="72" t="s">
        <v>257</v>
      </c>
      <c r="G36" s="75">
        <v>0</v>
      </c>
      <c r="H36" s="76">
        <v>936.46</v>
      </c>
      <c r="I36" s="76">
        <v>3745.85</v>
      </c>
      <c r="J36" s="77">
        <f t="shared" si="0"/>
        <v>4682.3099999999995</v>
      </c>
      <c r="K36" s="63"/>
      <c r="L36" s="63"/>
      <c r="M36" s="63"/>
      <c r="N36" s="63"/>
      <c r="O36" s="63"/>
      <c r="P36" s="63"/>
      <c r="Q36" s="63"/>
      <c r="R36" s="67"/>
      <c r="S36" s="67"/>
      <c r="T36" s="67"/>
      <c r="U36" s="67"/>
      <c r="V36" s="67"/>
      <c r="W36" s="67"/>
      <c r="X36" s="67"/>
      <c r="Y36" s="67"/>
      <c r="Z36" s="67"/>
      <c r="AA36" s="65"/>
      <c r="AB36" s="65"/>
      <c r="AC36" s="65"/>
      <c r="AD36" s="65"/>
    </row>
    <row r="37" spans="1:30" s="66" customFormat="1" ht="14.4" x14ac:dyDescent="0.25">
      <c r="A37" s="72" t="s">
        <v>208</v>
      </c>
      <c r="B37" s="73" t="s">
        <v>33</v>
      </c>
      <c r="C37" s="73" t="s">
        <v>230</v>
      </c>
      <c r="D37" s="73" t="s">
        <v>288</v>
      </c>
      <c r="E37" s="74">
        <v>1</v>
      </c>
      <c r="F37" s="72" t="s">
        <v>259</v>
      </c>
      <c r="G37" s="75">
        <v>0</v>
      </c>
      <c r="H37" s="76">
        <v>936.46</v>
      </c>
      <c r="I37" s="76">
        <v>3745.85</v>
      </c>
      <c r="J37" s="77">
        <f t="shared" si="0"/>
        <v>4682.3099999999995</v>
      </c>
      <c r="K37" s="63"/>
      <c r="L37" s="63"/>
      <c r="M37" s="63"/>
      <c r="N37" s="63"/>
      <c r="O37" s="63"/>
      <c r="P37" s="63"/>
      <c r="Q37" s="63"/>
      <c r="R37" s="67"/>
      <c r="S37" s="67"/>
      <c r="T37" s="67"/>
      <c r="U37" s="67"/>
      <c r="V37" s="67"/>
      <c r="W37" s="67"/>
      <c r="X37" s="67"/>
      <c r="Y37" s="67"/>
      <c r="Z37" s="67"/>
      <c r="AA37" s="65"/>
      <c r="AB37" s="65"/>
      <c r="AC37" s="65"/>
      <c r="AD37" s="65"/>
    </row>
    <row r="38" spans="1:30" s="66" customFormat="1" ht="14.4" x14ac:dyDescent="0.25">
      <c r="A38" s="72" t="s">
        <v>299</v>
      </c>
      <c r="B38" s="73" t="s">
        <v>33</v>
      </c>
      <c r="C38" s="73" t="s">
        <v>230</v>
      </c>
      <c r="D38" s="73" t="s">
        <v>287</v>
      </c>
      <c r="E38" s="74">
        <v>1</v>
      </c>
      <c r="F38" s="72"/>
      <c r="G38" s="75">
        <v>0</v>
      </c>
      <c r="H38" s="76">
        <v>0</v>
      </c>
      <c r="I38" s="76">
        <v>0</v>
      </c>
      <c r="J38" s="77">
        <f t="shared" si="0"/>
        <v>0</v>
      </c>
      <c r="K38" s="63"/>
      <c r="L38" s="63"/>
      <c r="M38" s="63"/>
      <c r="N38" s="63"/>
      <c r="O38" s="63"/>
      <c r="P38" s="63"/>
      <c r="Q38" s="63"/>
      <c r="R38" s="67"/>
      <c r="S38" s="67"/>
      <c r="T38" s="67"/>
      <c r="U38" s="67"/>
      <c r="V38" s="67"/>
      <c r="W38" s="67"/>
      <c r="X38" s="67"/>
      <c r="Y38" s="67"/>
      <c r="Z38" s="67"/>
      <c r="AA38" s="65"/>
      <c r="AB38" s="65"/>
      <c r="AC38" s="65"/>
      <c r="AD38" s="65"/>
    </row>
    <row r="39" spans="1:30" s="66" customFormat="1" ht="14.4" x14ac:dyDescent="0.25">
      <c r="A39" s="72" t="s">
        <v>208</v>
      </c>
      <c r="B39" s="73" t="s">
        <v>33</v>
      </c>
      <c r="C39" s="73" t="s">
        <v>230</v>
      </c>
      <c r="D39" s="73" t="s">
        <v>288</v>
      </c>
      <c r="E39" s="74">
        <v>1</v>
      </c>
      <c r="F39" s="72" t="s">
        <v>292</v>
      </c>
      <c r="G39" s="75">
        <v>0</v>
      </c>
      <c r="H39" s="76">
        <v>936.46</v>
      </c>
      <c r="I39" s="76">
        <v>3745.85</v>
      </c>
      <c r="J39" s="77">
        <f t="shared" si="0"/>
        <v>4682.3099999999995</v>
      </c>
      <c r="K39" s="63"/>
      <c r="L39" s="63"/>
      <c r="M39" s="63"/>
      <c r="N39" s="63"/>
      <c r="O39" s="63"/>
      <c r="P39" s="63"/>
      <c r="Q39" s="63"/>
      <c r="R39" s="67"/>
      <c r="S39" s="67"/>
      <c r="T39" s="67"/>
      <c r="U39" s="67"/>
      <c r="V39" s="67"/>
      <c r="W39" s="67"/>
      <c r="X39" s="67"/>
      <c r="Y39" s="67"/>
      <c r="Z39" s="67"/>
      <c r="AA39" s="65"/>
      <c r="AB39" s="65"/>
      <c r="AC39" s="65"/>
      <c r="AD39" s="65"/>
    </row>
    <row r="40" spans="1:30" s="66" customFormat="1" ht="14.4" x14ac:dyDescent="0.25">
      <c r="A40" s="72" t="s">
        <v>202</v>
      </c>
      <c r="B40" s="73" t="s">
        <v>33</v>
      </c>
      <c r="C40" s="73" t="s">
        <v>230</v>
      </c>
      <c r="D40" s="73" t="s">
        <v>288</v>
      </c>
      <c r="E40" s="74">
        <v>1</v>
      </c>
      <c r="F40" s="72" t="s">
        <v>343</v>
      </c>
      <c r="G40" s="75">
        <v>0</v>
      </c>
      <c r="H40" s="76">
        <v>936.46</v>
      </c>
      <c r="I40" s="76">
        <v>3745.85</v>
      </c>
      <c r="J40" s="77">
        <f>SUM(G40:I40)</f>
        <v>4682.3099999999995</v>
      </c>
      <c r="K40" s="63"/>
      <c r="L40" s="63"/>
      <c r="M40" s="63"/>
      <c r="N40" s="63"/>
      <c r="O40" s="63"/>
      <c r="P40" s="63"/>
      <c r="Q40" s="63"/>
      <c r="R40" s="67"/>
      <c r="S40" s="67"/>
      <c r="T40" s="67"/>
      <c r="U40" s="67"/>
      <c r="V40" s="67"/>
      <c r="W40" s="67"/>
      <c r="X40" s="67"/>
      <c r="Y40" s="67"/>
      <c r="Z40" s="67"/>
      <c r="AA40" s="65"/>
      <c r="AB40" s="65"/>
      <c r="AC40" s="65"/>
      <c r="AD40" s="65"/>
    </row>
    <row r="41" spans="1:30" s="66" customFormat="1" ht="14.4" x14ac:dyDescent="0.25">
      <c r="A41" s="72" t="s">
        <v>299</v>
      </c>
      <c r="B41" s="73" t="s">
        <v>33</v>
      </c>
      <c r="C41" s="73" t="s">
        <v>230</v>
      </c>
      <c r="D41" s="73" t="s">
        <v>288</v>
      </c>
      <c r="E41" s="74">
        <v>1</v>
      </c>
      <c r="F41" s="72" t="s">
        <v>263</v>
      </c>
      <c r="G41" s="75">
        <v>0</v>
      </c>
      <c r="H41" s="76">
        <v>936.46</v>
      </c>
      <c r="I41" s="76">
        <v>3745.85</v>
      </c>
      <c r="J41" s="77">
        <f>SUM(G41:I41)</f>
        <v>4682.3099999999995</v>
      </c>
      <c r="K41" s="63"/>
      <c r="L41" s="63"/>
      <c r="M41" s="63"/>
      <c r="N41" s="63"/>
      <c r="O41" s="63"/>
      <c r="P41" s="63"/>
      <c r="Q41" s="63"/>
      <c r="R41" s="67"/>
      <c r="S41" s="67"/>
      <c r="T41" s="67"/>
      <c r="U41" s="67"/>
      <c r="V41" s="67"/>
      <c r="W41" s="67"/>
      <c r="X41" s="67"/>
      <c r="Y41" s="67"/>
      <c r="Z41" s="67"/>
      <c r="AA41" s="65"/>
      <c r="AB41" s="65"/>
      <c r="AC41" s="65"/>
      <c r="AD41" s="65"/>
    </row>
    <row r="42" spans="1:30" s="66" customFormat="1" ht="14.4" x14ac:dyDescent="0.25">
      <c r="A42" s="72" t="s">
        <v>201</v>
      </c>
      <c r="B42" s="73" t="s">
        <v>33</v>
      </c>
      <c r="C42" s="73" t="s">
        <v>230</v>
      </c>
      <c r="D42" s="73" t="s">
        <v>288</v>
      </c>
      <c r="E42" s="74">
        <v>1</v>
      </c>
      <c r="F42" s="72" t="s">
        <v>251</v>
      </c>
      <c r="G42" s="75">
        <v>0</v>
      </c>
      <c r="H42" s="76">
        <v>936.46</v>
      </c>
      <c r="I42" s="76">
        <v>3745.85</v>
      </c>
      <c r="J42" s="77">
        <f>SUM(G42:I42)</f>
        <v>4682.3099999999995</v>
      </c>
      <c r="K42" s="63"/>
      <c r="L42" s="63"/>
      <c r="M42" s="63"/>
      <c r="N42" s="63"/>
      <c r="O42" s="63"/>
      <c r="P42" s="63"/>
      <c r="Q42" s="63"/>
      <c r="R42" s="67"/>
      <c r="S42" s="67"/>
      <c r="T42" s="67"/>
      <c r="U42" s="67"/>
      <c r="V42" s="67"/>
      <c r="W42" s="67"/>
      <c r="X42" s="67"/>
      <c r="Y42" s="67"/>
      <c r="Z42" s="67"/>
      <c r="AA42" s="65"/>
      <c r="AB42" s="65"/>
      <c r="AC42" s="65"/>
      <c r="AD42" s="65"/>
    </row>
    <row r="43" spans="1:30" s="66" customFormat="1" ht="14.4" x14ac:dyDescent="0.25">
      <c r="A43" s="72" t="s">
        <v>200</v>
      </c>
      <c r="B43" s="73" t="s">
        <v>33</v>
      </c>
      <c r="C43" s="73" t="s">
        <v>230</v>
      </c>
      <c r="D43" s="73" t="s">
        <v>288</v>
      </c>
      <c r="E43" s="74">
        <v>1</v>
      </c>
      <c r="F43" s="72" t="s">
        <v>355</v>
      </c>
      <c r="G43" s="75">
        <v>0</v>
      </c>
      <c r="H43" s="76">
        <v>936.46</v>
      </c>
      <c r="I43" s="76">
        <v>3745.85</v>
      </c>
      <c r="J43" s="77">
        <f>SUM(G43:I43)</f>
        <v>4682.3099999999995</v>
      </c>
      <c r="K43" s="63"/>
      <c r="L43" s="63"/>
      <c r="M43" s="63"/>
      <c r="N43" s="63"/>
      <c r="O43" s="63"/>
      <c r="P43" s="63"/>
      <c r="Q43" s="63"/>
      <c r="R43" s="67"/>
      <c r="S43" s="67"/>
      <c r="T43" s="67"/>
      <c r="U43" s="67"/>
      <c r="V43" s="67"/>
      <c r="W43" s="67"/>
      <c r="X43" s="67"/>
      <c r="Y43" s="67"/>
      <c r="Z43" s="67"/>
      <c r="AA43" s="65"/>
      <c r="AB43" s="65"/>
      <c r="AC43" s="65"/>
      <c r="AD43" s="65"/>
    </row>
    <row r="44" spans="1:30" s="66" customFormat="1" ht="14.4" x14ac:dyDescent="0.25">
      <c r="A44" s="72" t="s">
        <v>205</v>
      </c>
      <c r="B44" s="73" t="s">
        <v>33</v>
      </c>
      <c r="C44" s="73" t="s">
        <v>230</v>
      </c>
      <c r="D44" s="73" t="s">
        <v>288</v>
      </c>
      <c r="E44" s="74">
        <v>1</v>
      </c>
      <c r="F44" s="72" t="s">
        <v>320</v>
      </c>
      <c r="G44" s="75">
        <v>0</v>
      </c>
      <c r="H44" s="76">
        <v>936.46</v>
      </c>
      <c r="I44" s="76">
        <v>3745.85</v>
      </c>
      <c r="J44" s="77">
        <f t="shared" si="0"/>
        <v>4682.3099999999995</v>
      </c>
      <c r="K44" s="63" t="s">
        <v>290</v>
      </c>
      <c r="L44" s="63"/>
      <c r="M44" s="63"/>
      <c r="N44" s="63"/>
      <c r="O44" s="63"/>
      <c r="P44" s="63"/>
      <c r="Q44" s="63"/>
      <c r="R44" s="67"/>
      <c r="S44" s="67"/>
      <c r="T44" s="67"/>
      <c r="U44" s="67"/>
      <c r="V44" s="67"/>
      <c r="W44" s="67"/>
      <c r="X44" s="67"/>
      <c r="Y44" s="67"/>
      <c r="Z44" s="67"/>
      <c r="AA44" s="65"/>
      <c r="AB44" s="65"/>
      <c r="AC44" s="65"/>
      <c r="AD44" s="65"/>
    </row>
    <row r="45" spans="1:30" s="66" customFormat="1" ht="14.4" x14ac:dyDescent="0.25">
      <c r="A45" s="72" t="s">
        <v>204</v>
      </c>
      <c r="B45" s="73" t="s">
        <v>33</v>
      </c>
      <c r="C45" s="73" t="s">
        <v>230</v>
      </c>
      <c r="D45" s="73" t="s">
        <v>288</v>
      </c>
      <c r="E45" s="74">
        <v>1</v>
      </c>
      <c r="F45" s="72" t="s">
        <v>253</v>
      </c>
      <c r="G45" s="75">
        <v>0</v>
      </c>
      <c r="H45" s="76">
        <v>936.46</v>
      </c>
      <c r="I45" s="76">
        <v>3745.85</v>
      </c>
      <c r="J45" s="77">
        <f>SUM(G45:I45)</f>
        <v>4682.3099999999995</v>
      </c>
      <c r="K45" s="63"/>
      <c r="L45" s="63"/>
      <c r="M45" s="63"/>
      <c r="N45" s="63"/>
      <c r="O45" s="63"/>
      <c r="P45" s="63"/>
      <c r="Q45" s="63"/>
      <c r="R45" s="67"/>
      <c r="S45" s="67"/>
      <c r="T45" s="67"/>
      <c r="U45" s="67"/>
      <c r="V45" s="67"/>
      <c r="W45" s="67"/>
      <c r="X45" s="67"/>
      <c r="Y45" s="67"/>
      <c r="Z45" s="67"/>
      <c r="AA45" s="65"/>
      <c r="AB45" s="65"/>
      <c r="AC45" s="65"/>
      <c r="AD45" s="65"/>
    </row>
    <row r="46" spans="1:30" s="66" customFormat="1" ht="14.4" x14ac:dyDescent="0.25">
      <c r="A46" s="72" t="s">
        <v>206</v>
      </c>
      <c r="B46" s="73" t="s">
        <v>33</v>
      </c>
      <c r="C46" s="73" t="s">
        <v>230</v>
      </c>
      <c r="D46" s="73" t="s">
        <v>288</v>
      </c>
      <c r="E46" s="74">
        <v>1</v>
      </c>
      <c r="F46" s="72" t="s">
        <v>256</v>
      </c>
      <c r="G46" s="75">
        <v>0</v>
      </c>
      <c r="H46" s="76">
        <v>936.46</v>
      </c>
      <c r="I46" s="76">
        <v>3745.85</v>
      </c>
      <c r="J46" s="77">
        <f>SUM(G46:I46)</f>
        <v>4682.3099999999995</v>
      </c>
      <c r="K46" s="63"/>
      <c r="L46" s="63"/>
      <c r="M46" s="63"/>
      <c r="N46" s="63"/>
      <c r="O46" s="63"/>
      <c r="P46" s="63"/>
      <c r="Q46" s="63"/>
      <c r="R46" s="67"/>
      <c r="S46" s="67"/>
      <c r="T46" s="67"/>
      <c r="U46" s="67"/>
      <c r="V46" s="67"/>
      <c r="W46" s="67"/>
      <c r="X46" s="67"/>
      <c r="Y46" s="67"/>
      <c r="Z46" s="67"/>
      <c r="AA46" s="65"/>
      <c r="AB46" s="65"/>
      <c r="AC46" s="65"/>
      <c r="AD46" s="65"/>
    </row>
    <row r="47" spans="1:30" s="66" customFormat="1" ht="14.4" x14ac:dyDescent="0.25">
      <c r="A47" s="72" t="s">
        <v>201</v>
      </c>
      <c r="B47" s="73" t="s">
        <v>33</v>
      </c>
      <c r="C47" s="73" t="s">
        <v>230</v>
      </c>
      <c r="D47" s="73" t="s">
        <v>288</v>
      </c>
      <c r="E47" s="74">
        <v>1</v>
      </c>
      <c r="F47" s="72" t="s">
        <v>363</v>
      </c>
      <c r="G47" s="75">
        <v>0</v>
      </c>
      <c r="H47" s="76">
        <v>936.46</v>
      </c>
      <c r="I47" s="76">
        <v>3745.85</v>
      </c>
      <c r="J47" s="77">
        <f>SUM(G47:I47)</f>
        <v>4682.3099999999995</v>
      </c>
      <c r="K47" s="63"/>
      <c r="L47" s="63"/>
      <c r="M47" s="63"/>
      <c r="N47" s="63"/>
      <c r="O47" s="63"/>
      <c r="P47" s="63"/>
      <c r="Q47" s="63"/>
      <c r="R47" s="67"/>
      <c r="S47" s="67"/>
      <c r="T47" s="67"/>
      <c r="U47" s="67"/>
      <c r="V47" s="67"/>
      <c r="W47" s="67"/>
      <c r="X47" s="67"/>
      <c r="Y47" s="67"/>
      <c r="Z47" s="67"/>
      <c r="AA47" s="65"/>
      <c r="AB47" s="65"/>
      <c r="AC47" s="65"/>
      <c r="AD47" s="65"/>
    </row>
    <row r="48" spans="1:30" s="66" customFormat="1" ht="14.4" x14ac:dyDescent="0.25">
      <c r="A48" s="72" t="s">
        <v>200</v>
      </c>
      <c r="B48" s="73" t="s">
        <v>33</v>
      </c>
      <c r="C48" s="73" t="s">
        <v>230</v>
      </c>
      <c r="D48" s="73" t="s">
        <v>288</v>
      </c>
      <c r="E48" s="74">
        <v>1</v>
      </c>
      <c r="F48" s="72" t="s">
        <v>250</v>
      </c>
      <c r="G48" s="75">
        <v>0</v>
      </c>
      <c r="H48" s="76">
        <v>936.46</v>
      </c>
      <c r="I48" s="76">
        <v>3745.85</v>
      </c>
      <c r="J48" s="77">
        <f>SUM(G48:I48)</f>
        <v>4682.3099999999995</v>
      </c>
      <c r="K48" s="63"/>
      <c r="L48" s="63"/>
      <c r="M48" s="63"/>
      <c r="N48" s="63"/>
      <c r="O48" s="63"/>
      <c r="P48" s="63"/>
      <c r="Q48" s="63"/>
      <c r="R48" s="67"/>
      <c r="S48" s="67"/>
      <c r="T48" s="67"/>
      <c r="U48" s="67"/>
      <c r="V48" s="67"/>
      <c r="W48" s="67"/>
      <c r="X48" s="67"/>
      <c r="Y48" s="67"/>
      <c r="Z48" s="67"/>
      <c r="AA48" s="65"/>
      <c r="AB48" s="65"/>
      <c r="AC48" s="65"/>
      <c r="AD48" s="65"/>
    </row>
    <row r="49" spans="1:30" s="66" customFormat="1" ht="14.4" x14ac:dyDescent="0.25">
      <c r="A49" s="72" t="s">
        <v>199</v>
      </c>
      <c r="B49" s="73" t="s">
        <v>33</v>
      </c>
      <c r="C49" s="73" t="s">
        <v>230</v>
      </c>
      <c r="D49" s="73" t="s">
        <v>288</v>
      </c>
      <c r="E49" s="74">
        <v>1</v>
      </c>
      <c r="F49" s="72" t="s">
        <v>249</v>
      </c>
      <c r="G49" s="75">
        <v>0</v>
      </c>
      <c r="H49" s="76">
        <v>936.46</v>
      </c>
      <c r="I49" s="76">
        <v>3745.85</v>
      </c>
      <c r="J49" s="77">
        <f t="shared" si="0"/>
        <v>4682.3099999999995</v>
      </c>
      <c r="K49" s="63"/>
      <c r="L49" s="63"/>
      <c r="M49" s="63"/>
      <c r="N49" s="63"/>
      <c r="O49" s="63"/>
      <c r="P49" s="63"/>
      <c r="Q49" s="63"/>
      <c r="R49" s="67"/>
      <c r="S49" s="67"/>
      <c r="T49" s="67"/>
      <c r="U49" s="67"/>
      <c r="V49" s="67"/>
      <c r="W49" s="67"/>
      <c r="X49" s="67"/>
      <c r="Y49" s="67"/>
      <c r="Z49" s="67"/>
      <c r="AA49" s="65"/>
      <c r="AB49" s="65"/>
      <c r="AC49" s="65"/>
      <c r="AD49" s="65"/>
    </row>
    <row r="50" spans="1:30" s="66" customFormat="1" ht="14.4" x14ac:dyDescent="0.25">
      <c r="A50" s="72" t="s">
        <v>204</v>
      </c>
      <c r="B50" s="73" t="s">
        <v>33</v>
      </c>
      <c r="C50" s="73" t="s">
        <v>230</v>
      </c>
      <c r="D50" s="73" t="s">
        <v>288</v>
      </c>
      <c r="E50" s="74">
        <v>1</v>
      </c>
      <c r="F50" s="72" t="s">
        <v>345</v>
      </c>
      <c r="G50" s="75">
        <v>0</v>
      </c>
      <c r="H50" s="76">
        <v>936.46</v>
      </c>
      <c r="I50" s="76">
        <v>3745.85</v>
      </c>
      <c r="J50" s="77">
        <f>SUM(G50:I50)</f>
        <v>4682.3099999999995</v>
      </c>
      <c r="K50" s="63"/>
      <c r="L50" s="63"/>
      <c r="M50" s="63"/>
      <c r="N50" s="63"/>
      <c r="O50" s="63"/>
      <c r="P50" s="63"/>
      <c r="Q50" s="63"/>
      <c r="R50" s="67"/>
      <c r="S50" s="67"/>
      <c r="T50" s="67"/>
      <c r="U50" s="67"/>
      <c r="V50" s="67"/>
      <c r="W50" s="67"/>
      <c r="X50" s="67"/>
      <c r="Y50" s="67"/>
      <c r="Z50" s="67"/>
      <c r="AA50" s="65"/>
      <c r="AB50" s="65"/>
      <c r="AC50" s="65"/>
      <c r="AD50" s="65"/>
    </row>
    <row r="51" spans="1:30" s="66" customFormat="1" ht="14.4" x14ac:dyDescent="0.25">
      <c r="A51" s="72" t="s">
        <v>299</v>
      </c>
      <c r="B51" s="73" t="s">
        <v>33</v>
      </c>
      <c r="C51" s="73" t="s">
        <v>230</v>
      </c>
      <c r="D51" s="73" t="s">
        <v>288</v>
      </c>
      <c r="E51" s="74">
        <v>1</v>
      </c>
      <c r="F51" s="72" t="s">
        <v>262</v>
      </c>
      <c r="G51" s="75">
        <v>0</v>
      </c>
      <c r="H51" s="76">
        <v>936.46</v>
      </c>
      <c r="I51" s="76">
        <v>3745.85</v>
      </c>
      <c r="J51" s="77">
        <f>SUM(G51:I51)</f>
        <v>4682.3099999999995</v>
      </c>
      <c r="K51" s="63"/>
      <c r="L51" s="63"/>
      <c r="M51" s="63"/>
      <c r="N51" s="63"/>
      <c r="O51" s="63"/>
      <c r="P51" s="63"/>
      <c r="Q51" s="63"/>
      <c r="R51" s="67"/>
      <c r="S51" s="67"/>
      <c r="T51" s="67"/>
      <c r="U51" s="67"/>
      <c r="V51" s="67"/>
      <c r="W51" s="67"/>
      <c r="X51" s="67"/>
      <c r="Y51" s="67"/>
      <c r="Z51" s="67"/>
      <c r="AA51" s="65"/>
      <c r="AB51" s="65"/>
      <c r="AC51" s="65"/>
      <c r="AD51" s="65"/>
    </row>
    <row r="52" spans="1:30" s="66" customFormat="1" ht="14.4" x14ac:dyDescent="0.25">
      <c r="A52" s="72" t="s">
        <v>209</v>
      </c>
      <c r="B52" s="73" t="s">
        <v>33</v>
      </c>
      <c r="C52" s="73" t="s">
        <v>230</v>
      </c>
      <c r="D52" s="73" t="s">
        <v>288</v>
      </c>
      <c r="E52" s="74">
        <v>1</v>
      </c>
      <c r="F52" s="72" t="s">
        <v>264</v>
      </c>
      <c r="G52" s="75">
        <v>0</v>
      </c>
      <c r="H52" s="76">
        <v>936.46</v>
      </c>
      <c r="I52" s="76">
        <v>3745.85</v>
      </c>
      <c r="J52" s="77">
        <f>SUM(G52:I52)</f>
        <v>4682.3099999999995</v>
      </c>
      <c r="K52" s="63"/>
      <c r="L52" s="63"/>
      <c r="M52" s="63"/>
      <c r="N52" s="63"/>
      <c r="O52" s="63"/>
      <c r="P52" s="63"/>
      <c r="Q52" s="63"/>
      <c r="R52" s="67"/>
      <c r="S52" s="67"/>
      <c r="T52" s="67"/>
      <c r="U52" s="67"/>
      <c r="V52" s="67"/>
      <c r="W52" s="67"/>
      <c r="X52" s="67"/>
      <c r="Y52" s="67"/>
      <c r="Z52" s="67"/>
      <c r="AA52" s="65"/>
      <c r="AB52" s="65"/>
      <c r="AC52" s="65"/>
      <c r="AD52" s="65"/>
    </row>
    <row r="53" spans="1:30" s="66" customFormat="1" ht="14.4" x14ac:dyDescent="0.25">
      <c r="A53" s="72" t="s">
        <v>205</v>
      </c>
      <c r="B53" s="73" t="s">
        <v>33</v>
      </c>
      <c r="C53" s="73" t="s">
        <v>230</v>
      </c>
      <c r="D53" s="73" t="s">
        <v>288</v>
      </c>
      <c r="E53" s="74">
        <v>1</v>
      </c>
      <c r="F53" s="72" t="s">
        <v>255</v>
      </c>
      <c r="G53" s="75">
        <v>0</v>
      </c>
      <c r="H53" s="76">
        <v>936.46</v>
      </c>
      <c r="I53" s="76">
        <v>3745.85</v>
      </c>
      <c r="J53" s="77">
        <f t="shared" si="0"/>
        <v>4682.3099999999995</v>
      </c>
      <c r="K53" s="63"/>
      <c r="L53" s="63"/>
      <c r="M53" s="63"/>
      <c r="N53" s="63"/>
      <c r="O53" s="63"/>
      <c r="P53" s="63"/>
      <c r="Q53" s="63"/>
      <c r="R53" s="67"/>
      <c r="S53" s="67"/>
      <c r="T53" s="67"/>
      <c r="U53" s="67"/>
      <c r="V53" s="67"/>
      <c r="W53" s="67"/>
      <c r="X53" s="67"/>
      <c r="Y53" s="67"/>
      <c r="Z53" s="67"/>
      <c r="AA53" s="65"/>
      <c r="AB53" s="65"/>
      <c r="AC53" s="65"/>
      <c r="AD53" s="65"/>
    </row>
    <row r="54" spans="1:30" s="66" customFormat="1" ht="14.4" x14ac:dyDescent="0.25">
      <c r="A54" s="72" t="s">
        <v>198</v>
      </c>
      <c r="B54" s="73" t="s">
        <v>33</v>
      </c>
      <c r="C54" s="73" t="s">
        <v>230</v>
      </c>
      <c r="D54" s="73" t="s">
        <v>288</v>
      </c>
      <c r="E54" s="74">
        <v>1</v>
      </c>
      <c r="F54" s="72" t="s">
        <v>248</v>
      </c>
      <c r="G54" s="75">
        <v>0</v>
      </c>
      <c r="H54" s="76">
        <v>936.46</v>
      </c>
      <c r="I54" s="76">
        <v>3745.85</v>
      </c>
      <c r="J54" s="77">
        <f>SUM(G54:I54)</f>
        <v>4682.3099999999995</v>
      </c>
      <c r="K54" s="63"/>
      <c r="L54" s="63"/>
      <c r="M54" s="63"/>
      <c r="N54" s="63"/>
      <c r="O54" s="63"/>
      <c r="P54" s="63"/>
      <c r="Q54" s="63"/>
      <c r="R54" s="67"/>
      <c r="S54" s="67"/>
      <c r="T54" s="67"/>
      <c r="U54" s="67"/>
      <c r="V54" s="67"/>
      <c r="W54" s="67"/>
      <c r="X54" s="67"/>
      <c r="Y54" s="67"/>
      <c r="Z54" s="67"/>
      <c r="AA54" s="65"/>
      <c r="AB54" s="65"/>
      <c r="AC54" s="65"/>
      <c r="AD54" s="65"/>
    </row>
    <row r="55" spans="1:30" s="66" customFormat="1" ht="14.4" x14ac:dyDescent="0.25">
      <c r="A55" s="72" t="s">
        <v>212</v>
      </c>
      <c r="B55" s="73" t="s">
        <v>35</v>
      </c>
      <c r="C55" s="73" t="s">
        <v>230</v>
      </c>
      <c r="D55" s="73" t="s">
        <v>288</v>
      </c>
      <c r="E55" s="74">
        <v>1</v>
      </c>
      <c r="F55" s="72" t="s">
        <v>359</v>
      </c>
      <c r="G55" s="75">
        <v>0</v>
      </c>
      <c r="H55" s="76">
        <v>770.75</v>
      </c>
      <c r="I55" s="76">
        <v>3083.01</v>
      </c>
      <c r="J55" s="77">
        <f t="shared" si="0"/>
        <v>3853.76</v>
      </c>
      <c r="K55" s="63"/>
      <c r="L55" s="63"/>
      <c r="M55" s="63"/>
      <c r="N55" s="63"/>
      <c r="O55" s="63"/>
      <c r="P55" s="63"/>
      <c r="Q55" s="63"/>
      <c r="R55" s="67"/>
      <c r="S55" s="67"/>
      <c r="T55" s="67"/>
      <c r="U55" s="67"/>
      <c r="V55" s="67"/>
      <c r="W55" s="67"/>
      <c r="X55" s="67"/>
      <c r="Y55" s="67"/>
      <c r="Z55" s="67"/>
      <c r="AA55" s="65"/>
      <c r="AB55" s="65"/>
      <c r="AC55" s="65"/>
      <c r="AD55" s="65"/>
    </row>
    <row r="56" spans="1:30" s="66" customFormat="1" ht="14.4" x14ac:dyDescent="0.25">
      <c r="A56" s="72" t="s">
        <v>215</v>
      </c>
      <c r="B56" s="73" t="s">
        <v>35</v>
      </c>
      <c r="C56" s="73" t="s">
        <v>230</v>
      </c>
      <c r="D56" s="73" t="s">
        <v>288</v>
      </c>
      <c r="E56" s="74">
        <v>1</v>
      </c>
      <c r="F56" s="72" t="s">
        <v>270</v>
      </c>
      <c r="G56" s="75">
        <v>0</v>
      </c>
      <c r="H56" s="76">
        <v>770.75</v>
      </c>
      <c r="I56" s="76">
        <v>3083.01</v>
      </c>
      <c r="J56" s="77">
        <f>SUM(G56:I56)</f>
        <v>3853.76</v>
      </c>
      <c r="K56" s="63"/>
      <c r="L56" s="63"/>
      <c r="M56" s="63"/>
      <c r="N56" s="63"/>
      <c r="O56" s="63"/>
      <c r="P56" s="63"/>
      <c r="Q56" s="63"/>
      <c r="R56" s="67"/>
      <c r="S56" s="67"/>
      <c r="T56" s="67"/>
      <c r="U56" s="67"/>
      <c r="V56" s="67"/>
      <c r="W56" s="67"/>
      <c r="X56" s="67"/>
      <c r="Y56" s="67"/>
      <c r="Z56" s="67"/>
      <c r="AA56" s="65"/>
      <c r="AB56" s="65"/>
      <c r="AC56" s="65"/>
      <c r="AD56" s="65"/>
    </row>
    <row r="57" spans="1:30" s="66" customFormat="1" ht="14.4" x14ac:dyDescent="0.25">
      <c r="A57" s="72" t="s">
        <v>328</v>
      </c>
      <c r="B57" s="73" t="s">
        <v>35</v>
      </c>
      <c r="C57" s="73" t="s">
        <v>230</v>
      </c>
      <c r="D57" s="73" t="s">
        <v>289</v>
      </c>
      <c r="E57" s="74">
        <v>1</v>
      </c>
      <c r="F57" s="72" t="s">
        <v>329</v>
      </c>
      <c r="G57" s="75">
        <v>0</v>
      </c>
      <c r="H57" s="76">
        <v>0</v>
      </c>
      <c r="I57" s="76">
        <v>3083.01</v>
      </c>
      <c r="J57" s="77">
        <f t="shared" si="0"/>
        <v>3083.01</v>
      </c>
      <c r="K57" s="63"/>
      <c r="L57" s="63"/>
      <c r="M57" s="63"/>
      <c r="N57" s="63"/>
      <c r="O57" s="63"/>
      <c r="P57" s="63"/>
      <c r="Q57" s="63"/>
      <c r="R57" s="67"/>
      <c r="S57" s="67"/>
      <c r="T57" s="67"/>
      <c r="U57" s="67"/>
      <c r="V57" s="67"/>
      <c r="W57" s="67"/>
      <c r="X57" s="67"/>
      <c r="Y57" s="67"/>
      <c r="Z57" s="67"/>
      <c r="AA57" s="65"/>
      <c r="AB57" s="65"/>
      <c r="AC57" s="65"/>
      <c r="AD57" s="65"/>
    </row>
    <row r="58" spans="1:30" s="66" customFormat="1" ht="14.4" x14ac:dyDescent="0.25">
      <c r="A58" s="72" t="s">
        <v>212</v>
      </c>
      <c r="B58" s="73" t="s">
        <v>35</v>
      </c>
      <c r="C58" s="73" t="s">
        <v>230</v>
      </c>
      <c r="D58" s="73" t="s">
        <v>288</v>
      </c>
      <c r="E58" s="74">
        <v>1</v>
      </c>
      <c r="F58" s="72" t="s">
        <v>304</v>
      </c>
      <c r="G58" s="75">
        <v>0</v>
      </c>
      <c r="H58" s="76">
        <v>770.75</v>
      </c>
      <c r="I58" s="76">
        <v>3083.01</v>
      </c>
      <c r="J58" s="77">
        <f t="shared" si="0"/>
        <v>3853.76</v>
      </c>
      <c r="K58" s="63"/>
      <c r="L58" s="63"/>
      <c r="M58" s="63"/>
      <c r="N58" s="63"/>
      <c r="O58" s="63"/>
      <c r="P58" s="63"/>
      <c r="Q58" s="63"/>
      <c r="R58" s="67"/>
      <c r="S58" s="67"/>
      <c r="T58" s="67"/>
      <c r="U58" s="67"/>
      <c r="V58" s="67"/>
      <c r="W58" s="67"/>
      <c r="X58" s="67"/>
      <c r="Y58" s="67"/>
      <c r="Z58" s="67"/>
      <c r="AA58" s="65"/>
      <c r="AB58" s="65"/>
      <c r="AC58" s="65"/>
      <c r="AD58" s="65"/>
    </row>
    <row r="59" spans="1:30" s="66" customFormat="1" ht="14.4" x14ac:dyDescent="0.25">
      <c r="A59" s="72" t="s">
        <v>357</v>
      </c>
      <c r="B59" s="73" t="s">
        <v>35</v>
      </c>
      <c r="C59" s="73" t="s">
        <v>230</v>
      </c>
      <c r="D59" s="73" t="s">
        <v>288</v>
      </c>
      <c r="E59" s="74">
        <v>1</v>
      </c>
      <c r="F59" s="72" t="s">
        <v>280</v>
      </c>
      <c r="G59" s="75">
        <v>0</v>
      </c>
      <c r="H59" s="76">
        <v>770.75</v>
      </c>
      <c r="I59" s="76">
        <v>3083.01</v>
      </c>
      <c r="J59" s="77">
        <f>SUM(G59:I59)</f>
        <v>3853.76</v>
      </c>
      <c r="K59" s="63"/>
      <c r="L59" s="63"/>
      <c r="M59" s="63"/>
      <c r="N59" s="63"/>
      <c r="O59" s="63"/>
      <c r="P59" s="63"/>
      <c r="Q59" s="63"/>
      <c r="R59" s="67"/>
      <c r="S59" s="67"/>
      <c r="T59" s="67"/>
      <c r="U59" s="67"/>
      <c r="V59" s="67"/>
      <c r="W59" s="67"/>
      <c r="X59" s="67"/>
      <c r="Y59" s="67"/>
      <c r="Z59" s="67"/>
      <c r="AA59" s="65"/>
      <c r="AB59" s="65"/>
      <c r="AC59" s="65"/>
      <c r="AD59" s="65"/>
    </row>
    <row r="60" spans="1:30" s="66" customFormat="1" ht="14.4" x14ac:dyDescent="0.25">
      <c r="A60" s="72" t="s">
        <v>213</v>
      </c>
      <c r="B60" s="73" t="s">
        <v>35</v>
      </c>
      <c r="C60" s="73" t="s">
        <v>230</v>
      </c>
      <c r="D60" s="73" t="s">
        <v>288</v>
      </c>
      <c r="E60" s="74">
        <v>1</v>
      </c>
      <c r="F60" s="72" t="s">
        <v>268</v>
      </c>
      <c r="G60" s="75">
        <v>0</v>
      </c>
      <c r="H60" s="76">
        <v>770.75</v>
      </c>
      <c r="I60" s="76">
        <v>3083.01</v>
      </c>
      <c r="J60" s="77">
        <f t="shared" si="0"/>
        <v>3853.76</v>
      </c>
      <c r="K60" s="63"/>
      <c r="L60" s="63"/>
      <c r="M60" s="63"/>
      <c r="N60" s="63"/>
      <c r="O60" s="63"/>
      <c r="P60" s="63"/>
      <c r="Q60" s="63"/>
      <c r="R60" s="67"/>
      <c r="S60" s="67"/>
      <c r="T60" s="67"/>
      <c r="U60" s="67"/>
      <c r="V60" s="67"/>
      <c r="W60" s="67"/>
      <c r="X60" s="67"/>
      <c r="Y60" s="67"/>
      <c r="Z60" s="67"/>
      <c r="AA60" s="65"/>
      <c r="AB60" s="65"/>
      <c r="AC60" s="65"/>
      <c r="AD60" s="65"/>
    </row>
    <row r="61" spans="1:30" s="66" customFormat="1" ht="14.4" x14ac:dyDescent="0.25">
      <c r="A61" s="72" t="s">
        <v>217</v>
      </c>
      <c r="B61" s="73" t="s">
        <v>35</v>
      </c>
      <c r="C61" s="73" t="s">
        <v>230</v>
      </c>
      <c r="D61" s="73" t="s">
        <v>288</v>
      </c>
      <c r="E61" s="74">
        <v>1</v>
      </c>
      <c r="F61" s="72" t="s">
        <v>324</v>
      </c>
      <c r="G61" s="75">
        <v>0</v>
      </c>
      <c r="H61" s="76">
        <v>770.75</v>
      </c>
      <c r="I61" s="76">
        <v>3083.01</v>
      </c>
      <c r="J61" s="77">
        <f>SUM(G61:I61)</f>
        <v>3853.76</v>
      </c>
      <c r="K61" s="63"/>
      <c r="L61" s="63"/>
      <c r="M61" s="63"/>
      <c r="N61" s="63"/>
      <c r="O61" s="63"/>
      <c r="P61" s="63"/>
      <c r="Q61" s="63"/>
      <c r="R61" s="67"/>
      <c r="S61" s="67"/>
      <c r="T61" s="67"/>
      <c r="U61" s="67"/>
      <c r="V61" s="67"/>
      <c r="W61" s="67"/>
      <c r="X61" s="67"/>
      <c r="Y61" s="67"/>
      <c r="Z61" s="67"/>
      <c r="AA61" s="65"/>
      <c r="AB61" s="65"/>
      <c r="AC61" s="65"/>
      <c r="AD61" s="65"/>
    </row>
    <row r="62" spans="1:30" s="66" customFormat="1" ht="14.4" x14ac:dyDescent="0.25">
      <c r="A62" s="72" t="s">
        <v>212</v>
      </c>
      <c r="B62" s="73" t="s">
        <v>35</v>
      </c>
      <c r="C62" s="73" t="s">
        <v>230</v>
      </c>
      <c r="D62" s="73" t="s">
        <v>288</v>
      </c>
      <c r="E62" s="74">
        <v>1</v>
      </c>
      <c r="F62" s="72" t="s">
        <v>356</v>
      </c>
      <c r="G62" s="75">
        <v>0</v>
      </c>
      <c r="H62" s="76">
        <v>770.75</v>
      </c>
      <c r="I62" s="76">
        <v>3083.01</v>
      </c>
      <c r="J62" s="77">
        <f>SUM(G62:I62)</f>
        <v>3853.76</v>
      </c>
      <c r="K62" s="63"/>
      <c r="L62" s="63"/>
      <c r="M62" s="63"/>
      <c r="N62" s="63"/>
      <c r="O62" s="63"/>
      <c r="P62" s="63"/>
      <c r="Q62" s="63"/>
      <c r="R62" s="67"/>
      <c r="S62" s="67"/>
      <c r="T62" s="67"/>
      <c r="U62" s="67"/>
      <c r="V62" s="67"/>
      <c r="W62" s="67"/>
      <c r="X62" s="67"/>
      <c r="Y62" s="67"/>
      <c r="Z62" s="67"/>
      <c r="AA62" s="65"/>
      <c r="AB62" s="65"/>
      <c r="AC62" s="65"/>
      <c r="AD62" s="65"/>
    </row>
    <row r="63" spans="1:30" s="66" customFormat="1" ht="14.4" x14ac:dyDescent="0.25">
      <c r="A63" s="72" t="s">
        <v>217</v>
      </c>
      <c r="B63" s="73" t="s">
        <v>35</v>
      </c>
      <c r="C63" s="73" t="s">
        <v>230</v>
      </c>
      <c r="D63" s="73" t="s">
        <v>288</v>
      </c>
      <c r="E63" s="74">
        <v>1</v>
      </c>
      <c r="F63" s="72" t="s">
        <v>354</v>
      </c>
      <c r="G63" s="75">
        <v>0</v>
      </c>
      <c r="H63" s="76">
        <v>770.75</v>
      </c>
      <c r="I63" s="76">
        <v>3083.01</v>
      </c>
      <c r="J63" s="77">
        <f t="shared" si="0"/>
        <v>3853.76</v>
      </c>
      <c r="K63" s="63"/>
      <c r="L63" s="63"/>
      <c r="M63" s="63"/>
      <c r="N63" s="63"/>
      <c r="O63" s="63"/>
      <c r="P63" s="63"/>
      <c r="Q63" s="63"/>
      <c r="R63" s="67"/>
      <c r="S63" s="67"/>
      <c r="T63" s="67"/>
      <c r="U63" s="67"/>
      <c r="V63" s="67"/>
      <c r="W63" s="67"/>
      <c r="X63" s="67"/>
      <c r="Y63" s="67"/>
      <c r="Z63" s="67"/>
      <c r="AA63" s="65"/>
      <c r="AB63" s="65"/>
      <c r="AC63" s="65"/>
      <c r="AD63" s="65"/>
    </row>
    <row r="64" spans="1:30" s="66" customFormat="1" ht="14.4" x14ac:dyDescent="0.25">
      <c r="A64" s="72" t="s">
        <v>218</v>
      </c>
      <c r="B64" s="73" t="s">
        <v>35</v>
      </c>
      <c r="C64" s="73" t="s">
        <v>230</v>
      </c>
      <c r="D64" s="73" t="s">
        <v>288</v>
      </c>
      <c r="E64" s="74">
        <v>1</v>
      </c>
      <c r="F64" s="72" t="s">
        <v>313</v>
      </c>
      <c r="G64" s="75">
        <v>0</v>
      </c>
      <c r="H64" s="76">
        <v>770.75</v>
      </c>
      <c r="I64" s="76">
        <v>3083.01</v>
      </c>
      <c r="J64" s="77">
        <f t="shared" si="0"/>
        <v>3853.76</v>
      </c>
      <c r="K64" s="63"/>
      <c r="L64" s="63"/>
      <c r="M64" s="63"/>
      <c r="N64" s="63"/>
      <c r="O64" s="63"/>
      <c r="P64" s="63"/>
      <c r="Q64" s="63"/>
      <c r="R64" s="67"/>
      <c r="S64" s="67"/>
      <c r="T64" s="67"/>
      <c r="U64" s="67"/>
      <c r="V64" s="67"/>
      <c r="W64" s="67"/>
      <c r="X64" s="67"/>
      <c r="Y64" s="67"/>
      <c r="Z64" s="67"/>
      <c r="AA64" s="65"/>
      <c r="AB64" s="65"/>
      <c r="AC64" s="65"/>
      <c r="AD64" s="65"/>
    </row>
    <row r="65" spans="1:30" s="81" customFormat="1" ht="14.4" x14ac:dyDescent="0.25">
      <c r="A65" s="72" t="s">
        <v>323</v>
      </c>
      <c r="B65" s="73" t="s">
        <v>37</v>
      </c>
      <c r="C65" s="73" t="s">
        <v>230</v>
      </c>
      <c r="D65" s="73" t="s">
        <v>287</v>
      </c>
      <c r="E65" s="74">
        <v>1</v>
      </c>
      <c r="F65" s="72"/>
      <c r="G65" s="75">
        <v>0</v>
      </c>
      <c r="H65" s="76">
        <v>0</v>
      </c>
      <c r="I65" s="76">
        <v>0</v>
      </c>
      <c r="J65" s="77">
        <f t="shared" si="0"/>
        <v>0</v>
      </c>
      <c r="K65" s="78"/>
      <c r="L65" s="78"/>
      <c r="M65" s="78"/>
      <c r="N65" s="78"/>
      <c r="O65" s="78"/>
      <c r="P65" s="78"/>
      <c r="Q65" s="78"/>
      <c r="R65" s="79"/>
      <c r="S65" s="79"/>
      <c r="T65" s="79"/>
      <c r="U65" s="79"/>
      <c r="V65" s="79"/>
      <c r="W65" s="79"/>
      <c r="X65" s="79"/>
      <c r="Y65" s="79"/>
      <c r="Z65" s="79"/>
      <c r="AA65" s="80"/>
      <c r="AB65" s="80"/>
      <c r="AC65" s="80"/>
      <c r="AD65" s="80"/>
    </row>
    <row r="66" spans="1:30" s="66" customFormat="1" ht="14.4" x14ac:dyDescent="0.25">
      <c r="A66" s="72" t="s">
        <v>221</v>
      </c>
      <c r="B66" s="73" t="s">
        <v>37</v>
      </c>
      <c r="C66" s="73" t="s">
        <v>230</v>
      </c>
      <c r="D66" s="73" t="s">
        <v>288</v>
      </c>
      <c r="E66" s="74">
        <v>1</v>
      </c>
      <c r="F66" s="72" t="s">
        <v>274</v>
      </c>
      <c r="G66" s="75">
        <v>0</v>
      </c>
      <c r="H66" s="76">
        <v>500.99</v>
      </c>
      <c r="I66" s="76">
        <v>2003.96</v>
      </c>
      <c r="J66" s="77">
        <f t="shared" si="0"/>
        <v>2504.9499999999998</v>
      </c>
      <c r="K66" s="63"/>
      <c r="L66" s="63"/>
      <c r="M66" s="63"/>
      <c r="N66" s="63"/>
      <c r="O66" s="63"/>
      <c r="P66" s="63"/>
      <c r="Q66" s="63"/>
      <c r="R66" s="67"/>
      <c r="S66" s="67"/>
      <c r="T66" s="67"/>
      <c r="U66" s="67"/>
      <c r="V66" s="67"/>
      <c r="W66" s="67"/>
      <c r="X66" s="67"/>
      <c r="Y66" s="67"/>
      <c r="Z66" s="67"/>
      <c r="AA66" s="65"/>
      <c r="AB66" s="65"/>
      <c r="AC66" s="65"/>
      <c r="AD66" s="65"/>
    </row>
    <row r="67" spans="1:30" s="71" customFormat="1" ht="14.4" x14ac:dyDescent="0.25">
      <c r="A67" s="82" t="s">
        <v>222</v>
      </c>
      <c r="B67" s="83" t="s">
        <v>37</v>
      </c>
      <c r="C67" s="83" t="s">
        <v>230</v>
      </c>
      <c r="D67" s="83" t="s">
        <v>288</v>
      </c>
      <c r="E67" s="74">
        <v>1</v>
      </c>
      <c r="F67" s="82" t="s">
        <v>338</v>
      </c>
      <c r="G67" s="85">
        <v>0</v>
      </c>
      <c r="H67" s="86">
        <v>500.99</v>
      </c>
      <c r="I67" s="86">
        <v>2003.96</v>
      </c>
      <c r="J67" s="87">
        <f>SUM(G67:I67)</f>
        <v>2504.9499999999998</v>
      </c>
      <c r="K67" s="68"/>
      <c r="L67" s="68"/>
      <c r="M67" s="68"/>
      <c r="N67" s="68"/>
      <c r="O67" s="68"/>
      <c r="P67" s="68"/>
      <c r="Q67" s="68"/>
      <c r="R67" s="69"/>
      <c r="S67" s="69"/>
      <c r="T67" s="69"/>
      <c r="U67" s="69"/>
      <c r="V67" s="69"/>
      <c r="W67" s="69"/>
      <c r="X67" s="69"/>
      <c r="Y67" s="69"/>
      <c r="Z67" s="69"/>
      <c r="AA67" s="70"/>
      <c r="AB67" s="70"/>
      <c r="AC67" s="70"/>
      <c r="AD67" s="70"/>
    </row>
    <row r="68" spans="1:30" ht="14.4" x14ac:dyDescent="0.25">
      <c r="A68" s="72" t="s">
        <v>333</v>
      </c>
      <c r="B68" s="73" t="s">
        <v>37</v>
      </c>
      <c r="C68" s="73" t="s">
        <v>230</v>
      </c>
      <c r="D68" s="73" t="s">
        <v>288</v>
      </c>
      <c r="E68" s="74">
        <v>1</v>
      </c>
      <c r="F68" s="72" t="s">
        <v>334</v>
      </c>
      <c r="G68" s="75">
        <v>0</v>
      </c>
      <c r="H68" s="76">
        <v>500.99</v>
      </c>
      <c r="I68" s="76">
        <v>2003.96</v>
      </c>
      <c r="J68" s="77">
        <f t="shared" si="0"/>
        <v>2504.9499999999998</v>
      </c>
      <c r="K68" s="18"/>
      <c r="L68" s="18"/>
      <c r="M68" s="18"/>
      <c r="N68" s="18"/>
      <c r="O68" s="18"/>
      <c r="P68" s="18"/>
      <c r="Q68" s="18"/>
      <c r="R68" s="51"/>
      <c r="S68" s="51"/>
      <c r="T68" s="51"/>
      <c r="U68" s="51"/>
      <c r="V68" s="51"/>
      <c r="W68" s="51"/>
      <c r="X68" s="51"/>
      <c r="Y68" s="51"/>
      <c r="Z68" s="51"/>
      <c r="AA68" s="5"/>
      <c r="AB68" s="5"/>
      <c r="AC68" s="5"/>
      <c r="AD68" s="5"/>
    </row>
    <row r="69" spans="1:30" s="66" customFormat="1" ht="14.4" x14ac:dyDescent="0.25">
      <c r="A69" s="72" t="s">
        <v>224</v>
      </c>
      <c r="B69" s="73" t="s">
        <v>37</v>
      </c>
      <c r="C69" s="73" t="s">
        <v>230</v>
      </c>
      <c r="D69" s="73" t="s">
        <v>288</v>
      </c>
      <c r="E69" s="74">
        <v>1</v>
      </c>
      <c r="F69" s="72" t="s">
        <v>349</v>
      </c>
      <c r="G69" s="75">
        <v>0</v>
      </c>
      <c r="H69" s="76">
        <v>500.99</v>
      </c>
      <c r="I69" s="76">
        <v>2003.96</v>
      </c>
      <c r="J69" s="77">
        <f>SUM(G69:I69)</f>
        <v>2504.9499999999998</v>
      </c>
      <c r="K69" s="63"/>
      <c r="L69" s="63"/>
      <c r="M69" s="63"/>
      <c r="N69" s="63"/>
      <c r="O69" s="63"/>
      <c r="P69" s="63"/>
      <c r="Q69" s="63"/>
      <c r="R69" s="67"/>
      <c r="S69" s="67"/>
      <c r="T69" s="67"/>
      <c r="U69" s="67"/>
      <c r="V69" s="67"/>
      <c r="W69" s="67"/>
      <c r="X69" s="67"/>
      <c r="Y69" s="67"/>
      <c r="Z69" s="67"/>
      <c r="AA69" s="65"/>
      <c r="AB69" s="65"/>
      <c r="AC69" s="65"/>
      <c r="AD69" s="65"/>
    </row>
    <row r="70" spans="1:30" s="66" customFormat="1" ht="14.4" x14ac:dyDescent="0.25">
      <c r="A70" s="72" t="s">
        <v>315</v>
      </c>
      <c r="B70" s="73" t="s">
        <v>37</v>
      </c>
      <c r="C70" s="73" t="s">
        <v>230</v>
      </c>
      <c r="D70" s="73" t="s">
        <v>288</v>
      </c>
      <c r="E70" s="74">
        <v>1</v>
      </c>
      <c r="F70" s="72" t="s">
        <v>281</v>
      </c>
      <c r="G70" s="75">
        <v>0</v>
      </c>
      <c r="H70" s="76">
        <v>500.99</v>
      </c>
      <c r="I70" s="76">
        <v>2003.96</v>
      </c>
      <c r="J70" s="77">
        <f>SUM(G70:I70)</f>
        <v>2504.9499999999998</v>
      </c>
      <c r="K70" s="63"/>
      <c r="L70" s="63"/>
      <c r="M70" s="63"/>
      <c r="N70" s="63"/>
      <c r="O70" s="63"/>
      <c r="P70" s="63"/>
      <c r="Q70" s="63"/>
      <c r="R70" s="67"/>
      <c r="S70" s="67"/>
      <c r="T70" s="67"/>
      <c r="U70" s="67"/>
      <c r="V70" s="67"/>
      <c r="W70" s="67"/>
      <c r="X70" s="67"/>
      <c r="Y70" s="67"/>
      <c r="Z70" s="67"/>
      <c r="AA70" s="65"/>
      <c r="AB70" s="65"/>
      <c r="AC70" s="65"/>
      <c r="AD70" s="65"/>
    </row>
    <row r="71" spans="1:30" s="66" customFormat="1" ht="14.4" x14ac:dyDescent="0.25">
      <c r="A71" s="72" t="s">
        <v>223</v>
      </c>
      <c r="B71" s="73" t="s">
        <v>37</v>
      </c>
      <c r="C71" s="73" t="s">
        <v>230</v>
      </c>
      <c r="D71" s="73" t="s">
        <v>288</v>
      </c>
      <c r="E71" s="74">
        <v>1</v>
      </c>
      <c r="F71" s="72" t="s">
        <v>276</v>
      </c>
      <c r="G71" s="75">
        <v>0</v>
      </c>
      <c r="H71" s="76">
        <v>500.99</v>
      </c>
      <c r="I71" s="76">
        <v>2003.96</v>
      </c>
      <c r="J71" s="77">
        <f t="shared" si="0"/>
        <v>2504.9499999999998</v>
      </c>
      <c r="K71" s="63"/>
      <c r="L71" s="63"/>
      <c r="M71" s="63"/>
      <c r="N71" s="63"/>
      <c r="O71" s="63"/>
      <c r="P71" s="63"/>
      <c r="Q71" s="63"/>
      <c r="R71" s="67"/>
      <c r="S71" s="67"/>
      <c r="T71" s="67"/>
      <c r="U71" s="67"/>
      <c r="V71" s="67"/>
      <c r="W71" s="67"/>
      <c r="X71" s="67"/>
      <c r="Y71" s="67"/>
      <c r="Z71" s="67"/>
      <c r="AA71" s="65"/>
      <c r="AB71" s="65"/>
      <c r="AC71" s="65"/>
      <c r="AD71" s="65"/>
    </row>
    <row r="72" spans="1:30" s="66" customFormat="1" ht="14.4" x14ac:dyDescent="0.25">
      <c r="A72" s="72" t="s">
        <v>219</v>
      </c>
      <c r="B72" s="73" t="s">
        <v>37</v>
      </c>
      <c r="C72" s="73" t="s">
        <v>230</v>
      </c>
      <c r="D72" s="73" t="s">
        <v>288</v>
      </c>
      <c r="E72" s="74">
        <v>1</v>
      </c>
      <c r="F72" s="72" t="s">
        <v>277</v>
      </c>
      <c r="G72" s="75">
        <v>0</v>
      </c>
      <c r="H72" s="76">
        <v>500.99</v>
      </c>
      <c r="I72" s="76">
        <v>2003.96</v>
      </c>
      <c r="J72" s="77">
        <f>SUM(G72:I72)</f>
        <v>2504.9499999999998</v>
      </c>
      <c r="K72" s="63"/>
      <c r="L72" s="63"/>
      <c r="M72" s="63"/>
      <c r="N72" s="63"/>
      <c r="O72" s="63"/>
      <c r="P72" s="63"/>
      <c r="Q72" s="63"/>
      <c r="R72" s="67"/>
      <c r="S72" s="67"/>
      <c r="T72" s="67"/>
      <c r="U72" s="67"/>
      <c r="V72" s="67"/>
      <c r="W72" s="67"/>
      <c r="X72" s="67"/>
      <c r="Y72" s="67"/>
      <c r="Z72" s="67"/>
      <c r="AA72" s="65"/>
      <c r="AB72" s="65"/>
      <c r="AC72" s="65"/>
      <c r="AD72" s="65"/>
    </row>
    <row r="73" spans="1:30" s="81" customFormat="1" ht="14.4" x14ac:dyDescent="0.25">
      <c r="A73" s="72" t="s">
        <v>330</v>
      </c>
      <c r="B73" s="73" t="s">
        <v>37</v>
      </c>
      <c r="C73" s="73" t="s">
        <v>230</v>
      </c>
      <c r="D73" s="73" t="s">
        <v>287</v>
      </c>
      <c r="E73" s="74">
        <v>1</v>
      </c>
      <c r="F73" s="72"/>
      <c r="G73" s="75">
        <v>0</v>
      </c>
      <c r="H73" s="76">
        <v>0</v>
      </c>
      <c r="I73" s="76">
        <v>0</v>
      </c>
      <c r="J73" s="77">
        <f t="shared" ref="J73:J76" si="1">SUM(G73:I73)</f>
        <v>0</v>
      </c>
      <c r="K73" s="78"/>
      <c r="L73" s="78"/>
      <c r="M73" s="78"/>
      <c r="N73" s="78"/>
      <c r="O73" s="78"/>
      <c r="P73" s="78"/>
      <c r="Q73" s="78"/>
      <c r="R73" s="79"/>
      <c r="S73" s="79"/>
      <c r="T73" s="79"/>
      <c r="U73" s="79"/>
      <c r="V73" s="79"/>
      <c r="W73" s="79"/>
      <c r="X73" s="79"/>
      <c r="Y73" s="79"/>
      <c r="Z73" s="79"/>
      <c r="AA73" s="80"/>
      <c r="AB73" s="80"/>
      <c r="AC73" s="80"/>
      <c r="AD73" s="80"/>
    </row>
    <row r="74" spans="1:30" s="66" customFormat="1" ht="14.4" x14ac:dyDescent="0.25">
      <c r="A74" s="72" t="s">
        <v>315</v>
      </c>
      <c r="B74" s="73" t="s">
        <v>37</v>
      </c>
      <c r="C74" s="73" t="s">
        <v>230</v>
      </c>
      <c r="D74" s="73" t="s">
        <v>288</v>
      </c>
      <c r="E74" s="74">
        <v>1</v>
      </c>
      <c r="F74" s="72" t="s">
        <v>316</v>
      </c>
      <c r="G74" s="75">
        <v>0</v>
      </c>
      <c r="H74" s="76">
        <v>500.99</v>
      </c>
      <c r="I74" s="76">
        <v>2003.96</v>
      </c>
      <c r="J74" s="77">
        <f t="shared" si="1"/>
        <v>2504.9499999999998</v>
      </c>
      <c r="K74" s="63"/>
      <c r="L74" s="63"/>
      <c r="M74" s="63"/>
      <c r="N74" s="63"/>
      <c r="O74" s="63"/>
      <c r="P74" s="63"/>
      <c r="Q74" s="63"/>
      <c r="R74" s="67"/>
      <c r="S74" s="67"/>
      <c r="T74" s="67"/>
      <c r="U74" s="67"/>
      <c r="V74" s="67"/>
      <c r="W74" s="67"/>
      <c r="X74" s="67"/>
      <c r="Y74" s="67"/>
      <c r="Z74" s="67"/>
      <c r="AA74" s="65"/>
      <c r="AB74" s="65"/>
      <c r="AC74" s="65"/>
      <c r="AD74" s="65"/>
    </row>
    <row r="75" spans="1:30" s="66" customFormat="1" ht="14.4" x14ac:dyDescent="0.25">
      <c r="A75" s="72" t="s">
        <v>226</v>
      </c>
      <c r="B75" s="73" t="s">
        <v>37</v>
      </c>
      <c r="C75" s="73" t="s">
        <v>230</v>
      </c>
      <c r="D75" s="73" t="s">
        <v>287</v>
      </c>
      <c r="E75" s="74">
        <v>1</v>
      </c>
      <c r="F75" s="72"/>
      <c r="G75" s="75">
        <v>0</v>
      </c>
      <c r="H75" s="76">
        <v>0</v>
      </c>
      <c r="I75" s="76">
        <v>0</v>
      </c>
      <c r="J75" s="77">
        <f t="shared" si="1"/>
        <v>0</v>
      </c>
      <c r="K75" s="63"/>
      <c r="L75" s="63"/>
      <c r="M75" s="63"/>
      <c r="N75" s="63"/>
      <c r="O75" s="63"/>
      <c r="P75" s="63"/>
      <c r="Q75" s="63"/>
      <c r="R75" s="67"/>
      <c r="S75" s="67"/>
      <c r="T75" s="67"/>
      <c r="U75" s="67"/>
      <c r="V75" s="67"/>
      <c r="W75" s="67"/>
      <c r="X75" s="67"/>
      <c r="Y75" s="67"/>
      <c r="Z75" s="67"/>
      <c r="AA75" s="65"/>
      <c r="AB75" s="65"/>
      <c r="AC75" s="65"/>
      <c r="AD75" s="65"/>
    </row>
    <row r="76" spans="1:30" s="66" customFormat="1" ht="14.4" x14ac:dyDescent="0.25">
      <c r="A76" s="72" t="s">
        <v>227</v>
      </c>
      <c r="B76" s="73" t="s">
        <v>41</v>
      </c>
      <c r="C76" s="73" t="s">
        <v>230</v>
      </c>
      <c r="D76" s="73" t="s">
        <v>288</v>
      </c>
      <c r="E76" s="74">
        <v>1</v>
      </c>
      <c r="F76" s="72" t="s">
        <v>358</v>
      </c>
      <c r="G76" s="75">
        <v>0</v>
      </c>
      <c r="H76" s="76">
        <v>269.76</v>
      </c>
      <c r="I76" s="76">
        <v>1079.06</v>
      </c>
      <c r="J76" s="77">
        <f t="shared" si="1"/>
        <v>1348.82</v>
      </c>
      <c r="K76" s="63"/>
      <c r="L76" s="63"/>
      <c r="M76" s="63"/>
      <c r="N76" s="63"/>
      <c r="O76" s="63"/>
      <c r="P76" s="63"/>
      <c r="Q76" s="63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</row>
    <row r="77" spans="1:30" s="66" customFormat="1" ht="14.4" x14ac:dyDescent="0.25">
      <c r="A77" s="72" t="s">
        <v>228</v>
      </c>
      <c r="B77" s="73" t="s">
        <v>41</v>
      </c>
      <c r="C77" s="73" t="s">
        <v>230</v>
      </c>
      <c r="D77" s="73" t="s">
        <v>287</v>
      </c>
      <c r="E77" s="74">
        <v>1</v>
      </c>
      <c r="F77" s="72"/>
      <c r="G77" s="75">
        <v>0</v>
      </c>
      <c r="H77" s="76">
        <v>0</v>
      </c>
      <c r="I77" s="76">
        <v>0</v>
      </c>
      <c r="J77" s="77">
        <f t="shared" si="0"/>
        <v>0</v>
      </c>
      <c r="K77" s="63"/>
      <c r="L77" s="63"/>
      <c r="M77" s="63"/>
      <c r="N77" s="63"/>
      <c r="O77" s="63"/>
      <c r="P77" s="63"/>
      <c r="Q77" s="63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</row>
    <row r="78" spans="1:30" s="66" customFormat="1" ht="14.4" x14ac:dyDescent="0.25">
      <c r="A78" s="72" t="s">
        <v>227</v>
      </c>
      <c r="B78" s="73" t="s">
        <v>41</v>
      </c>
      <c r="C78" s="73" t="s">
        <v>230</v>
      </c>
      <c r="D78" s="73" t="s">
        <v>288</v>
      </c>
      <c r="E78" s="74">
        <v>1</v>
      </c>
      <c r="F78" s="72" t="s">
        <v>285</v>
      </c>
      <c r="G78" s="75">
        <v>0</v>
      </c>
      <c r="H78" s="76">
        <v>269.76</v>
      </c>
      <c r="I78" s="76">
        <v>1079.06</v>
      </c>
      <c r="J78" s="77">
        <f>SUM(G78:I78)</f>
        <v>1348.82</v>
      </c>
      <c r="K78" s="63"/>
      <c r="L78" s="63"/>
      <c r="M78" s="63"/>
      <c r="N78" s="63"/>
      <c r="O78" s="63"/>
      <c r="P78" s="63"/>
      <c r="Q78" s="63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</row>
    <row r="79" spans="1:30" s="66" customFormat="1" ht="14.4" x14ac:dyDescent="0.25">
      <c r="A79" s="72" t="s">
        <v>227</v>
      </c>
      <c r="B79" s="73" t="s">
        <v>41</v>
      </c>
      <c r="C79" s="73" t="s">
        <v>230</v>
      </c>
      <c r="D79" s="73" t="s">
        <v>288</v>
      </c>
      <c r="E79" s="74">
        <v>1</v>
      </c>
      <c r="F79" s="72" t="s">
        <v>350</v>
      </c>
      <c r="G79" s="75">
        <v>0</v>
      </c>
      <c r="H79" s="76">
        <v>269.76</v>
      </c>
      <c r="I79" s="76">
        <v>1079.06</v>
      </c>
      <c r="J79" s="77">
        <f>SUM(G79:I79)</f>
        <v>1348.82</v>
      </c>
      <c r="K79" s="63"/>
      <c r="L79" s="63"/>
      <c r="M79" s="63"/>
      <c r="N79" s="63"/>
      <c r="O79" s="63"/>
      <c r="P79" s="63"/>
      <c r="Q79" s="63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</row>
    <row r="80" spans="1:30" s="66" customFormat="1" ht="14.4" x14ac:dyDescent="0.25">
      <c r="A80" s="72" t="s">
        <v>227</v>
      </c>
      <c r="B80" s="73" t="s">
        <v>41</v>
      </c>
      <c r="C80" s="73" t="s">
        <v>230</v>
      </c>
      <c r="D80" s="73" t="s">
        <v>288</v>
      </c>
      <c r="E80" s="74">
        <v>1</v>
      </c>
      <c r="F80" s="72" t="s">
        <v>282</v>
      </c>
      <c r="G80" s="75">
        <v>0</v>
      </c>
      <c r="H80" s="76">
        <v>269.76</v>
      </c>
      <c r="I80" s="76">
        <v>1079.06</v>
      </c>
      <c r="J80" s="77">
        <f t="shared" si="0"/>
        <v>1348.82</v>
      </c>
      <c r="K80" s="63"/>
      <c r="L80" s="63"/>
      <c r="M80" s="63"/>
      <c r="N80" s="63"/>
      <c r="O80" s="63"/>
      <c r="P80" s="63"/>
      <c r="Q80" s="63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</row>
    <row r="81" spans="1:30" s="66" customFormat="1" ht="14.4" x14ac:dyDescent="0.25">
      <c r="A81" s="72" t="s">
        <v>227</v>
      </c>
      <c r="B81" s="73" t="s">
        <v>41</v>
      </c>
      <c r="C81" s="73" t="s">
        <v>230</v>
      </c>
      <c r="D81" s="73" t="s">
        <v>288</v>
      </c>
      <c r="E81" s="74">
        <v>1</v>
      </c>
      <c r="F81" s="72" t="s">
        <v>346</v>
      </c>
      <c r="G81" s="75">
        <v>0</v>
      </c>
      <c r="H81" s="76">
        <v>269.76</v>
      </c>
      <c r="I81" s="76">
        <v>1079.06</v>
      </c>
      <c r="J81" s="77">
        <f t="shared" si="0"/>
        <v>1348.82</v>
      </c>
      <c r="K81" s="63"/>
      <c r="L81" s="63"/>
      <c r="M81" s="63"/>
      <c r="N81" s="63"/>
      <c r="O81" s="63"/>
      <c r="P81" s="63"/>
      <c r="Q81" s="63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</row>
    <row r="82" spans="1:30" ht="14.4" x14ac:dyDescent="0.25">
      <c r="A82" s="72" t="s">
        <v>227</v>
      </c>
      <c r="B82" s="73" t="s">
        <v>41</v>
      </c>
      <c r="C82" s="73" t="s">
        <v>230</v>
      </c>
      <c r="D82" s="73" t="s">
        <v>287</v>
      </c>
      <c r="E82" s="74">
        <v>1</v>
      </c>
      <c r="F82" s="72"/>
      <c r="G82" s="75">
        <v>0</v>
      </c>
      <c r="H82" s="76">
        <v>0</v>
      </c>
      <c r="I82" s="76">
        <v>0</v>
      </c>
      <c r="J82" s="77">
        <f t="shared" ref="J82:J86" si="2">SUM(G82:I82)</f>
        <v>0</v>
      </c>
      <c r="K82" s="18"/>
      <c r="L82" s="18"/>
      <c r="M82" s="18"/>
      <c r="N82" s="18"/>
      <c r="O82" s="18"/>
      <c r="P82" s="18"/>
      <c r="Q82" s="18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</row>
    <row r="83" spans="1:30" ht="14.4" x14ac:dyDescent="0.25">
      <c r="A83" s="72" t="s">
        <v>229</v>
      </c>
      <c r="B83" s="73" t="s">
        <v>41</v>
      </c>
      <c r="C83" s="73" t="s">
        <v>230</v>
      </c>
      <c r="D83" s="73" t="s">
        <v>287</v>
      </c>
      <c r="E83" s="74">
        <v>1</v>
      </c>
      <c r="F83" s="72"/>
      <c r="G83" s="75">
        <v>0</v>
      </c>
      <c r="H83" s="75">
        <v>0</v>
      </c>
      <c r="I83" s="75">
        <v>0</v>
      </c>
      <c r="J83" s="77">
        <f t="shared" si="2"/>
        <v>0</v>
      </c>
      <c r="K83" s="18"/>
      <c r="L83" s="18"/>
      <c r="M83" s="18"/>
      <c r="N83" s="18"/>
      <c r="O83" s="18"/>
      <c r="P83" s="18"/>
      <c r="Q83" s="18"/>
      <c r="R83" s="51"/>
      <c r="S83" s="51"/>
      <c r="T83" s="51"/>
      <c r="U83" s="51"/>
      <c r="V83" s="51"/>
      <c r="W83" s="51"/>
      <c r="X83" s="51"/>
      <c r="Y83" s="51"/>
      <c r="Z83" s="51"/>
      <c r="AA83" s="5"/>
      <c r="AB83" s="5"/>
      <c r="AC83" s="5"/>
      <c r="AD83" s="5"/>
    </row>
    <row r="84" spans="1:30" ht="14.4" x14ac:dyDescent="0.25">
      <c r="A84" s="72" t="s">
        <v>229</v>
      </c>
      <c r="B84" s="73" t="s">
        <v>41</v>
      </c>
      <c r="C84" s="73" t="s">
        <v>230</v>
      </c>
      <c r="D84" s="73" t="s">
        <v>287</v>
      </c>
      <c r="E84" s="74">
        <v>1</v>
      </c>
      <c r="F84" s="72"/>
      <c r="G84" s="75">
        <v>0</v>
      </c>
      <c r="H84" s="75">
        <v>0</v>
      </c>
      <c r="I84" s="75">
        <v>0</v>
      </c>
      <c r="J84" s="77">
        <f t="shared" si="2"/>
        <v>0</v>
      </c>
      <c r="K84" s="18"/>
      <c r="L84" s="18"/>
      <c r="M84" s="18"/>
      <c r="N84" s="18"/>
      <c r="O84" s="18"/>
      <c r="P84" s="18"/>
      <c r="Q84" s="18"/>
      <c r="R84" s="51"/>
      <c r="S84" s="51"/>
      <c r="T84" s="51"/>
      <c r="U84" s="51"/>
      <c r="V84" s="51"/>
      <c r="W84" s="51"/>
      <c r="X84" s="51"/>
      <c r="Y84" s="51"/>
      <c r="Z84" s="51"/>
      <c r="AA84" s="5"/>
      <c r="AB84" s="5"/>
      <c r="AC84" s="5"/>
      <c r="AD84" s="5"/>
    </row>
    <row r="85" spans="1:30" ht="14.4" x14ac:dyDescent="0.25">
      <c r="A85" s="72" t="s">
        <v>229</v>
      </c>
      <c r="B85" s="73" t="s">
        <v>41</v>
      </c>
      <c r="C85" s="73" t="s">
        <v>230</v>
      </c>
      <c r="D85" s="73" t="s">
        <v>287</v>
      </c>
      <c r="E85" s="74">
        <v>1</v>
      </c>
      <c r="F85" s="72"/>
      <c r="G85" s="75">
        <v>0</v>
      </c>
      <c r="H85" s="75">
        <v>0</v>
      </c>
      <c r="I85" s="75">
        <v>0</v>
      </c>
      <c r="J85" s="77">
        <f t="shared" si="2"/>
        <v>0</v>
      </c>
      <c r="K85" s="18"/>
      <c r="L85" s="18"/>
      <c r="M85" s="18"/>
      <c r="N85" s="18"/>
      <c r="O85" s="18"/>
      <c r="P85" s="18"/>
      <c r="Q85" s="18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</row>
    <row r="86" spans="1:30" ht="14.4" x14ac:dyDescent="0.25">
      <c r="A86" s="72" t="s">
        <v>229</v>
      </c>
      <c r="B86" s="73" t="s">
        <v>41</v>
      </c>
      <c r="C86" s="73" t="s">
        <v>230</v>
      </c>
      <c r="D86" s="73" t="s">
        <v>287</v>
      </c>
      <c r="E86" s="74">
        <v>1</v>
      </c>
      <c r="F86" s="72"/>
      <c r="G86" s="75">
        <v>0</v>
      </c>
      <c r="H86" s="75">
        <v>0</v>
      </c>
      <c r="I86" s="75">
        <v>0</v>
      </c>
      <c r="J86" s="77">
        <f t="shared" si="2"/>
        <v>0</v>
      </c>
      <c r="K86" s="18"/>
      <c r="L86" s="18"/>
      <c r="M86" s="18"/>
      <c r="N86" s="18"/>
      <c r="O86" s="18"/>
      <c r="P86" s="18"/>
      <c r="Q86" s="18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</row>
    <row r="87" spans="1:30" ht="41.4" x14ac:dyDescent="0.25">
      <c r="A87" s="53" t="s">
        <v>11</v>
      </c>
      <c r="B87" s="53" t="s">
        <v>12</v>
      </c>
      <c r="C87" s="54" t="s">
        <v>13</v>
      </c>
      <c r="D87" s="54" t="s">
        <v>14</v>
      </c>
      <c r="E87" s="21" t="s">
        <v>15</v>
      </c>
      <c r="F87" s="60"/>
      <c r="G87" s="21" t="s">
        <v>16</v>
      </c>
      <c r="H87" s="21" t="s">
        <v>17</v>
      </c>
      <c r="I87" s="21" t="s">
        <v>18</v>
      </c>
      <c r="J87" s="21" t="s">
        <v>19</v>
      </c>
      <c r="K87" s="18"/>
      <c r="L87" s="18"/>
      <c r="M87" s="18"/>
      <c r="N87" s="18"/>
      <c r="O87" s="18"/>
      <c r="P87" s="18"/>
      <c r="Q87" s="18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</row>
    <row r="88" spans="1:30" ht="14.4" x14ac:dyDescent="0.25">
      <c r="A88" s="23" t="s">
        <v>20</v>
      </c>
      <c r="B88" s="15" t="s">
        <v>21</v>
      </c>
      <c r="C88" s="24">
        <f>SUMIFS($E$7:$E$86,$B$7:$B$86,"DAS",$D$7:$D$86,"&lt;&gt;VAGO")</f>
        <v>3</v>
      </c>
      <c r="D88" s="24">
        <f>SUMIFS($E$7:$E$86,$B$7:$B$86,"DAS",$D$7:$D$86,"VAGO")</f>
        <v>1</v>
      </c>
      <c r="E88" s="24">
        <f t="shared" ref="E88:E98" si="3">C88+D88</f>
        <v>4</v>
      </c>
      <c r="F88" s="25"/>
      <c r="G88" s="26">
        <f>SUMIF($B$7:$B$86,"DAS",$G$7:$G$86)</f>
        <v>0</v>
      </c>
      <c r="H88" s="26">
        <f>SUMIF($B$7:$B$86,"DAS",$H$7:$H$86)</f>
        <v>6542.4</v>
      </c>
      <c r="I88" s="26">
        <f>SUMIF($B$7:$B$86,"DAS",$I$7:$I$86)</f>
        <v>38233.599999999999</v>
      </c>
      <c r="J88" s="26">
        <f>SUMIF($B$7:$B$86,"DAS",$J$7:$J$86)</f>
        <v>44776</v>
      </c>
      <c r="K88" s="27"/>
      <c r="L88" s="27"/>
      <c r="M88" s="27"/>
      <c r="N88" s="27"/>
      <c r="O88" s="27"/>
      <c r="P88" s="27"/>
      <c r="Q88" s="27"/>
    </row>
    <row r="89" spans="1:30" ht="14.4" x14ac:dyDescent="0.25">
      <c r="A89" s="23" t="s">
        <v>22</v>
      </c>
      <c r="B89" s="15" t="s">
        <v>23</v>
      </c>
      <c r="C89" s="24">
        <f>SUMIFS($E$7:$E$86,$B$7:$B$86,"DAS-1",$D$7:$D$86,"&lt;&gt;VAGO")</f>
        <v>0</v>
      </c>
      <c r="D89" s="24">
        <f>SUMIFS($E$7:$E$86,$B$7:$B$86,"DAS-1",$D$7:$D$86,"VAGO")</f>
        <v>0</v>
      </c>
      <c r="E89" s="24">
        <f t="shared" si="3"/>
        <v>0</v>
      </c>
      <c r="F89" s="28"/>
      <c r="G89" s="26">
        <f>SUMIF($B$7:$B$86,"DAS-1",$G$7:$G$86)</f>
        <v>0</v>
      </c>
      <c r="H89" s="26">
        <f>SUMIF($B$7:$B$86,"DAS-1",$H$7:$H$86)</f>
        <v>0</v>
      </c>
      <c r="I89" s="26">
        <f>SUMIF($B$7:$B$86,"DAS-1",$I$7:$I$86)</f>
        <v>0</v>
      </c>
      <c r="J89" s="26">
        <f>SUMIF($B$7:$B$86,"DAS-1",$J$7:$J$86)</f>
        <v>0</v>
      </c>
      <c r="K89" s="27"/>
      <c r="L89" s="27"/>
      <c r="M89" s="27"/>
      <c r="N89" s="27"/>
      <c r="O89" s="27"/>
      <c r="P89" s="27"/>
      <c r="Q89" s="27"/>
    </row>
    <row r="90" spans="1:30" ht="14.4" x14ac:dyDescent="0.25">
      <c r="A90" s="23" t="s">
        <v>24</v>
      </c>
      <c r="B90" s="15" t="s">
        <v>25</v>
      </c>
      <c r="C90" s="24">
        <f>SUMIFS($E$7:$E$86,$B$7:$B$86,"DAS-2",$D$7:$D$86,"&lt;&gt;VAGO")</f>
        <v>6</v>
      </c>
      <c r="D90" s="24">
        <f>SUMIFS($E$7:$E$86,$B$7:$B$86,"DAS-2",$D$7:$D$86,"VAGO")</f>
        <v>0</v>
      </c>
      <c r="E90" s="24">
        <f t="shared" si="3"/>
        <v>6</v>
      </c>
      <c r="F90" s="28"/>
      <c r="G90" s="26">
        <f>SUMIF($B$7:$B$86,"DAS-2",$G$7:$G$86)</f>
        <v>0</v>
      </c>
      <c r="H90" s="26">
        <f>SUMIF($B$7:$B$86,"DAS-2",$H$7:$H$86)</f>
        <v>8478.25</v>
      </c>
      <c r="I90" s="26">
        <f>SUMIF($B$7:$B$86,"DAS-2",$I$7:$I$86)</f>
        <v>40695.72</v>
      </c>
      <c r="J90" s="26">
        <f>SUMIF($B$7:$B$86,"DAS-2",$J$7:$J$86)</f>
        <v>49173.97</v>
      </c>
      <c r="K90" s="27"/>
      <c r="L90" s="27"/>
      <c r="M90" s="27"/>
      <c r="N90" s="27"/>
      <c r="O90" s="27"/>
      <c r="P90" s="27"/>
      <c r="Q90" s="27"/>
    </row>
    <row r="91" spans="1:30" ht="14.4" x14ac:dyDescent="0.25">
      <c r="A91" s="23" t="s">
        <v>26</v>
      </c>
      <c r="B91" s="15" t="s">
        <v>27</v>
      </c>
      <c r="C91" s="24">
        <f>SUMIFS($E$7:$E$86,$B$7:$B$86,"DAS-3",$D$7:$D$86,"&lt;&gt;VAGO")</f>
        <v>0</v>
      </c>
      <c r="D91" s="24">
        <f>SUMIFS($E$7:$E$86,$B$7:$B$86,"DAS-3",$D$7:$D$86,"VAGO")</f>
        <v>0</v>
      </c>
      <c r="E91" s="24">
        <f t="shared" si="3"/>
        <v>0</v>
      </c>
      <c r="F91" s="28"/>
      <c r="G91" s="26">
        <f>SUMIF($B$7:$B$86,"DAS-3",$G$7:$G$86)</f>
        <v>0</v>
      </c>
      <c r="H91" s="26">
        <f>SUMIF($B$7:$B$86,"DAS-3",$H$7:$H$86)</f>
        <v>0</v>
      </c>
      <c r="I91" s="26">
        <f>SUMIF($B$7:$B$86,"DAS-3",$I$7:$I$86)</f>
        <v>0</v>
      </c>
      <c r="J91" s="26">
        <f>SUMIF($B$7:$B$86,"DAS-3",$J$7:$J$86)</f>
        <v>0</v>
      </c>
      <c r="K91" s="27"/>
      <c r="L91" s="27"/>
      <c r="M91" s="27"/>
      <c r="N91" s="27"/>
      <c r="O91" s="27"/>
      <c r="P91" s="27"/>
      <c r="Q91" s="27"/>
    </row>
    <row r="92" spans="1:30" ht="14.4" x14ac:dyDescent="0.25">
      <c r="A92" s="29" t="s">
        <v>28</v>
      </c>
      <c r="B92" s="15" t="s">
        <v>29</v>
      </c>
      <c r="C92" s="24">
        <f>SUMIFS($E$7:$E$86,$B$7:$B$86,"DAS-4",$D$7:$D$86,"&lt;&gt;VAGO")</f>
        <v>10</v>
      </c>
      <c r="D92" s="24">
        <f>SUMIFS($E$7:$E$86,$B$7:$B$86,"DAS-4",$D$7:$D$86,"VAGO")</f>
        <v>1</v>
      </c>
      <c r="E92" s="24">
        <f t="shared" si="3"/>
        <v>11</v>
      </c>
      <c r="F92" s="30"/>
      <c r="G92" s="26">
        <f>SUMIF($B$7:$B$86,"DAS-4",$G$7:$G$86)</f>
        <v>0</v>
      </c>
      <c r="H92" s="26">
        <f>SUMIF($B$7:$B$86,"DAS-4",$H$7:$H$86)</f>
        <v>11792.52</v>
      </c>
      <c r="I92" s="26">
        <f>SUMIF($B$7:$B$86,"DAS-4",$I$7:$I$86)</f>
        <v>52411.1</v>
      </c>
      <c r="J92" s="26">
        <f>SUMIF($B$7:$B$86,"DAS-4",$J$7:$J$86)</f>
        <v>64203.619999999995</v>
      </c>
      <c r="K92" s="27"/>
      <c r="L92" s="27"/>
      <c r="M92" s="27"/>
      <c r="N92" s="27"/>
      <c r="O92" s="27"/>
      <c r="P92" s="27"/>
      <c r="Q92" s="27"/>
    </row>
    <row r="93" spans="1:30" ht="14.4" x14ac:dyDescent="0.25">
      <c r="A93" s="29" t="s">
        <v>30</v>
      </c>
      <c r="B93" s="15" t="s">
        <v>31</v>
      </c>
      <c r="C93" s="24">
        <f>SUMIFS($E$7:$E$86,$B$7:$B$86,"DAS-5",$D$7:$D$86,"&lt;&gt;VAGO")</f>
        <v>5</v>
      </c>
      <c r="D93" s="24">
        <f>SUMIFS($E$7:$E$86,$B$7:$B$86,"DAS-5",$D$7:$D$86,"VAGO")</f>
        <v>0</v>
      </c>
      <c r="E93" s="24">
        <f t="shared" si="3"/>
        <v>5</v>
      </c>
      <c r="F93" s="30"/>
      <c r="G93" s="26">
        <f>SUMIF($B$7:$B$86,"DAS-5",$G$7:$G$86)</f>
        <v>0</v>
      </c>
      <c r="H93" s="26">
        <f>SUMIF($B$7:$B$86,"DAS-5",$H$7:$H$86)</f>
        <v>5395.25</v>
      </c>
      <c r="I93" s="26">
        <f>SUMIF($B$7:$B$86,"DAS-5",$I$7:$I$86)</f>
        <v>21581.05</v>
      </c>
      <c r="J93" s="26">
        <f>SUMIF($B$7:$B$86,"DAS-5",$J$7:$J$86)</f>
        <v>26976.300000000003</v>
      </c>
      <c r="K93" s="27"/>
      <c r="L93" s="27"/>
      <c r="M93" s="27"/>
      <c r="N93" s="27"/>
      <c r="O93" s="27"/>
      <c r="P93" s="27"/>
      <c r="Q93" s="27"/>
    </row>
    <row r="94" spans="1:30" ht="14.4" x14ac:dyDescent="0.25">
      <c r="A94" s="29" t="s">
        <v>32</v>
      </c>
      <c r="B94" s="15" t="s">
        <v>33</v>
      </c>
      <c r="C94" s="24">
        <f>SUMIFS($E$7:$E$86,$B$7:$B$86,"CAA-1",$D$7:$D$86,"&lt;&gt;VAGO")</f>
        <v>21</v>
      </c>
      <c r="D94" s="24">
        <f>SUMIFS($E$7:$E$86,$B$7:$B$86,"CAA-1",$D$7:$D$86,"VAGO")</f>
        <v>1</v>
      </c>
      <c r="E94" s="24">
        <f t="shared" si="3"/>
        <v>22</v>
      </c>
      <c r="F94" s="30"/>
      <c r="G94" s="26">
        <f>SUMIF($B$7:$B$86,"CAA-1",$G$7:$G$86)</f>
        <v>0</v>
      </c>
      <c r="H94" s="26">
        <f>SUMIF($B$7:$B$86,"CAA-1",$H$7:$H$86)</f>
        <v>19665.659999999989</v>
      </c>
      <c r="I94" s="26">
        <f>SUMIF($B$7:$B$86,"CAA-1",$I$7:$I$86)</f>
        <v>78662.850000000006</v>
      </c>
      <c r="J94" s="26">
        <f>SUMIF($B$7:$B$86,"CAA-1",$J$7:$J$86)</f>
        <v>98328.509999999966</v>
      </c>
      <c r="K94" s="27"/>
      <c r="L94" s="27"/>
      <c r="M94" s="27"/>
      <c r="N94" s="27"/>
      <c r="O94" s="27"/>
      <c r="P94" s="27"/>
      <c r="Q94" s="27"/>
    </row>
    <row r="95" spans="1:30" ht="14.4" x14ac:dyDescent="0.25">
      <c r="A95" s="29" t="s">
        <v>34</v>
      </c>
      <c r="B95" s="15" t="s">
        <v>35</v>
      </c>
      <c r="C95" s="24">
        <f>SUMIFS($E$7:$E$86,$B$7:$B$86,"CAA-2",$D$7:$D$86,"&lt;&gt;VAGO")</f>
        <v>10</v>
      </c>
      <c r="D95" s="24">
        <f>SUMIFS($E$7:$E$86,$B$7:$B$86,"CAA-2",$D$7:$D$86,"VAGO")</f>
        <v>0</v>
      </c>
      <c r="E95" s="24">
        <f t="shared" si="3"/>
        <v>10</v>
      </c>
      <c r="F95" s="30"/>
      <c r="G95" s="26">
        <f>SUMIF($B$7:$B$86,"CAA-2",$G$7:$G$86)</f>
        <v>0</v>
      </c>
      <c r="H95" s="26">
        <f>SUMIF($B$7:$B$86,"CAA-2",$H$7:$H$86)</f>
        <v>6936.75</v>
      </c>
      <c r="I95" s="26">
        <f>SUMIF($B$7:$B$86,"CAA-2",$I$7:$I$86)</f>
        <v>30830.100000000006</v>
      </c>
      <c r="J95" s="26">
        <f>SUMIF($B$7:$B$86,"CAA-2",$J$7:$J$86)</f>
        <v>37766.850000000013</v>
      </c>
      <c r="K95" s="27"/>
      <c r="L95" s="27"/>
      <c r="M95" s="27"/>
      <c r="N95" s="27"/>
      <c r="O95" s="27"/>
      <c r="P95" s="27"/>
      <c r="Q95" s="27"/>
    </row>
    <row r="96" spans="1:30" ht="14.4" x14ac:dyDescent="0.25">
      <c r="A96" s="29" t="s">
        <v>36</v>
      </c>
      <c r="B96" s="15" t="s">
        <v>37</v>
      </c>
      <c r="C96" s="24">
        <f>SUMIFS($E$7:$E$86,$B$7:$B$86,"CAA-3",$D$7:$D$86,"&lt;&gt;VAGO")</f>
        <v>8</v>
      </c>
      <c r="D96" s="24">
        <f>SUMIFS($E$7:$E$86,$B$7:$B$86,"CAA-3",$D$7:$D$86,"VAGO")</f>
        <v>3</v>
      </c>
      <c r="E96" s="24">
        <f t="shared" si="3"/>
        <v>11</v>
      </c>
      <c r="F96" s="28"/>
      <c r="G96" s="26">
        <f>SUMIF($B$7:$B$86,"CAA-3",$G$7:$G$86)</f>
        <v>0</v>
      </c>
      <c r="H96" s="26">
        <f>SUMIF($B$7:$B$86,"CAA-3",$H$7:$H$86)</f>
        <v>4007.9199999999992</v>
      </c>
      <c r="I96" s="26">
        <f>SUMIF($B$7:$B$86,"CAA-3",$I$7:$I$86)</f>
        <v>16031.679999999997</v>
      </c>
      <c r="J96" s="26">
        <f>SUMIF($B$7:$B$86,"CAA-3",$J$7:$J$86)</f>
        <v>20039.600000000002</v>
      </c>
      <c r="K96" s="27"/>
      <c r="L96" s="27"/>
      <c r="M96" s="27"/>
      <c r="N96" s="27"/>
      <c r="O96" s="27"/>
      <c r="P96" s="27"/>
      <c r="Q96" s="27"/>
    </row>
    <row r="97" spans="1:30" ht="14.4" x14ac:dyDescent="0.25">
      <c r="A97" s="29" t="s">
        <v>38</v>
      </c>
      <c r="B97" s="15" t="s">
        <v>39</v>
      </c>
      <c r="C97" s="24">
        <f>SUMIFS($E$7:$E$86,$B$7:$B$86,"CAA-4",$D$7:$D$86,"&lt;&gt;VAGO")</f>
        <v>0</v>
      </c>
      <c r="D97" s="24">
        <f>SUMIFS($E$7:$E$86,$B$7:$B$86,"CAA-4",$D$7:$D$86,"VAGO")</f>
        <v>0</v>
      </c>
      <c r="E97" s="24">
        <f>C97+D97</f>
        <v>0</v>
      </c>
      <c r="F97" s="28"/>
      <c r="G97" s="26">
        <f>SUMIF($B$7:$B$86,"CAA-4",$G$7:$G$86)</f>
        <v>0</v>
      </c>
      <c r="H97" s="26">
        <f>SUMIF($B$7:$B$86,"CAA-4",$H$7:$H$86)</f>
        <v>0</v>
      </c>
      <c r="I97" s="26">
        <f>SUMIF($B$7:$B$86,"CAA-4",$I$7:$I$86)</f>
        <v>0</v>
      </c>
      <c r="J97" s="26">
        <f>SUMIF($B$7:$B$86,"CAA-4",$J$7:$J$86)</f>
        <v>0</v>
      </c>
      <c r="K97" s="27"/>
      <c r="L97" s="27"/>
      <c r="M97" s="27"/>
      <c r="N97" s="27"/>
      <c r="O97" s="27"/>
      <c r="P97" s="27"/>
      <c r="Q97" s="27"/>
    </row>
    <row r="98" spans="1:30" ht="14.4" x14ac:dyDescent="0.25">
      <c r="A98" s="29" t="s">
        <v>40</v>
      </c>
      <c r="B98" s="15" t="s">
        <v>41</v>
      </c>
      <c r="C98" s="24">
        <f>SUMIFS($E$7:$E$86,$B$7:$B$86,"CAA-5",$D$7:$D$86,"&lt;&gt;VAGO")</f>
        <v>5</v>
      </c>
      <c r="D98" s="24">
        <f>SUMIFS($E$7:$E$86,$B$7:$B$86,"CAA-5",$D$7:$D$86,"VAGO")</f>
        <v>6</v>
      </c>
      <c r="E98" s="24">
        <f t="shared" si="3"/>
        <v>11</v>
      </c>
      <c r="F98" s="28"/>
      <c r="G98" s="26">
        <f>SUMIF($B$7:$B$86,"CAA-5",$G$7:$G$86)</f>
        <v>0</v>
      </c>
      <c r="H98" s="26">
        <f>SUMIF($B$7:$B$86,"CAA-5",$H$7:$H$86)</f>
        <v>1348.8</v>
      </c>
      <c r="I98" s="26">
        <f>SUMIF($B$7:$B$86,"CAA-5",$I$7:$I$86)</f>
        <v>5395.2999999999993</v>
      </c>
      <c r="J98" s="26">
        <f>SUMIF($B$7:$B$86,"CAA-5",$J$7:$J$86)</f>
        <v>6744.0999999999995</v>
      </c>
      <c r="K98" s="27"/>
      <c r="L98" s="27"/>
      <c r="M98" s="27"/>
      <c r="N98" s="27"/>
      <c r="O98" s="27"/>
      <c r="P98" s="27"/>
      <c r="Q98" s="27"/>
    </row>
    <row r="99" spans="1:30" ht="27.6" x14ac:dyDescent="0.25">
      <c r="A99" s="20" t="s">
        <v>42</v>
      </c>
      <c r="B99" s="22"/>
      <c r="C99" s="21">
        <f>SUM(C88:C98)</f>
        <v>68</v>
      </c>
      <c r="D99" s="21">
        <f>SUM(D88:D98)</f>
        <v>12</v>
      </c>
      <c r="E99" s="21">
        <f>SUM(E88:E98)</f>
        <v>80</v>
      </c>
      <c r="F99" s="22"/>
      <c r="G99" s="31">
        <f t="shared" ref="G99:J99" si="4">SUM(G88:G98)</f>
        <v>0</v>
      </c>
      <c r="H99" s="31">
        <f t="shared" si="4"/>
        <v>64167.549999999988</v>
      </c>
      <c r="I99" s="31">
        <f t="shared" si="4"/>
        <v>283841.40000000002</v>
      </c>
      <c r="J99" s="31">
        <f t="shared" si="4"/>
        <v>348008.94999999995</v>
      </c>
      <c r="K99" s="27"/>
      <c r="L99" s="27"/>
      <c r="M99" s="27"/>
      <c r="N99" s="27"/>
      <c r="O99" s="27"/>
      <c r="P99" s="27"/>
      <c r="Q99" s="27"/>
    </row>
    <row r="100" spans="1:30" ht="45.75" customHeight="1" x14ac:dyDescent="0.25">
      <c r="A100" s="27"/>
      <c r="B100" s="27"/>
      <c r="C100" s="27"/>
      <c r="D100" s="27"/>
      <c r="E100" s="27"/>
      <c r="F100" s="27"/>
      <c r="G100" s="27"/>
      <c r="H100" s="18"/>
      <c r="I100" s="18"/>
      <c r="J100" s="32"/>
      <c r="K100" s="27"/>
      <c r="L100" s="27"/>
      <c r="M100" s="27"/>
      <c r="N100" s="27"/>
      <c r="O100" s="27"/>
      <c r="P100" s="27"/>
      <c r="Q100" s="27"/>
    </row>
    <row r="101" spans="1:30" ht="14.4" x14ac:dyDescent="0.25">
      <c r="A101" s="112" t="s">
        <v>43</v>
      </c>
      <c r="B101" s="104"/>
      <c r="C101" s="104"/>
      <c r="D101" s="104"/>
      <c r="E101" s="104"/>
      <c r="F101" s="104"/>
      <c r="G101" s="104"/>
      <c r="H101" s="104"/>
      <c r="I101" s="105"/>
      <c r="J101" s="27"/>
      <c r="K101" s="6"/>
      <c r="L101" s="27"/>
      <c r="M101" s="27"/>
      <c r="N101" s="27"/>
      <c r="O101" s="27"/>
      <c r="P101" s="27"/>
      <c r="Q101" s="27"/>
    </row>
    <row r="102" spans="1:30" ht="27.6" x14ac:dyDescent="0.25">
      <c r="A102" s="9" t="s">
        <v>44</v>
      </c>
      <c r="B102" s="9" t="s">
        <v>45</v>
      </c>
      <c r="C102" s="9" t="s">
        <v>46</v>
      </c>
      <c r="D102" s="9" t="s">
        <v>47</v>
      </c>
      <c r="E102" s="9" t="s">
        <v>48</v>
      </c>
      <c r="F102" s="9" t="s">
        <v>49</v>
      </c>
      <c r="G102" s="9" t="s">
        <v>50</v>
      </c>
      <c r="H102" s="9" t="s">
        <v>51</v>
      </c>
      <c r="I102" s="9" t="s">
        <v>52</v>
      </c>
      <c r="J102" s="33"/>
      <c r="K102" s="6"/>
      <c r="L102" s="33"/>
      <c r="M102" s="33"/>
      <c r="N102" s="33"/>
      <c r="O102" s="33"/>
      <c r="P102" s="33"/>
      <c r="Q102" s="33"/>
      <c r="R102" s="34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</row>
    <row r="103" spans="1:30" ht="14.4" x14ac:dyDescent="0.25">
      <c r="A103" s="13"/>
      <c r="B103" s="35"/>
      <c r="C103" s="14"/>
      <c r="D103" s="14"/>
      <c r="E103" s="15">
        <v>0</v>
      </c>
      <c r="F103" s="36"/>
      <c r="G103" s="16">
        <v>0</v>
      </c>
      <c r="H103" s="16">
        <v>0</v>
      </c>
      <c r="I103" s="17">
        <f t="shared" ref="I103:I112" si="5">SUM(G103:H103)</f>
        <v>0</v>
      </c>
      <c r="J103" s="27"/>
      <c r="K103" s="18"/>
      <c r="L103" s="18"/>
      <c r="M103" s="18"/>
      <c r="N103" s="18"/>
      <c r="O103" s="18"/>
      <c r="P103" s="18"/>
      <c r="Q103" s="18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</row>
    <row r="104" spans="1:30" ht="14.4" x14ac:dyDescent="0.25">
      <c r="A104" s="13"/>
      <c r="B104" s="35"/>
      <c r="C104" s="14"/>
      <c r="D104" s="14"/>
      <c r="E104" s="15">
        <v>0</v>
      </c>
      <c r="F104" s="36"/>
      <c r="G104" s="16">
        <v>0</v>
      </c>
      <c r="H104" s="16">
        <v>0</v>
      </c>
      <c r="I104" s="17">
        <f t="shared" si="5"/>
        <v>0</v>
      </c>
      <c r="J104" s="27"/>
      <c r="K104" s="18"/>
      <c r="L104" s="18"/>
      <c r="M104" s="18"/>
      <c r="N104" s="18"/>
      <c r="O104" s="18"/>
      <c r="P104" s="18"/>
      <c r="Q104" s="18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</row>
    <row r="105" spans="1:30" ht="14.4" x14ac:dyDescent="0.25">
      <c r="A105" s="13"/>
      <c r="B105" s="35"/>
      <c r="C105" s="14"/>
      <c r="D105" s="14"/>
      <c r="E105" s="15">
        <v>0</v>
      </c>
      <c r="F105" s="13"/>
      <c r="G105" s="16">
        <v>0</v>
      </c>
      <c r="H105" s="16">
        <v>0</v>
      </c>
      <c r="I105" s="17">
        <f t="shared" si="5"/>
        <v>0</v>
      </c>
      <c r="J105" s="27"/>
      <c r="K105" s="18"/>
      <c r="L105" s="18"/>
      <c r="M105" s="18"/>
      <c r="N105" s="18"/>
      <c r="O105" s="18"/>
      <c r="P105" s="18"/>
      <c r="Q105" s="18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</row>
    <row r="106" spans="1:30" ht="14.4" x14ac:dyDescent="0.25">
      <c r="A106" s="13"/>
      <c r="B106" s="35"/>
      <c r="C106" s="14"/>
      <c r="D106" s="14"/>
      <c r="E106" s="15">
        <v>0</v>
      </c>
      <c r="F106" s="13"/>
      <c r="G106" s="16">
        <v>0</v>
      </c>
      <c r="H106" s="16">
        <v>0</v>
      </c>
      <c r="I106" s="17">
        <f t="shared" si="5"/>
        <v>0</v>
      </c>
      <c r="J106" s="27"/>
      <c r="K106" s="18"/>
      <c r="L106" s="18"/>
      <c r="M106" s="18"/>
      <c r="N106" s="18"/>
      <c r="O106" s="18"/>
      <c r="P106" s="18"/>
      <c r="Q106" s="18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</row>
    <row r="107" spans="1:30" ht="14.4" x14ac:dyDescent="0.25">
      <c r="A107" s="13"/>
      <c r="B107" s="35"/>
      <c r="C107" s="14"/>
      <c r="D107" s="14"/>
      <c r="E107" s="15">
        <v>0</v>
      </c>
      <c r="F107" s="13"/>
      <c r="G107" s="16">
        <v>0</v>
      </c>
      <c r="H107" s="16">
        <v>0</v>
      </c>
      <c r="I107" s="17">
        <f t="shared" si="5"/>
        <v>0</v>
      </c>
      <c r="J107" s="27"/>
      <c r="K107" s="18"/>
      <c r="L107" s="18"/>
      <c r="M107" s="18"/>
      <c r="N107" s="18"/>
      <c r="O107" s="18"/>
      <c r="P107" s="18"/>
      <c r="Q107" s="18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</row>
    <row r="108" spans="1:30" ht="14.4" x14ac:dyDescent="0.25">
      <c r="A108" s="13"/>
      <c r="B108" s="35"/>
      <c r="C108" s="14"/>
      <c r="D108" s="14"/>
      <c r="E108" s="15">
        <v>0</v>
      </c>
      <c r="F108" s="13"/>
      <c r="G108" s="16">
        <v>0</v>
      </c>
      <c r="H108" s="16">
        <v>0</v>
      </c>
      <c r="I108" s="17">
        <f t="shared" si="5"/>
        <v>0</v>
      </c>
      <c r="J108" s="27"/>
      <c r="K108" s="18"/>
      <c r="L108" s="18"/>
      <c r="M108" s="18"/>
      <c r="N108" s="18"/>
      <c r="O108" s="18"/>
      <c r="P108" s="18"/>
      <c r="Q108" s="18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</row>
    <row r="109" spans="1:30" ht="14.4" x14ac:dyDescent="0.25">
      <c r="A109" s="13"/>
      <c r="B109" s="35"/>
      <c r="C109" s="14"/>
      <c r="D109" s="14"/>
      <c r="E109" s="15">
        <v>0</v>
      </c>
      <c r="F109" s="13"/>
      <c r="G109" s="16">
        <v>0</v>
      </c>
      <c r="H109" s="16">
        <v>0</v>
      </c>
      <c r="I109" s="17">
        <f t="shared" si="5"/>
        <v>0</v>
      </c>
      <c r="J109" s="27"/>
      <c r="K109" s="18"/>
      <c r="L109" s="18"/>
      <c r="M109" s="18"/>
      <c r="N109" s="18"/>
      <c r="O109" s="18"/>
      <c r="P109" s="18"/>
      <c r="Q109" s="18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</row>
    <row r="110" spans="1:30" ht="14.4" x14ac:dyDescent="0.25">
      <c r="A110" s="13"/>
      <c r="B110" s="35"/>
      <c r="C110" s="14"/>
      <c r="D110" s="14"/>
      <c r="E110" s="15">
        <v>0</v>
      </c>
      <c r="F110" s="13"/>
      <c r="G110" s="16">
        <v>0</v>
      </c>
      <c r="H110" s="16">
        <v>0</v>
      </c>
      <c r="I110" s="17">
        <f t="shared" si="5"/>
        <v>0</v>
      </c>
      <c r="J110" s="27"/>
      <c r="K110" s="18"/>
      <c r="L110" s="18"/>
      <c r="M110" s="18"/>
      <c r="N110" s="18"/>
      <c r="O110" s="18"/>
      <c r="P110" s="18"/>
      <c r="Q110" s="18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</row>
    <row r="111" spans="1:30" ht="14.4" x14ac:dyDescent="0.25">
      <c r="A111" s="13"/>
      <c r="B111" s="35"/>
      <c r="C111" s="14"/>
      <c r="D111" s="14"/>
      <c r="E111" s="15">
        <v>0</v>
      </c>
      <c r="F111" s="13"/>
      <c r="G111" s="16">
        <v>0</v>
      </c>
      <c r="H111" s="16">
        <v>0</v>
      </c>
      <c r="I111" s="17">
        <f t="shared" si="5"/>
        <v>0</v>
      </c>
      <c r="J111" s="27"/>
      <c r="K111" s="18"/>
      <c r="L111" s="18"/>
      <c r="M111" s="18"/>
      <c r="N111" s="18"/>
      <c r="O111" s="18"/>
      <c r="P111" s="18"/>
      <c r="Q111" s="18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</row>
    <row r="112" spans="1:30" ht="14.4" x14ac:dyDescent="0.25">
      <c r="A112" s="13"/>
      <c r="B112" s="35"/>
      <c r="C112" s="14"/>
      <c r="D112" s="14"/>
      <c r="E112" s="15">
        <v>0</v>
      </c>
      <c r="F112" s="13"/>
      <c r="G112" s="16">
        <v>0</v>
      </c>
      <c r="H112" s="16">
        <v>0</v>
      </c>
      <c r="I112" s="17">
        <f t="shared" si="5"/>
        <v>0</v>
      </c>
      <c r="J112" s="27"/>
      <c r="K112" s="18"/>
      <c r="L112" s="18"/>
      <c r="M112" s="18"/>
      <c r="N112" s="18"/>
      <c r="O112" s="18"/>
      <c r="P112" s="18"/>
      <c r="Q112" s="18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</row>
    <row r="113" spans="1:30" ht="41.4" x14ac:dyDescent="0.25">
      <c r="A113" s="20" t="s">
        <v>53</v>
      </c>
      <c r="B113" s="20" t="s">
        <v>54</v>
      </c>
      <c r="C113" s="21" t="s">
        <v>55</v>
      </c>
      <c r="D113" s="21" t="s">
        <v>56</v>
      </c>
      <c r="E113" s="21" t="s">
        <v>57</v>
      </c>
      <c r="F113" s="37"/>
      <c r="G113" s="21" t="s">
        <v>58</v>
      </c>
      <c r="H113" s="21" t="s">
        <v>59</v>
      </c>
      <c r="I113" s="21" t="s">
        <v>60</v>
      </c>
      <c r="J113" s="27"/>
      <c r="K113" s="6"/>
      <c r="L113" s="6"/>
      <c r="M113" s="6"/>
      <c r="N113" s="6"/>
      <c r="O113" s="6"/>
      <c r="P113" s="6"/>
      <c r="Q113" s="6"/>
      <c r="R113" s="38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</row>
    <row r="114" spans="1:30" ht="14.4" x14ac:dyDescent="0.25">
      <c r="A114" s="23" t="s">
        <v>61</v>
      </c>
      <c r="B114" s="39" t="s">
        <v>62</v>
      </c>
      <c r="C114" s="24">
        <f>SUMIFS($E$103:$E$112,$B$103:$B$112,"FDA",$D$103:$D$112,"&lt;&gt;VAGO")</f>
        <v>0</v>
      </c>
      <c r="D114" s="24">
        <f>SUMIFS($E$103:$E$112,$B$103:$B$112,"FDA",$D$103:$D$112,"VAGO")</f>
        <v>0</v>
      </c>
      <c r="E114" s="24">
        <f t="shared" ref="E114:E118" si="6">C114+D114</f>
        <v>0</v>
      </c>
      <c r="F114" s="25"/>
      <c r="G114" s="17">
        <f>SUMIF($B$103:$B$112,"FDA",$G$103:$G$112)</f>
        <v>0</v>
      </c>
      <c r="H114" s="17">
        <f>SUMIF($B$103:$B$112,"FDA",$H$103:$H$112)</f>
        <v>0</v>
      </c>
      <c r="I114" s="17">
        <f>SUMIF($B$103:$B$112,"FDA",$I$103:$I$112)</f>
        <v>0</v>
      </c>
      <c r="J114" s="18"/>
      <c r="K114" s="6"/>
      <c r="L114" s="18"/>
      <c r="M114" s="18"/>
      <c r="N114" s="18"/>
      <c r="O114" s="18"/>
      <c r="P114" s="18"/>
      <c r="Q114" s="18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</row>
    <row r="115" spans="1:30" ht="14.4" x14ac:dyDescent="0.25">
      <c r="A115" s="23" t="s">
        <v>63</v>
      </c>
      <c r="B115" s="39" t="s">
        <v>64</v>
      </c>
      <c r="C115" s="24">
        <f>SUMIFS($E$103:$E$112,$B$103:$B$112,"FDA-1",$D$103:$D$112,"&lt;&gt;VAGO")</f>
        <v>0</v>
      </c>
      <c r="D115" s="24">
        <f>SUMIFS($E$103:$E$112,$B$103:$B$112,"FDA-1",$D$103:$D$112,"VAGO")</f>
        <v>0</v>
      </c>
      <c r="E115" s="24">
        <f t="shared" si="6"/>
        <v>0</v>
      </c>
      <c r="F115" s="25"/>
      <c r="G115" s="17">
        <f>SUMIF($B$103:$B$112,"FDA-1",$G$103:$G$112)</f>
        <v>0</v>
      </c>
      <c r="H115" s="17">
        <f>SUMIF($B$103:$B$112,"FDA-1",$H$103:$H$112)</f>
        <v>0</v>
      </c>
      <c r="I115" s="17">
        <f>SUMIF($B$103:$B$112,"FDA-1",$I$103:$I$112)</f>
        <v>0</v>
      </c>
      <c r="J115" s="18"/>
      <c r="K115" s="6"/>
      <c r="L115" s="18"/>
      <c r="M115" s="18"/>
      <c r="N115" s="18"/>
      <c r="O115" s="18"/>
      <c r="P115" s="18"/>
      <c r="Q115" s="18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</row>
    <row r="116" spans="1:30" ht="14.4" x14ac:dyDescent="0.25">
      <c r="A116" s="23" t="s">
        <v>65</v>
      </c>
      <c r="B116" s="39" t="s">
        <v>66</v>
      </c>
      <c r="C116" s="24">
        <f>SUMIFS($E$103:$E$112,$B$103:$B$112,"FDA-2",$D$103:$D$112,"&lt;&gt;VAGO")</f>
        <v>0</v>
      </c>
      <c r="D116" s="24">
        <f>SUMIFS($E$103:$E$112,$B$103:$B$112,"FDA-2",$D$103:$D$112,"VAGO")</f>
        <v>0</v>
      </c>
      <c r="E116" s="24">
        <f t="shared" si="6"/>
        <v>0</v>
      </c>
      <c r="F116" s="28"/>
      <c r="G116" s="17">
        <f>SUMIF($B$103:$B$112,"FDA-2",$G$103:$G$112)</f>
        <v>0</v>
      </c>
      <c r="H116" s="17">
        <f>SUMIF($B$103:$B$112,"FDA-2",$H$103:$H$112)</f>
        <v>0</v>
      </c>
      <c r="I116" s="17">
        <f>SUMIF($B$103:$B$112,"FDA-2",$I$103:$I$112)</f>
        <v>0</v>
      </c>
      <c r="J116" s="18"/>
      <c r="K116" s="6"/>
      <c r="L116" s="18"/>
      <c r="M116" s="18"/>
      <c r="N116" s="18"/>
      <c r="O116" s="18"/>
      <c r="P116" s="18"/>
      <c r="Q116" s="18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</row>
    <row r="117" spans="1:30" ht="14.4" x14ac:dyDescent="0.25">
      <c r="A117" s="23" t="s">
        <v>67</v>
      </c>
      <c r="B117" s="39" t="s">
        <v>68</v>
      </c>
      <c r="C117" s="24">
        <f>SUMIFS($E$103:$E$112,$B$103:$B$112,"FDA-3",$D$103:$D$112,"&lt;&gt;VAGO")</f>
        <v>0</v>
      </c>
      <c r="D117" s="24">
        <f>SUMIFS($E$103:$E$112,$B$103:$B$112,"FDA-3",$D$103:$D$112,"VAGO")</f>
        <v>0</v>
      </c>
      <c r="E117" s="24">
        <f t="shared" si="6"/>
        <v>0</v>
      </c>
      <c r="F117" s="30"/>
      <c r="G117" s="17">
        <f>SUMIF($B$103:$B$112,"FDA-3",$G$103:$G$112)</f>
        <v>0</v>
      </c>
      <c r="H117" s="17">
        <f>SUMIF($B$103:$B$112,"FDA-3",$H$103:$H$112)</f>
        <v>0</v>
      </c>
      <c r="I117" s="17">
        <f>SUMIF($B$103:$B$112,"FDA-3",$I$103:$I$112)</f>
        <v>0</v>
      </c>
      <c r="J117" s="18"/>
      <c r="K117" s="6"/>
      <c r="L117" s="18"/>
      <c r="M117" s="18"/>
      <c r="N117" s="18"/>
      <c r="O117" s="18"/>
      <c r="P117" s="18"/>
      <c r="Q117" s="18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</row>
    <row r="118" spans="1:30" ht="14.4" x14ac:dyDescent="0.25">
      <c r="A118" s="23" t="s">
        <v>69</v>
      </c>
      <c r="B118" s="39" t="s">
        <v>70</v>
      </c>
      <c r="C118" s="24">
        <f>SUMIFS($E$103:$E$112,$B$103:$B$112,"FDA-4",$D$103:$D$112,"&lt;&gt;VAGO")</f>
        <v>0</v>
      </c>
      <c r="D118" s="24">
        <f>SUMIFS($E$103:$E$112,$B$103:$B$112,"FDA-4",$D$103:$D$112,"VAGO")</f>
        <v>0</v>
      </c>
      <c r="E118" s="24">
        <f t="shared" si="6"/>
        <v>0</v>
      </c>
      <c r="F118" s="28"/>
      <c r="G118" s="17">
        <f>SUMIF($B$103:$B$112,"FDA-4",$G$103:$G$112)</f>
        <v>0</v>
      </c>
      <c r="H118" s="17">
        <f>SUMIF($B$103:$B$112,"FDA-4",$H$103:$H$112)</f>
        <v>0</v>
      </c>
      <c r="I118" s="17">
        <f>SUMIF($B$103:$B$112,"FDA-4",$I$103:$I$112)</f>
        <v>0</v>
      </c>
      <c r="J118" s="18"/>
      <c r="K118" s="6"/>
      <c r="L118" s="18"/>
      <c r="M118" s="18"/>
      <c r="N118" s="18"/>
      <c r="O118" s="18"/>
      <c r="P118" s="18"/>
      <c r="Q118" s="18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</row>
    <row r="119" spans="1:30" ht="27.6" x14ac:dyDescent="0.25">
      <c r="A119" s="20" t="s">
        <v>71</v>
      </c>
      <c r="B119" s="37"/>
      <c r="C119" s="21">
        <f t="shared" ref="C119:E119" si="7">SUM(C115:C118)</f>
        <v>0</v>
      </c>
      <c r="D119" s="21">
        <f t="shared" si="7"/>
        <v>0</v>
      </c>
      <c r="E119" s="21">
        <f t="shared" si="7"/>
        <v>0</v>
      </c>
      <c r="F119" s="37"/>
      <c r="G119" s="40">
        <f t="shared" ref="G119:I119" si="8">SUM(G114:G118)</f>
        <v>0</v>
      </c>
      <c r="H119" s="40">
        <f t="shared" si="8"/>
        <v>0</v>
      </c>
      <c r="I119" s="40">
        <f t="shared" si="8"/>
        <v>0</v>
      </c>
      <c r="J119" s="18"/>
      <c r="K119" s="6"/>
      <c r="L119" s="18"/>
      <c r="M119" s="18"/>
      <c r="N119" s="18"/>
      <c r="O119" s="18"/>
      <c r="P119" s="18"/>
      <c r="Q119" s="18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</row>
    <row r="120" spans="1:30" ht="45" customHeight="1" x14ac:dyDescent="0.25">
      <c r="A120" s="32"/>
      <c r="B120" s="32"/>
      <c r="C120" s="32"/>
      <c r="D120" s="32"/>
      <c r="E120" s="32"/>
      <c r="F120" s="32"/>
      <c r="G120" s="32"/>
      <c r="H120" s="32"/>
      <c r="I120" s="6"/>
      <c r="J120" s="18"/>
      <c r="K120" s="6"/>
      <c r="L120" s="18"/>
      <c r="M120" s="18"/>
      <c r="N120" s="18"/>
      <c r="O120" s="18"/>
      <c r="P120" s="18"/>
      <c r="Q120" s="18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</row>
    <row r="121" spans="1:30" ht="14.4" x14ac:dyDescent="0.25">
      <c r="A121" s="112" t="s">
        <v>72</v>
      </c>
      <c r="B121" s="104"/>
      <c r="C121" s="104"/>
      <c r="D121" s="104"/>
      <c r="E121" s="104"/>
      <c r="F121" s="104"/>
      <c r="G121" s="104"/>
      <c r="H121" s="104"/>
      <c r="I121" s="105"/>
      <c r="J121" s="18"/>
      <c r="K121" s="6"/>
      <c r="L121" s="18"/>
      <c r="M121" s="18"/>
      <c r="N121" s="18"/>
      <c r="O121" s="18"/>
      <c r="P121" s="18"/>
      <c r="Q121" s="18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</row>
    <row r="122" spans="1:30" ht="27.6" x14ac:dyDescent="0.25">
      <c r="A122" s="41" t="s">
        <v>73</v>
      </c>
      <c r="B122" s="9" t="s">
        <v>74</v>
      </c>
      <c r="C122" s="9" t="s">
        <v>75</v>
      </c>
      <c r="D122" s="9" t="s">
        <v>76</v>
      </c>
      <c r="E122" s="9" t="s">
        <v>77</v>
      </c>
      <c r="F122" s="9" t="s">
        <v>78</v>
      </c>
      <c r="G122" s="9" t="s">
        <v>79</v>
      </c>
      <c r="H122" s="9" t="s">
        <v>80</v>
      </c>
      <c r="I122" s="9" t="s">
        <v>81</v>
      </c>
      <c r="J122" s="6"/>
      <c r="K122" s="6"/>
      <c r="L122" s="6"/>
      <c r="M122" s="6"/>
      <c r="N122" s="6"/>
      <c r="O122" s="6"/>
      <c r="P122" s="6"/>
      <c r="Q122" s="6"/>
      <c r="R122" s="34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</row>
    <row r="123" spans="1:30" ht="14.4" x14ac:dyDescent="0.25">
      <c r="A123" s="42"/>
      <c r="B123" s="43"/>
      <c r="C123" s="43"/>
      <c r="D123" s="14"/>
      <c r="E123" s="15">
        <v>0</v>
      </c>
      <c r="F123" s="42"/>
      <c r="G123" s="16">
        <v>0</v>
      </c>
      <c r="H123" s="16">
        <v>0</v>
      </c>
      <c r="I123" s="17">
        <f t="shared" ref="I123:I132" si="9">SUM(G123:H123)</f>
        <v>0</v>
      </c>
      <c r="J123" s="18"/>
      <c r="K123" s="18"/>
      <c r="L123" s="18"/>
      <c r="M123" s="18"/>
      <c r="N123" s="18"/>
      <c r="O123" s="18"/>
      <c r="P123" s="18"/>
      <c r="Q123" s="18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</row>
    <row r="124" spans="1:30" ht="14.4" x14ac:dyDescent="0.25">
      <c r="A124" s="13"/>
      <c r="B124" s="43"/>
      <c r="C124" s="14"/>
      <c r="D124" s="14"/>
      <c r="E124" s="15">
        <v>0</v>
      </c>
      <c r="F124" s="13"/>
      <c r="G124" s="16">
        <v>0</v>
      </c>
      <c r="H124" s="16">
        <v>0</v>
      </c>
      <c r="I124" s="17">
        <f t="shared" si="9"/>
        <v>0</v>
      </c>
      <c r="J124" s="18"/>
      <c r="K124" s="18"/>
      <c r="L124" s="18"/>
      <c r="M124" s="18"/>
      <c r="N124" s="18"/>
      <c r="O124" s="18"/>
      <c r="P124" s="18"/>
      <c r="Q124" s="18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</row>
    <row r="125" spans="1:30" ht="14.4" x14ac:dyDescent="0.25">
      <c r="A125" s="13"/>
      <c r="B125" s="43"/>
      <c r="C125" s="14"/>
      <c r="D125" s="14"/>
      <c r="E125" s="15">
        <v>0</v>
      </c>
      <c r="F125" s="36"/>
      <c r="G125" s="16">
        <v>0</v>
      </c>
      <c r="H125" s="16">
        <v>0</v>
      </c>
      <c r="I125" s="17">
        <f t="shared" si="9"/>
        <v>0</v>
      </c>
      <c r="J125" s="18"/>
      <c r="K125" s="18"/>
      <c r="L125" s="18"/>
      <c r="M125" s="18"/>
      <c r="N125" s="18"/>
      <c r="O125" s="18"/>
      <c r="P125" s="18"/>
      <c r="Q125" s="18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</row>
    <row r="126" spans="1:30" ht="14.4" x14ac:dyDescent="0.25">
      <c r="A126" s="42"/>
      <c r="B126" s="43"/>
      <c r="C126" s="14"/>
      <c r="D126" s="14"/>
      <c r="E126" s="15">
        <v>0</v>
      </c>
      <c r="F126" s="13"/>
      <c r="G126" s="16">
        <v>0</v>
      </c>
      <c r="H126" s="16">
        <v>0</v>
      </c>
      <c r="I126" s="17">
        <f t="shared" si="9"/>
        <v>0</v>
      </c>
      <c r="J126" s="18"/>
      <c r="K126" s="18"/>
      <c r="L126" s="18"/>
      <c r="M126" s="18"/>
      <c r="N126" s="18"/>
      <c r="O126" s="18"/>
      <c r="P126" s="18"/>
      <c r="Q126" s="18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</row>
    <row r="127" spans="1:30" ht="14.4" x14ac:dyDescent="0.25">
      <c r="A127" s="42"/>
      <c r="B127" s="43"/>
      <c r="C127" s="43"/>
      <c r="D127" s="14"/>
      <c r="E127" s="15">
        <v>0</v>
      </c>
      <c r="F127" s="42"/>
      <c r="G127" s="16">
        <v>0</v>
      </c>
      <c r="H127" s="16">
        <v>0</v>
      </c>
      <c r="I127" s="17">
        <f t="shared" si="9"/>
        <v>0</v>
      </c>
      <c r="J127" s="18"/>
      <c r="K127" s="18"/>
      <c r="L127" s="18"/>
      <c r="M127" s="18"/>
      <c r="N127" s="18"/>
      <c r="O127" s="18"/>
      <c r="P127" s="18"/>
      <c r="Q127" s="18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</row>
    <row r="128" spans="1:30" ht="14.4" x14ac:dyDescent="0.25">
      <c r="A128" s="42"/>
      <c r="B128" s="43"/>
      <c r="C128" s="43"/>
      <c r="D128" s="14"/>
      <c r="E128" s="15">
        <v>0</v>
      </c>
      <c r="F128" s="42"/>
      <c r="G128" s="16">
        <v>0</v>
      </c>
      <c r="H128" s="16">
        <v>0</v>
      </c>
      <c r="I128" s="17">
        <f t="shared" si="9"/>
        <v>0</v>
      </c>
      <c r="J128" s="18"/>
      <c r="K128" s="18"/>
      <c r="L128" s="18"/>
      <c r="M128" s="18"/>
      <c r="N128" s="18"/>
      <c r="O128" s="18"/>
      <c r="P128" s="18"/>
      <c r="Q128" s="18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</row>
    <row r="129" spans="1:30" ht="14.4" x14ac:dyDescent="0.25">
      <c r="A129" s="42"/>
      <c r="B129" s="43"/>
      <c r="C129" s="43"/>
      <c r="D129" s="14"/>
      <c r="E129" s="15">
        <v>0</v>
      </c>
      <c r="F129" s="42"/>
      <c r="G129" s="16">
        <v>0</v>
      </c>
      <c r="H129" s="16">
        <v>0</v>
      </c>
      <c r="I129" s="17">
        <f t="shared" si="9"/>
        <v>0</v>
      </c>
      <c r="J129" s="18"/>
      <c r="K129" s="18"/>
      <c r="L129" s="18"/>
      <c r="M129" s="18"/>
      <c r="N129" s="18"/>
      <c r="O129" s="18"/>
      <c r="P129" s="18"/>
      <c r="Q129" s="18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</row>
    <row r="130" spans="1:30" ht="14.4" x14ac:dyDescent="0.25">
      <c r="A130" s="42"/>
      <c r="B130" s="43"/>
      <c r="C130" s="43"/>
      <c r="D130" s="14"/>
      <c r="E130" s="15">
        <v>0</v>
      </c>
      <c r="F130" s="42"/>
      <c r="G130" s="16">
        <v>0</v>
      </c>
      <c r="H130" s="16">
        <v>0</v>
      </c>
      <c r="I130" s="17">
        <f t="shared" si="9"/>
        <v>0</v>
      </c>
      <c r="J130" s="18"/>
      <c r="K130" s="18"/>
      <c r="L130" s="18"/>
      <c r="M130" s="18"/>
      <c r="N130" s="18"/>
      <c r="O130" s="18"/>
      <c r="P130" s="18"/>
      <c r="Q130" s="18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</row>
    <row r="131" spans="1:30" ht="14.4" x14ac:dyDescent="0.25">
      <c r="A131" s="42"/>
      <c r="B131" s="43"/>
      <c r="C131" s="43"/>
      <c r="D131" s="14"/>
      <c r="E131" s="15">
        <v>0</v>
      </c>
      <c r="F131" s="42"/>
      <c r="G131" s="16">
        <v>0</v>
      </c>
      <c r="H131" s="16">
        <v>0</v>
      </c>
      <c r="I131" s="17">
        <f t="shared" si="9"/>
        <v>0</v>
      </c>
      <c r="J131" s="18"/>
      <c r="K131" s="18"/>
      <c r="L131" s="18"/>
      <c r="M131" s="18"/>
      <c r="N131" s="18"/>
      <c r="O131" s="18"/>
      <c r="P131" s="18"/>
      <c r="Q131" s="18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</row>
    <row r="132" spans="1:30" ht="14.4" x14ac:dyDescent="0.25">
      <c r="A132" s="42"/>
      <c r="B132" s="43"/>
      <c r="C132" s="43"/>
      <c r="D132" s="14"/>
      <c r="E132" s="15">
        <v>0</v>
      </c>
      <c r="F132" s="42"/>
      <c r="G132" s="16">
        <v>0</v>
      </c>
      <c r="H132" s="16">
        <v>0</v>
      </c>
      <c r="I132" s="17">
        <f t="shared" si="9"/>
        <v>0</v>
      </c>
      <c r="J132" s="18"/>
      <c r="K132" s="18"/>
      <c r="L132" s="18"/>
      <c r="M132" s="18"/>
      <c r="N132" s="18"/>
      <c r="O132" s="18"/>
      <c r="P132" s="18"/>
      <c r="Q132" s="18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</row>
    <row r="133" spans="1:30" ht="41.4" x14ac:dyDescent="0.25">
      <c r="A133" s="20" t="s">
        <v>82</v>
      </c>
      <c r="B133" s="20" t="s">
        <v>83</v>
      </c>
      <c r="C133" s="21" t="s">
        <v>84</v>
      </c>
      <c r="D133" s="21" t="s">
        <v>85</v>
      </c>
      <c r="E133" s="21" t="s">
        <v>86</v>
      </c>
      <c r="F133" s="37"/>
      <c r="G133" s="21" t="s">
        <v>87</v>
      </c>
      <c r="H133" s="21" t="s">
        <v>88</v>
      </c>
      <c r="I133" s="21" t="s">
        <v>89</v>
      </c>
      <c r="J133" s="18"/>
      <c r="K133" s="18"/>
      <c r="L133" s="18"/>
      <c r="M133" s="18"/>
      <c r="N133" s="18"/>
      <c r="O133" s="18"/>
      <c r="P133" s="18"/>
      <c r="Q133" s="18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</row>
    <row r="134" spans="1:30" ht="14.4" x14ac:dyDescent="0.25">
      <c r="A134" s="23" t="s">
        <v>90</v>
      </c>
      <c r="B134" s="39" t="s">
        <v>91</v>
      </c>
      <c r="C134" s="24">
        <f>SUMIFS($E$123:$E$132,$B$123:$B$132,"FGS-1",$D$123:$D$132,"&lt;&gt;VAGO")</f>
        <v>0</v>
      </c>
      <c r="D134" s="24">
        <f>SUMIFS($E$123:$E$132,$B$123:$B$132,"FGS-1",$D$123:$D$132,"VAGO")</f>
        <v>0</v>
      </c>
      <c r="E134" s="24">
        <f t="shared" ref="E134:E139" si="10">C134+D134</f>
        <v>0</v>
      </c>
      <c r="F134" s="25"/>
      <c r="G134" s="17">
        <f t="shared" ref="G134:I134" si="11">SUMIF($B$123:$B$132,"FGS-1",$G$123:$G$132)</f>
        <v>0</v>
      </c>
      <c r="H134" s="17">
        <f t="shared" si="11"/>
        <v>0</v>
      </c>
      <c r="I134" s="17">
        <f t="shared" si="11"/>
        <v>0</v>
      </c>
      <c r="J134" s="18"/>
      <c r="K134" s="18"/>
      <c r="L134" s="18"/>
      <c r="M134" s="18"/>
      <c r="N134" s="18"/>
      <c r="O134" s="18"/>
      <c r="P134" s="18"/>
      <c r="Q134" s="18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</row>
    <row r="135" spans="1:30" ht="14.4" x14ac:dyDescent="0.25">
      <c r="A135" s="23" t="s">
        <v>92</v>
      </c>
      <c r="B135" s="39" t="s">
        <v>93</v>
      </c>
      <c r="C135" s="24">
        <f>SUMIFS($E$123:$E$132,$B$123:$B$132,"FGS-2",$D$123:$D$132,"&lt;&gt;VAGO")</f>
        <v>0</v>
      </c>
      <c r="D135" s="24">
        <f>SUMIFS($E$123:$E$132,$B$123:$B$132,"FGS-2",$D$123:$D$132,"VAGO")</f>
        <v>0</v>
      </c>
      <c r="E135" s="24">
        <f t="shared" si="10"/>
        <v>0</v>
      </c>
      <c r="F135" s="28"/>
      <c r="G135" s="17">
        <f t="shared" ref="G135:I135" si="12">SUMIF($B$123:$B$132,"FGS-2",$G$123:$G$132)</f>
        <v>0</v>
      </c>
      <c r="H135" s="17">
        <f t="shared" si="12"/>
        <v>0</v>
      </c>
      <c r="I135" s="17">
        <f t="shared" si="12"/>
        <v>0</v>
      </c>
      <c r="J135" s="18"/>
      <c r="K135" s="18"/>
      <c r="L135" s="18"/>
      <c r="M135" s="18"/>
      <c r="N135" s="18"/>
      <c r="O135" s="18"/>
      <c r="P135" s="18"/>
      <c r="Q135" s="18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</row>
    <row r="136" spans="1:30" ht="14.4" x14ac:dyDescent="0.25">
      <c r="A136" s="23" t="s">
        <v>94</v>
      </c>
      <c r="B136" s="39" t="s">
        <v>95</v>
      </c>
      <c r="C136" s="24">
        <f>SUMIFS($E$123:$E$132,$B$123:$B$132,"FGS-3",$D$123:$D$132,"&lt;&gt;VAGO")</f>
        <v>0</v>
      </c>
      <c r="D136" s="24">
        <f>SUMIFS($E$123:$E$132,$B$123:$B$132,"FGS-3",$D$123:$D$132,"VAGO")</f>
        <v>0</v>
      </c>
      <c r="E136" s="24">
        <f t="shared" si="10"/>
        <v>0</v>
      </c>
      <c r="F136" s="28"/>
      <c r="G136" s="17">
        <f t="shared" ref="G136:I136" si="13">SUMIF($B$123:$B$132,"FGS-3",$G$123:$G$132)</f>
        <v>0</v>
      </c>
      <c r="H136" s="17">
        <f t="shared" si="13"/>
        <v>0</v>
      </c>
      <c r="I136" s="17">
        <f t="shared" si="13"/>
        <v>0</v>
      </c>
      <c r="J136" s="18"/>
      <c r="K136" s="18"/>
      <c r="L136" s="18"/>
      <c r="M136" s="18"/>
      <c r="N136" s="18"/>
      <c r="O136" s="18"/>
      <c r="P136" s="18"/>
      <c r="Q136" s="18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</row>
    <row r="137" spans="1:30" ht="14.4" x14ac:dyDescent="0.25">
      <c r="A137" s="29" t="s">
        <v>96</v>
      </c>
      <c r="B137" s="44" t="s">
        <v>97</v>
      </c>
      <c r="C137" s="24">
        <f>SUMIFS($E$123:$E$132,$B$123:$B$132,"FGA-1",$D$123:$D$132,"&lt;&gt;VAGO")</f>
        <v>0</v>
      </c>
      <c r="D137" s="24">
        <f>SUMIFS($E$123:$E$132,$B$123:$B$132,"FGA-1",$D$123:$D$132,"VAGO")</f>
        <v>0</v>
      </c>
      <c r="E137" s="24">
        <f t="shared" si="10"/>
        <v>0</v>
      </c>
      <c r="F137" s="30"/>
      <c r="G137" s="17">
        <f t="shared" ref="G137:I137" si="14">SUMIF($B$123:$B$132,"FGA-1",$G$123:$G$132)</f>
        <v>0</v>
      </c>
      <c r="H137" s="17">
        <f t="shared" si="14"/>
        <v>0</v>
      </c>
      <c r="I137" s="17">
        <f t="shared" si="14"/>
        <v>0</v>
      </c>
      <c r="J137" s="18"/>
      <c r="K137" s="18"/>
      <c r="L137" s="18"/>
      <c r="M137" s="18"/>
      <c r="N137" s="18"/>
      <c r="O137" s="18"/>
      <c r="P137" s="18"/>
      <c r="Q137" s="18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</row>
    <row r="138" spans="1:30" ht="14.4" x14ac:dyDescent="0.25">
      <c r="A138" s="23" t="s">
        <v>98</v>
      </c>
      <c r="B138" s="39" t="s">
        <v>99</v>
      </c>
      <c r="C138" s="24">
        <f>SUMIFS($E$123:$E$132,$B$123:$B$132,"FGA-2",$D$123:$D$132,"&lt;&gt;VAGO")</f>
        <v>0</v>
      </c>
      <c r="D138" s="24">
        <f>SUMIFS($E$123:$E$132,$B$123:$B$132,"FGA-2",$D$123:$D$132,"VAGO")</f>
        <v>0</v>
      </c>
      <c r="E138" s="24">
        <f t="shared" si="10"/>
        <v>0</v>
      </c>
      <c r="F138" s="30"/>
      <c r="G138" s="17">
        <f t="shared" ref="G138:I138" si="15">SUMIF($B$123:$B$132,"FGA-2",$G$123:$G$132)</f>
        <v>0</v>
      </c>
      <c r="H138" s="17">
        <f t="shared" si="15"/>
        <v>0</v>
      </c>
      <c r="I138" s="17">
        <f t="shared" si="15"/>
        <v>0</v>
      </c>
      <c r="J138" s="18"/>
      <c r="K138" s="18"/>
      <c r="L138" s="18"/>
      <c r="M138" s="18"/>
      <c r="N138" s="18"/>
      <c r="O138" s="18"/>
      <c r="P138" s="18"/>
      <c r="Q138" s="18"/>
      <c r="R138" s="34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</row>
    <row r="139" spans="1:30" ht="14.4" x14ac:dyDescent="0.25">
      <c r="A139" s="23" t="s">
        <v>100</v>
      </c>
      <c r="B139" s="39" t="s">
        <v>101</v>
      </c>
      <c r="C139" s="24">
        <f>SUMIFS($E$123:$E$132,$B$123:$B$132,"FGA-3",$D$123:$D$132,"&lt;&gt;VAGO")</f>
        <v>0</v>
      </c>
      <c r="D139" s="24">
        <f>SUMIFS($E$123:$E$132,$B$123:$B$132,"FGA-3",$D$123:$D$132,"VAGO")</f>
        <v>0</v>
      </c>
      <c r="E139" s="24">
        <f t="shared" si="10"/>
        <v>0</v>
      </c>
      <c r="F139" s="28"/>
      <c r="G139" s="17">
        <f t="shared" ref="G139:I139" si="16">SUMIF($B$123:$B$132,"FGA-3",$G$123:$G$132)</f>
        <v>0</v>
      </c>
      <c r="H139" s="17">
        <f t="shared" si="16"/>
        <v>0</v>
      </c>
      <c r="I139" s="17">
        <f t="shared" si="16"/>
        <v>0</v>
      </c>
      <c r="J139" s="18"/>
      <c r="K139" s="18"/>
      <c r="L139" s="18"/>
      <c r="M139" s="18"/>
      <c r="N139" s="18"/>
      <c r="O139" s="18"/>
      <c r="P139" s="18"/>
      <c r="Q139" s="18"/>
      <c r="R139" s="38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</row>
    <row r="140" spans="1:30" ht="27.6" x14ac:dyDescent="0.25">
      <c r="A140" s="20" t="s">
        <v>102</v>
      </c>
      <c r="B140" s="37"/>
      <c r="C140" s="21">
        <f t="shared" ref="C140:E140" si="17">SUM(C134:C139)</f>
        <v>0</v>
      </c>
      <c r="D140" s="21">
        <f t="shared" si="17"/>
        <v>0</v>
      </c>
      <c r="E140" s="21">
        <f t="shared" si="17"/>
        <v>0</v>
      </c>
      <c r="F140" s="37"/>
      <c r="G140" s="40">
        <f t="shared" ref="G140:I140" si="18">SUM(G134:G139)</f>
        <v>0</v>
      </c>
      <c r="H140" s="40">
        <f t="shared" si="18"/>
        <v>0</v>
      </c>
      <c r="I140" s="40">
        <f t="shared" si="18"/>
        <v>0</v>
      </c>
      <c r="J140" s="18"/>
      <c r="K140" s="18"/>
      <c r="L140" s="18"/>
      <c r="M140" s="18"/>
      <c r="N140" s="18"/>
      <c r="O140" s="18"/>
      <c r="P140" s="18"/>
      <c r="Q140" s="18"/>
      <c r="R140" s="38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</row>
    <row r="141" spans="1:30" ht="33" customHeight="1" x14ac:dyDescent="0.25">
      <c r="A141" s="27"/>
      <c r="B141" s="27"/>
      <c r="C141" s="27"/>
      <c r="D141" s="27"/>
      <c r="E141" s="27"/>
      <c r="F141" s="27"/>
      <c r="G141" s="27"/>
      <c r="H141" s="27"/>
      <c r="I141" s="33"/>
      <c r="J141" s="33"/>
      <c r="K141" s="6"/>
      <c r="L141" s="33"/>
      <c r="M141" s="33"/>
      <c r="N141" s="33"/>
      <c r="O141" s="33"/>
      <c r="P141" s="33"/>
      <c r="Q141" s="33"/>
      <c r="R141" s="34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</row>
    <row r="142" spans="1:30" ht="41.4" x14ac:dyDescent="0.25">
      <c r="A142" s="20"/>
      <c r="B142" s="20"/>
      <c r="C142" s="21" t="s">
        <v>103</v>
      </c>
      <c r="D142" s="21" t="s">
        <v>104</v>
      </c>
      <c r="E142" s="21" t="s">
        <v>105</v>
      </c>
      <c r="F142" s="22"/>
      <c r="G142" s="21" t="s">
        <v>106</v>
      </c>
      <c r="H142" s="21" t="s">
        <v>107</v>
      </c>
      <c r="I142" s="21" t="s">
        <v>108</v>
      </c>
      <c r="J142" s="33"/>
      <c r="K142" s="6"/>
      <c r="L142" s="33"/>
      <c r="M142" s="33"/>
      <c r="N142" s="33"/>
      <c r="O142" s="33"/>
      <c r="P142" s="33"/>
      <c r="Q142" s="33"/>
      <c r="R142" s="34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</row>
    <row r="143" spans="1:30" ht="27.6" x14ac:dyDescent="0.25">
      <c r="A143" s="20" t="s">
        <v>109</v>
      </c>
      <c r="B143" s="22"/>
      <c r="C143" s="21">
        <f t="shared" ref="C143:E143" si="19">SUM(C99+C119+C140)</f>
        <v>68</v>
      </c>
      <c r="D143" s="21">
        <f t="shared" si="19"/>
        <v>12</v>
      </c>
      <c r="E143" s="21">
        <f t="shared" si="19"/>
        <v>80</v>
      </c>
      <c r="F143" s="22"/>
      <c r="G143" s="40">
        <f t="shared" ref="G143:I143" si="20">SUM(H99+G119+G140)</f>
        <v>64167.549999999988</v>
      </c>
      <c r="H143" s="40">
        <f t="shared" si="20"/>
        <v>283841.40000000002</v>
      </c>
      <c r="I143" s="40">
        <f t="shared" si="20"/>
        <v>348008.94999999995</v>
      </c>
      <c r="J143" s="33"/>
      <c r="K143" s="6"/>
      <c r="L143" s="33"/>
      <c r="M143" s="33"/>
      <c r="N143" s="33"/>
      <c r="O143" s="33"/>
      <c r="P143" s="33"/>
      <c r="Q143" s="33"/>
      <c r="R143" s="34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</row>
    <row r="144" spans="1:30" ht="30" customHeight="1" x14ac:dyDescent="0.25">
      <c r="A144" s="27"/>
      <c r="B144" s="27"/>
      <c r="C144" s="27"/>
      <c r="D144" s="27"/>
      <c r="E144" s="27"/>
      <c r="F144" s="27"/>
      <c r="G144" s="27"/>
      <c r="H144" s="27"/>
      <c r="I144" s="33"/>
      <c r="J144" s="33"/>
      <c r="K144" s="6"/>
      <c r="L144" s="33"/>
      <c r="M144" s="33"/>
      <c r="N144" s="33"/>
      <c r="O144" s="33"/>
      <c r="P144" s="33"/>
      <c r="Q144" s="33"/>
      <c r="R144" s="34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</row>
    <row r="145" spans="1:30" ht="14.4" x14ac:dyDescent="0.25">
      <c r="A145" s="109" t="s">
        <v>110</v>
      </c>
      <c r="B145" s="104"/>
      <c r="C145" s="104"/>
      <c r="D145" s="104"/>
      <c r="E145" s="104"/>
      <c r="F145" s="105"/>
      <c r="G145" s="18"/>
      <c r="H145" s="27"/>
      <c r="I145" s="27"/>
      <c r="J145" s="27"/>
      <c r="K145" s="18"/>
      <c r="L145" s="27"/>
      <c r="M145" s="33"/>
      <c r="N145" s="33"/>
      <c r="O145" s="33"/>
      <c r="P145" s="33"/>
      <c r="Q145" s="33"/>
      <c r="R145" s="34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</row>
    <row r="146" spans="1:30" ht="14.4" x14ac:dyDescent="0.25">
      <c r="A146" s="113" t="s">
        <v>111</v>
      </c>
      <c r="B146" s="104"/>
      <c r="C146" s="104"/>
      <c r="D146" s="104"/>
      <c r="E146" s="104"/>
      <c r="F146" s="105"/>
      <c r="G146" s="18"/>
      <c r="H146" s="27"/>
      <c r="I146" s="27"/>
      <c r="J146" s="27"/>
      <c r="K146" s="27"/>
      <c r="L146" s="27"/>
      <c r="M146" s="33"/>
      <c r="N146" s="33"/>
      <c r="O146" s="33"/>
      <c r="P146" s="33"/>
      <c r="Q146" s="33"/>
      <c r="R146" s="34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</row>
    <row r="147" spans="1:30" ht="14.4" x14ac:dyDescent="0.25">
      <c r="A147" s="113" t="s">
        <v>112</v>
      </c>
      <c r="B147" s="104"/>
      <c r="C147" s="104"/>
      <c r="D147" s="104"/>
      <c r="E147" s="104"/>
      <c r="F147" s="105"/>
      <c r="G147" s="18"/>
      <c r="H147" s="27"/>
      <c r="I147" s="27"/>
      <c r="J147" s="27"/>
      <c r="K147" s="27"/>
      <c r="L147" s="27"/>
      <c r="M147" s="33"/>
      <c r="N147" s="33"/>
      <c r="O147" s="33"/>
      <c r="P147" s="33"/>
      <c r="Q147" s="33"/>
      <c r="R147" s="34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</row>
    <row r="148" spans="1:30" ht="14.4" x14ac:dyDescent="0.25">
      <c r="A148" s="111" t="s">
        <v>113</v>
      </c>
      <c r="B148" s="104"/>
      <c r="C148" s="104"/>
      <c r="D148" s="104"/>
      <c r="E148" s="104"/>
      <c r="F148" s="105"/>
      <c r="G148" s="18"/>
      <c r="H148" s="27"/>
      <c r="I148" s="27"/>
      <c r="J148" s="27"/>
      <c r="K148" s="27"/>
      <c r="L148" s="27"/>
      <c r="M148" s="33"/>
      <c r="N148" s="33"/>
      <c r="O148" s="33"/>
      <c r="P148" s="33"/>
      <c r="Q148" s="33"/>
      <c r="R148" s="34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</row>
    <row r="149" spans="1:30" ht="14.4" x14ac:dyDescent="0.25">
      <c r="A149" s="111" t="s">
        <v>114</v>
      </c>
      <c r="B149" s="104"/>
      <c r="C149" s="104"/>
      <c r="D149" s="104"/>
      <c r="E149" s="104"/>
      <c r="F149" s="105"/>
      <c r="G149" s="18"/>
      <c r="H149" s="27"/>
      <c r="I149" s="27"/>
      <c r="J149" s="27"/>
      <c r="K149" s="27"/>
      <c r="L149" s="27"/>
      <c r="M149" s="33"/>
      <c r="N149" s="33"/>
      <c r="O149" s="33"/>
      <c r="P149" s="33"/>
      <c r="Q149" s="33"/>
      <c r="R149" s="34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</row>
    <row r="150" spans="1:30" ht="14.4" x14ac:dyDescent="0.25">
      <c r="A150" s="111" t="s">
        <v>115</v>
      </c>
      <c r="B150" s="104"/>
      <c r="C150" s="104"/>
      <c r="D150" s="104"/>
      <c r="E150" s="104"/>
      <c r="F150" s="105"/>
      <c r="G150" s="18"/>
      <c r="H150" s="27"/>
      <c r="I150" s="27"/>
      <c r="J150" s="27"/>
      <c r="K150" s="27"/>
      <c r="L150" s="27"/>
      <c r="M150" s="33"/>
      <c r="N150" s="33"/>
      <c r="O150" s="33"/>
      <c r="P150" s="33"/>
      <c r="Q150" s="33"/>
      <c r="R150" s="34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</row>
    <row r="151" spans="1:30" ht="14.4" x14ac:dyDescent="0.25">
      <c r="A151" s="111"/>
      <c r="B151" s="104"/>
      <c r="C151" s="104"/>
      <c r="D151" s="104"/>
      <c r="E151" s="104"/>
      <c r="F151" s="105"/>
      <c r="G151" s="18"/>
      <c r="H151" s="27"/>
      <c r="I151" s="27"/>
      <c r="J151" s="27"/>
      <c r="K151" s="27"/>
      <c r="L151" s="27"/>
      <c r="M151" s="33"/>
      <c r="N151" s="33"/>
      <c r="O151" s="33"/>
      <c r="P151" s="33"/>
      <c r="Q151" s="33"/>
      <c r="R151" s="34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</row>
    <row r="152" spans="1:30" ht="14.4" x14ac:dyDescent="0.25">
      <c r="A152" s="111"/>
      <c r="B152" s="104"/>
      <c r="C152" s="104"/>
      <c r="D152" s="104"/>
      <c r="E152" s="104"/>
      <c r="F152" s="105"/>
      <c r="G152" s="18"/>
      <c r="H152" s="27"/>
      <c r="I152" s="27"/>
      <c r="J152" s="27"/>
      <c r="K152" s="27"/>
      <c r="L152" s="27"/>
      <c r="M152" s="33"/>
      <c r="N152" s="33"/>
      <c r="O152" s="33"/>
      <c r="P152" s="33"/>
      <c r="Q152" s="33"/>
      <c r="R152" s="34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</row>
    <row r="153" spans="1:30" ht="14.4" x14ac:dyDescent="0.25">
      <c r="A153" s="106"/>
      <c r="B153" s="104"/>
      <c r="C153" s="104"/>
      <c r="D153" s="104"/>
      <c r="E153" s="104"/>
      <c r="F153" s="105"/>
      <c r="G153" s="18"/>
      <c r="H153" s="27"/>
      <c r="I153" s="27"/>
      <c r="J153" s="27"/>
      <c r="K153" s="27"/>
      <c r="L153" s="27"/>
      <c r="M153" s="33"/>
      <c r="N153" s="33"/>
      <c r="O153" s="33"/>
      <c r="P153" s="33"/>
      <c r="Q153" s="33"/>
      <c r="R153" s="34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</row>
    <row r="154" spans="1:30" ht="14.4" x14ac:dyDescent="0.25">
      <c r="A154" s="106"/>
      <c r="B154" s="104"/>
      <c r="C154" s="104"/>
      <c r="D154" s="104"/>
      <c r="E154" s="104"/>
      <c r="F154" s="105"/>
      <c r="G154" s="18"/>
      <c r="H154" s="27"/>
      <c r="I154" s="27"/>
      <c r="J154" s="27"/>
      <c r="K154" s="27"/>
      <c r="L154" s="27"/>
      <c r="M154" s="33"/>
      <c r="N154" s="33"/>
      <c r="O154" s="33"/>
      <c r="P154" s="33"/>
      <c r="Q154" s="33"/>
      <c r="R154" s="34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</row>
    <row r="155" spans="1:30" ht="14.4" x14ac:dyDescent="0.25">
      <c r="A155" s="106"/>
      <c r="B155" s="104"/>
      <c r="C155" s="104"/>
      <c r="D155" s="104"/>
      <c r="E155" s="104"/>
      <c r="F155" s="105"/>
      <c r="G155" s="18"/>
      <c r="H155" s="27"/>
      <c r="I155" s="27"/>
      <c r="J155" s="27"/>
      <c r="K155" s="27"/>
      <c r="L155" s="27"/>
      <c r="M155" s="33"/>
      <c r="N155" s="33"/>
      <c r="O155" s="33"/>
      <c r="P155" s="33"/>
      <c r="Q155" s="33"/>
      <c r="R155" s="34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</row>
    <row r="156" spans="1:30" ht="14.4" x14ac:dyDescent="0.25">
      <c r="A156" s="106"/>
      <c r="B156" s="104"/>
      <c r="C156" s="104"/>
      <c r="D156" s="104"/>
      <c r="E156" s="104"/>
      <c r="F156" s="105"/>
      <c r="G156" s="18"/>
      <c r="H156" s="27"/>
      <c r="I156" s="27"/>
      <c r="J156" s="27"/>
      <c r="K156" s="27"/>
      <c r="L156" s="27"/>
      <c r="M156" s="33"/>
      <c r="N156" s="33"/>
      <c r="O156" s="33"/>
      <c r="P156" s="33"/>
      <c r="Q156" s="33"/>
      <c r="R156" s="34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</row>
    <row r="157" spans="1:30" ht="14.4" x14ac:dyDescent="0.25">
      <c r="A157" s="106"/>
      <c r="B157" s="104"/>
      <c r="C157" s="104"/>
      <c r="D157" s="104"/>
      <c r="E157" s="104"/>
      <c r="F157" s="105"/>
      <c r="G157" s="18"/>
      <c r="H157" s="27"/>
      <c r="I157" s="27"/>
      <c r="J157" s="27"/>
      <c r="K157" s="27"/>
      <c r="L157" s="27"/>
      <c r="M157" s="33"/>
      <c r="N157" s="33"/>
      <c r="O157" s="33"/>
      <c r="P157" s="33"/>
      <c r="Q157" s="33"/>
      <c r="R157" s="34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</row>
    <row r="158" spans="1:30" ht="32.25" customHeight="1" x14ac:dyDescent="0.25">
      <c r="A158" s="107"/>
      <c r="B158" s="108"/>
      <c r="C158" s="108"/>
      <c r="D158" s="108"/>
      <c r="E158" s="108"/>
      <c r="F158" s="108"/>
      <c r="G158" s="18"/>
      <c r="H158" s="27"/>
      <c r="I158" s="27"/>
      <c r="J158" s="27"/>
      <c r="K158" s="27"/>
      <c r="L158" s="27"/>
      <c r="M158" s="33"/>
      <c r="N158" s="33"/>
      <c r="O158" s="33"/>
      <c r="P158" s="33"/>
      <c r="Q158" s="33"/>
      <c r="R158" s="34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</row>
    <row r="159" spans="1:30" ht="14.4" x14ac:dyDescent="0.25">
      <c r="A159" s="109" t="s">
        <v>116</v>
      </c>
      <c r="B159" s="104"/>
      <c r="C159" s="104"/>
      <c r="D159" s="104"/>
      <c r="E159" s="104"/>
      <c r="F159" s="105"/>
      <c r="G159" s="18"/>
      <c r="H159" s="27"/>
      <c r="I159" s="27"/>
      <c r="J159" s="27"/>
      <c r="K159" s="27"/>
      <c r="L159" s="27"/>
      <c r="M159" s="33"/>
      <c r="N159" s="33"/>
      <c r="O159" s="33"/>
      <c r="P159" s="33"/>
      <c r="Q159" s="33"/>
      <c r="R159" s="34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</row>
    <row r="160" spans="1:30" ht="14.4" x14ac:dyDescent="0.25">
      <c r="A160" s="110" t="s">
        <v>117</v>
      </c>
      <c r="B160" s="104"/>
      <c r="C160" s="104"/>
      <c r="D160" s="104"/>
      <c r="E160" s="104"/>
      <c r="F160" s="105"/>
      <c r="G160" s="18"/>
      <c r="H160" s="27"/>
      <c r="I160" s="27"/>
      <c r="J160" s="27"/>
      <c r="K160" s="27"/>
      <c r="L160" s="27"/>
      <c r="M160" s="33"/>
      <c r="N160" s="33"/>
      <c r="O160" s="33"/>
      <c r="P160" s="33"/>
      <c r="Q160" s="33"/>
      <c r="R160" s="34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</row>
    <row r="161" spans="1:30" ht="14.4" x14ac:dyDescent="0.25">
      <c r="A161" s="103" t="s">
        <v>118</v>
      </c>
      <c r="B161" s="104"/>
      <c r="C161" s="104"/>
      <c r="D161" s="104"/>
      <c r="E161" s="104"/>
      <c r="F161" s="105"/>
      <c r="G161" s="18"/>
      <c r="H161" s="27"/>
      <c r="I161" s="27"/>
      <c r="J161" s="27"/>
      <c r="K161" s="27"/>
      <c r="L161" s="27"/>
      <c r="M161" s="33"/>
      <c r="N161" s="33"/>
      <c r="O161" s="33"/>
      <c r="P161" s="33"/>
      <c r="Q161" s="33"/>
      <c r="R161" s="34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</row>
    <row r="162" spans="1:30" ht="14.4" x14ac:dyDescent="0.25">
      <c r="A162" s="103" t="s">
        <v>119</v>
      </c>
      <c r="B162" s="104"/>
      <c r="C162" s="104"/>
      <c r="D162" s="104"/>
      <c r="E162" s="104"/>
      <c r="F162" s="105"/>
      <c r="G162" s="18"/>
      <c r="H162" s="27"/>
      <c r="I162" s="27"/>
      <c r="J162" s="27"/>
      <c r="K162" s="27"/>
      <c r="L162" s="27"/>
      <c r="M162" s="33"/>
      <c r="N162" s="33"/>
      <c r="O162" s="33"/>
      <c r="P162" s="33"/>
      <c r="Q162" s="33"/>
      <c r="R162" s="34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</row>
    <row r="163" spans="1:30" ht="14.4" x14ac:dyDescent="0.25">
      <c r="A163" s="103" t="s">
        <v>120</v>
      </c>
      <c r="B163" s="104"/>
      <c r="C163" s="104"/>
      <c r="D163" s="104"/>
      <c r="E163" s="104"/>
      <c r="F163" s="105"/>
      <c r="G163" s="18"/>
      <c r="H163" s="27"/>
      <c r="I163" s="27"/>
      <c r="J163" s="27"/>
      <c r="K163" s="27"/>
      <c r="L163" s="27"/>
      <c r="M163" s="33"/>
      <c r="N163" s="33"/>
      <c r="O163" s="33"/>
      <c r="P163" s="33"/>
      <c r="Q163" s="33"/>
      <c r="R163" s="34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</row>
    <row r="164" spans="1:30" ht="14.4" x14ac:dyDescent="0.25">
      <c r="A164" s="103" t="s">
        <v>121</v>
      </c>
      <c r="B164" s="104"/>
      <c r="C164" s="104"/>
      <c r="D164" s="104"/>
      <c r="E164" s="104"/>
      <c r="F164" s="105"/>
      <c r="G164" s="18"/>
      <c r="H164" s="27"/>
      <c r="I164" s="27"/>
      <c r="J164" s="27"/>
      <c r="K164" s="27"/>
      <c r="L164" s="27"/>
      <c r="M164" s="33"/>
      <c r="N164" s="33"/>
      <c r="O164" s="33"/>
      <c r="P164" s="33"/>
      <c r="Q164" s="33"/>
      <c r="R164" s="34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</row>
    <row r="165" spans="1:30" ht="14.4" x14ac:dyDescent="0.25">
      <c r="A165" s="103" t="s">
        <v>122</v>
      </c>
      <c r="B165" s="104"/>
      <c r="C165" s="104"/>
      <c r="D165" s="104"/>
      <c r="E165" s="104"/>
      <c r="F165" s="105"/>
      <c r="G165" s="18"/>
      <c r="H165" s="27"/>
      <c r="I165" s="27"/>
      <c r="J165" s="27"/>
      <c r="K165" s="27"/>
      <c r="L165" s="27"/>
      <c r="M165" s="33"/>
      <c r="N165" s="33"/>
      <c r="O165" s="33"/>
      <c r="P165" s="33"/>
      <c r="Q165" s="33"/>
      <c r="R165" s="34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</row>
    <row r="166" spans="1:30" ht="14.4" x14ac:dyDescent="0.25">
      <c r="A166" s="103" t="s">
        <v>123</v>
      </c>
      <c r="B166" s="104"/>
      <c r="C166" s="104"/>
      <c r="D166" s="104"/>
      <c r="E166" s="104"/>
      <c r="F166" s="105"/>
      <c r="G166" s="18"/>
      <c r="H166" s="27"/>
      <c r="I166" s="27"/>
      <c r="J166" s="27"/>
      <c r="K166" s="27"/>
      <c r="L166" s="27"/>
      <c r="M166" s="33"/>
      <c r="N166" s="33"/>
      <c r="O166" s="33"/>
      <c r="P166" s="33"/>
      <c r="Q166" s="33"/>
      <c r="R166" s="34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</row>
    <row r="167" spans="1:30" ht="14.4" x14ac:dyDescent="0.25">
      <c r="A167" s="103" t="s">
        <v>124</v>
      </c>
      <c r="B167" s="104"/>
      <c r="C167" s="104"/>
      <c r="D167" s="104"/>
      <c r="E167" s="104"/>
      <c r="F167" s="105"/>
      <c r="G167" s="18"/>
      <c r="H167" s="27"/>
      <c r="I167" s="27"/>
      <c r="J167" s="27"/>
      <c r="K167" s="27"/>
      <c r="L167" s="27"/>
      <c r="M167" s="33"/>
      <c r="N167" s="33"/>
      <c r="O167" s="33"/>
      <c r="P167" s="33"/>
      <c r="Q167" s="33"/>
      <c r="R167" s="34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</row>
    <row r="168" spans="1:30" ht="14.4" x14ac:dyDescent="0.25">
      <c r="A168" s="103" t="s">
        <v>125</v>
      </c>
      <c r="B168" s="104"/>
      <c r="C168" s="104"/>
      <c r="D168" s="104"/>
      <c r="E168" s="104"/>
      <c r="F168" s="105"/>
      <c r="G168" s="18"/>
      <c r="H168" s="27"/>
      <c r="I168" s="27"/>
      <c r="J168" s="27"/>
      <c r="K168" s="27"/>
      <c r="L168" s="27"/>
      <c r="M168" s="33"/>
      <c r="N168" s="33"/>
      <c r="O168" s="33"/>
      <c r="P168" s="33"/>
      <c r="Q168" s="33"/>
      <c r="R168" s="34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</row>
    <row r="169" spans="1:30" ht="14.4" x14ac:dyDescent="0.25">
      <c r="A169" s="103" t="s">
        <v>126</v>
      </c>
      <c r="B169" s="104"/>
      <c r="C169" s="104"/>
      <c r="D169" s="104"/>
      <c r="E169" s="104"/>
      <c r="F169" s="105"/>
      <c r="G169" s="18"/>
      <c r="H169" s="27"/>
      <c r="I169" s="27"/>
      <c r="J169" s="27"/>
      <c r="K169" s="27"/>
      <c r="L169" s="27"/>
      <c r="M169" s="33"/>
      <c r="N169" s="33"/>
      <c r="O169" s="33"/>
      <c r="P169" s="33"/>
      <c r="Q169" s="33"/>
      <c r="R169" s="34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</row>
    <row r="170" spans="1:30" ht="14.4" x14ac:dyDescent="0.25">
      <c r="A170" s="103" t="s">
        <v>127</v>
      </c>
      <c r="B170" s="104"/>
      <c r="C170" s="104"/>
      <c r="D170" s="104"/>
      <c r="E170" s="104"/>
      <c r="F170" s="105"/>
      <c r="G170" s="18"/>
      <c r="H170" s="27"/>
      <c r="I170" s="27"/>
      <c r="J170" s="27"/>
      <c r="K170" s="27"/>
      <c r="L170" s="27"/>
      <c r="M170" s="33"/>
      <c r="N170" s="33"/>
      <c r="O170" s="33"/>
      <c r="P170" s="33"/>
      <c r="Q170" s="33"/>
      <c r="R170" s="34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</row>
    <row r="171" spans="1:30" ht="14.4" x14ac:dyDescent="0.25">
      <c r="A171" s="103" t="s">
        <v>128</v>
      </c>
      <c r="B171" s="104"/>
      <c r="C171" s="104"/>
      <c r="D171" s="104"/>
      <c r="E171" s="104"/>
      <c r="F171" s="105"/>
      <c r="G171" s="18"/>
      <c r="H171" s="27"/>
      <c r="I171" s="27"/>
      <c r="J171" s="27"/>
      <c r="K171" s="27"/>
      <c r="L171" s="27"/>
      <c r="M171" s="33"/>
      <c r="N171" s="33"/>
      <c r="O171" s="33"/>
      <c r="P171" s="33"/>
      <c r="Q171" s="33"/>
      <c r="R171" s="34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</row>
    <row r="172" spans="1:30" ht="14.4" x14ac:dyDescent="0.25">
      <c r="A172" s="103" t="s">
        <v>129</v>
      </c>
      <c r="B172" s="104"/>
      <c r="C172" s="104"/>
      <c r="D172" s="104"/>
      <c r="E172" s="104"/>
      <c r="F172" s="105"/>
      <c r="G172" s="18"/>
      <c r="H172" s="27"/>
      <c r="I172" s="27"/>
      <c r="J172" s="27"/>
      <c r="K172" s="27"/>
      <c r="L172" s="27"/>
      <c r="M172" s="33"/>
      <c r="N172" s="33"/>
      <c r="O172" s="33"/>
      <c r="P172" s="33"/>
      <c r="Q172" s="33"/>
      <c r="R172" s="34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</row>
    <row r="173" spans="1:30" ht="14.4" x14ac:dyDescent="0.25">
      <c r="A173" s="103" t="s">
        <v>130</v>
      </c>
      <c r="B173" s="104"/>
      <c r="C173" s="104"/>
      <c r="D173" s="104"/>
      <c r="E173" s="104"/>
      <c r="F173" s="105"/>
      <c r="G173" s="18"/>
      <c r="H173" s="27"/>
      <c r="I173" s="27"/>
      <c r="J173" s="27"/>
      <c r="K173" s="27"/>
      <c r="L173" s="27"/>
      <c r="M173" s="33"/>
      <c r="N173" s="33"/>
      <c r="O173" s="33"/>
      <c r="P173" s="33"/>
      <c r="Q173" s="33"/>
      <c r="R173" s="34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</row>
    <row r="174" spans="1:30" ht="14.4" x14ac:dyDescent="0.25">
      <c r="A174" s="103" t="s">
        <v>131</v>
      </c>
      <c r="B174" s="104"/>
      <c r="C174" s="104"/>
      <c r="D174" s="104"/>
      <c r="E174" s="104"/>
      <c r="F174" s="105"/>
      <c r="G174" s="18"/>
      <c r="H174" s="27"/>
      <c r="I174" s="27"/>
      <c r="J174" s="27"/>
      <c r="K174" s="27"/>
      <c r="L174" s="27"/>
      <c r="M174" s="33"/>
      <c r="N174" s="33"/>
      <c r="O174" s="33"/>
      <c r="P174" s="33"/>
      <c r="Q174" s="33"/>
      <c r="R174" s="34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</row>
    <row r="175" spans="1:30" ht="14.4" x14ac:dyDescent="0.25">
      <c r="A175" s="103" t="s">
        <v>132</v>
      </c>
      <c r="B175" s="104"/>
      <c r="C175" s="104"/>
      <c r="D175" s="104"/>
      <c r="E175" s="104"/>
      <c r="F175" s="105"/>
      <c r="G175" s="18"/>
      <c r="H175" s="27"/>
      <c r="I175" s="27"/>
      <c r="J175" s="27"/>
      <c r="K175" s="27"/>
      <c r="L175" s="27"/>
      <c r="M175" s="33"/>
      <c r="N175" s="33"/>
      <c r="O175" s="33"/>
      <c r="P175" s="33"/>
      <c r="Q175" s="33"/>
      <c r="R175" s="34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</row>
    <row r="176" spans="1:30" ht="14.4" x14ac:dyDescent="0.25">
      <c r="A176" s="103" t="s">
        <v>133</v>
      </c>
      <c r="B176" s="104"/>
      <c r="C176" s="104"/>
      <c r="D176" s="104"/>
      <c r="E176" s="104"/>
      <c r="F176" s="105"/>
      <c r="G176" s="18"/>
      <c r="H176" s="27"/>
      <c r="I176" s="27"/>
      <c r="J176" s="27"/>
      <c r="K176" s="27"/>
      <c r="L176" s="27"/>
      <c r="M176" s="33"/>
      <c r="N176" s="33"/>
      <c r="O176" s="33"/>
      <c r="P176" s="33"/>
      <c r="Q176" s="33"/>
      <c r="R176" s="34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</row>
    <row r="177" spans="1:30" ht="14.4" x14ac:dyDescent="0.25">
      <c r="A177" s="103" t="s">
        <v>134</v>
      </c>
      <c r="B177" s="104"/>
      <c r="C177" s="104"/>
      <c r="D177" s="104"/>
      <c r="E177" s="104"/>
      <c r="F177" s="105"/>
      <c r="G177" s="18"/>
      <c r="H177" s="27"/>
      <c r="I177" s="27"/>
      <c r="J177" s="27"/>
      <c r="K177" s="27"/>
      <c r="L177" s="27"/>
      <c r="M177" s="33"/>
      <c r="N177" s="33"/>
      <c r="O177" s="33"/>
      <c r="P177" s="33"/>
      <c r="Q177" s="33"/>
      <c r="R177" s="34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</row>
    <row r="178" spans="1:30" ht="14.4" x14ac:dyDescent="0.25">
      <c r="A178" s="103" t="s">
        <v>135</v>
      </c>
      <c r="B178" s="104"/>
      <c r="C178" s="104"/>
      <c r="D178" s="104"/>
      <c r="E178" s="104"/>
      <c r="F178" s="105"/>
      <c r="G178" s="18"/>
      <c r="H178" s="27"/>
      <c r="I178" s="27"/>
      <c r="J178" s="27"/>
      <c r="K178" s="27"/>
      <c r="L178" s="27"/>
      <c r="M178" s="33"/>
      <c r="N178" s="33"/>
      <c r="O178" s="33"/>
      <c r="P178" s="33"/>
      <c r="Q178" s="33"/>
      <c r="R178" s="34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</row>
    <row r="179" spans="1:30" ht="14.4" x14ac:dyDescent="0.25">
      <c r="A179" s="103" t="s">
        <v>136</v>
      </c>
      <c r="B179" s="104"/>
      <c r="C179" s="104"/>
      <c r="D179" s="104"/>
      <c r="E179" s="104"/>
      <c r="F179" s="105"/>
      <c r="G179" s="18"/>
      <c r="H179" s="27"/>
      <c r="I179" s="27"/>
      <c r="J179" s="27"/>
      <c r="K179" s="27"/>
      <c r="L179" s="27"/>
      <c r="M179" s="33"/>
      <c r="N179" s="33"/>
      <c r="O179" s="33"/>
      <c r="P179" s="33"/>
      <c r="Q179" s="33"/>
      <c r="R179" s="34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</row>
    <row r="180" spans="1:30" ht="14.4" x14ac:dyDescent="0.25">
      <c r="A180" s="103" t="s">
        <v>137</v>
      </c>
      <c r="B180" s="104"/>
      <c r="C180" s="104"/>
      <c r="D180" s="104"/>
      <c r="E180" s="104"/>
      <c r="F180" s="105"/>
      <c r="G180" s="18"/>
      <c r="H180" s="27"/>
      <c r="I180" s="27"/>
      <c r="J180" s="27"/>
      <c r="K180" s="27"/>
      <c r="L180" s="27"/>
      <c r="M180" s="33"/>
      <c r="N180" s="33"/>
      <c r="O180" s="33"/>
      <c r="P180" s="33"/>
      <c r="Q180" s="33"/>
      <c r="R180" s="34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</row>
    <row r="181" spans="1:30" ht="14.4" x14ac:dyDescent="0.25">
      <c r="A181" s="103" t="s">
        <v>138</v>
      </c>
      <c r="B181" s="104"/>
      <c r="C181" s="104"/>
      <c r="D181" s="104"/>
      <c r="E181" s="104"/>
      <c r="F181" s="105"/>
      <c r="G181" s="18"/>
      <c r="H181" s="27"/>
      <c r="I181" s="27"/>
      <c r="J181" s="27"/>
      <c r="K181" s="27"/>
      <c r="L181" s="27"/>
      <c r="M181" s="33"/>
      <c r="N181" s="33"/>
      <c r="O181" s="33"/>
      <c r="P181" s="33"/>
      <c r="Q181" s="33"/>
      <c r="R181" s="34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</row>
    <row r="182" spans="1:30" ht="14.4" x14ac:dyDescent="0.25">
      <c r="A182" s="103" t="s">
        <v>139</v>
      </c>
      <c r="B182" s="104"/>
      <c r="C182" s="104"/>
      <c r="D182" s="104"/>
      <c r="E182" s="104"/>
      <c r="F182" s="105"/>
      <c r="G182" s="18"/>
      <c r="H182" s="27"/>
      <c r="I182" s="27"/>
      <c r="J182" s="27"/>
      <c r="K182" s="27"/>
      <c r="L182" s="27"/>
      <c r="M182" s="33"/>
      <c r="N182" s="33"/>
      <c r="O182" s="33"/>
      <c r="P182" s="33"/>
      <c r="Q182" s="33"/>
      <c r="R182" s="34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</row>
    <row r="183" spans="1:30" ht="14.4" x14ac:dyDescent="0.25">
      <c r="A183" s="103" t="s">
        <v>140</v>
      </c>
      <c r="B183" s="104"/>
      <c r="C183" s="104"/>
      <c r="D183" s="104"/>
      <c r="E183" s="104"/>
      <c r="F183" s="105"/>
      <c r="G183" s="18"/>
      <c r="H183" s="27"/>
      <c r="I183" s="27"/>
      <c r="J183" s="27"/>
      <c r="K183" s="27"/>
      <c r="L183" s="27"/>
      <c r="M183" s="33"/>
      <c r="N183" s="33"/>
      <c r="O183" s="33"/>
      <c r="P183" s="33"/>
      <c r="Q183" s="33"/>
      <c r="R183" s="45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</row>
    <row r="184" spans="1:30" ht="14.4" x14ac:dyDescent="0.25">
      <c r="A184" s="103" t="s">
        <v>141</v>
      </c>
      <c r="B184" s="104"/>
      <c r="C184" s="104"/>
      <c r="D184" s="104"/>
      <c r="E184" s="104"/>
      <c r="F184" s="105"/>
      <c r="G184" s="18"/>
      <c r="H184" s="27"/>
      <c r="I184" s="27"/>
      <c r="J184" s="27"/>
      <c r="K184" s="27"/>
      <c r="L184" s="27"/>
      <c r="M184" s="33"/>
      <c r="N184" s="33"/>
      <c r="O184" s="33"/>
      <c r="P184" s="33"/>
      <c r="Q184" s="33"/>
      <c r="R184" s="45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</row>
    <row r="185" spans="1:30" ht="14.4" x14ac:dyDescent="0.25">
      <c r="A185" s="103" t="s">
        <v>142</v>
      </c>
      <c r="B185" s="104"/>
      <c r="C185" s="104"/>
      <c r="D185" s="104"/>
      <c r="E185" s="104"/>
      <c r="F185" s="105"/>
      <c r="G185" s="18"/>
      <c r="H185" s="27"/>
      <c r="I185" s="27"/>
      <c r="J185" s="27"/>
      <c r="K185" s="27"/>
      <c r="L185" s="27"/>
      <c r="M185" s="33"/>
      <c r="N185" s="33"/>
      <c r="O185" s="33"/>
      <c r="P185" s="33"/>
      <c r="Q185" s="33"/>
      <c r="R185" s="45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</row>
    <row r="186" spans="1:30" ht="14.4" x14ac:dyDescent="0.25">
      <c r="A186" s="103" t="s">
        <v>143</v>
      </c>
      <c r="B186" s="104"/>
      <c r="C186" s="104"/>
      <c r="D186" s="104"/>
      <c r="E186" s="104"/>
      <c r="F186" s="105"/>
      <c r="G186" s="18"/>
      <c r="H186" s="27"/>
      <c r="I186" s="27"/>
      <c r="J186" s="27"/>
      <c r="K186" s="27"/>
      <c r="L186" s="27"/>
      <c r="M186" s="33"/>
      <c r="N186" s="33"/>
      <c r="O186" s="33"/>
      <c r="P186" s="33"/>
      <c r="Q186" s="33"/>
      <c r="R186" s="45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</row>
    <row r="187" spans="1:30" ht="14.4" x14ac:dyDescent="0.25">
      <c r="A187" s="103" t="s">
        <v>144</v>
      </c>
      <c r="B187" s="104"/>
      <c r="C187" s="104"/>
      <c r="D187" s="104"/>
      <c r="E187" s="104"/>
      <c r="F187" s="105"/>
      <c r="G187" s="18"/>
      <c r="H187" s="27"/>
      <c r="I187" s="27"/>
      <c r="J187" s="27"/>
      <c r="K187" s="27"/>
      <c r="L187" s="27"/>
      <c r="M187" s="33"/>
      <c r="N187" s="33"/>
      <c r="O187" s="33"/>
      <c r="P187" s="33"/>
      <c r="Q187" s="33"/>
      <c r="R187" s="45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</row>
    <row r="188" spans="1:30" ht="14.4" x14ac:dyDescent="0.25">
      <c r="A188" s="103" t="s">
        <v>145</v>
      </c>
      <c r="B188" s="104"/>
      <c r="C188" s="104"/>
      <c r="D188" s="104"/>
      <c r="E188" s="104"/>
      <c r="F188" s="105"/>
      <c r="G188" s="18"/>
      <c r="H188" s="27"/>
      <c r="I188" s="27"/>
      <c r="J188" s="27"/>
      <c r="K188" s="27"/>
      <c r="L188" s="27"/>
      <c r="M188" s="33"/>
      <c r="N188" s="33"/>
      <c r="O188" s="33"/>
      <c r="P188" s="33"/>
      <c r="Q188" s="33"/>
      <c r="R188" s="45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</row>
    <row r="189" spans="1:30" ht="14.4" x14ac:dyDescent="0.25">
      <c r="A189" s="103" t="s">
        <v>146</v>
      </c>
      <c r="B189" s="104"/>
      <c r="C189" s="104"/>
      <c r="D189" s="104"/>
      <c r="E189" s="104"/>
      <c r="F189" s="105"/>
      <c r="G189" s="18"/>
      <c r="H189" s="27"/>
      <c r="I189" s="27"/>
      <c r="J189" s="27"/>
      <c r="K189" s="27"/>
      <c r="L189" s="27"/>
      <c r="M189" s="33"/>
      <c r="N189" s="33"/>
      <c r="O189" s="33"/>
      <c r="P189" s="33"/>
      <c r="Q189" s="33"/>
      <c r="R189" s="45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</row>
    <row r="190" spans="1:30" ht="14.4" x14ac:dyDescent="0.25">
      <c r="A190" s="103" t="s">
        <v>147</v>
      </c>
      <c r="B190" s="104"/>
      <c r="C190" s="104"/>
      <c r="D190" s="104"/>
      <c r="E190" s="104"/>
      <c r="F190" s="105"/>
      <c r="G190" s="18"/>
      <c r="H190" s="27"/>
      <c r="I190" s="27"/>
      <c r="J190" s="27"/>
      <c r="K190" s="27"/>
      <c r="L190" s="27"/>
      <c r="M190" s="33"/>
      <c r="N190" s="33"/>
      <c r="O190" s="33"/>
      <c r="P190" s="33"/>
      <c r="Q190" s="33"/>
      <c r="R190" s="45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</row>
    <row r="191" spans="1:30" ht="14.4" x14ac:dyDescent="0.25">
      <c r="A191" s="103" t="s">
        <v>148</v>
      </c>
      <c r="B191" s="104"/>
      <c r="C191" s="104"/>
      <c r="D191" s="104"/>
      <c r="E191" s="104"/>
      <c r="F191" s="105"/>
      <c r="G191" s="18"/>
      <c r="H191" s="27"/>
      <c r="I191" s="27"/>
      <c r="J191" s="27"/>
      <c r="K191" s="27"/>
      <c r="L191" s="27"/>
      <c r="M191" s="33"/>
      <c r="N191" s="33"/>
      <c r="O191" s="33"/>
      <c r="P191" s="33"/>
      <c r="Q191" s="33"/>
      <c r="R191" s="45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</row>
    <row r="192" spans="1:30" ht="14.4" x14ac:dyDescent="0.25">
      <c r="A192" s="103" t="s">
        <v>149</v>
      </c>
      <c r="B192" s="104"/>
      <c r="C192" s="104"/>
      <c r="D192" s="104"/>
      <c r="E192" s="104"/>
      <c r="F192" s="105"/>
      <c r="G192" s="18"/>
      <c r="H192" s="27"/>
      <c r="I192" s="27"/>
      <c r="J192" s="27"/>
      <c r="K192" s="27"/>
      <c r="L192" s="27"/>
      <c r="M192" s="33"/>
      <c r="N192" s="33"/>
      <c r="O192" s="33"/>
      <c r="P192" s="33"/>
      <c r="Q192" s="33"/>
      <c r="R192" s="45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</row>
    <row r="193" spans="1:30" ht="14.4" x14ac:dyDescent="0.25">
      <c r="A193" s="103" t="s">
        <v>150</v>
      </c>
      <c r="B193" s="104"/>
      <c r="C193" s="104"/>
      <c r="D193" s="104"/>
      <c r="E193" s="104"/>
      <c r="F193" s="105"/>
      <c r="G193" s="18"/>
      <c r="H193" s="27"/>
      <c r="I193" s="27"/>
      <c r="J193" s="27"/>
      <c r="K193" s="27"/>
      <c r="L193" s="27"/>
      <c r="M193" s="33"/>
      <c r="N193" s="33"/>
      <c r="O193" s="33"/>
      <c r="P193" s="33"/>
      <c r="Q193" s="33"/>
      <c r="R193" s="45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</row>
    <row r="194" spans="1:30" ht="14.4" x14ac:dyDescent="0.25">
      <c r="A194" s="103" t="s">
        <v>151</v>
      </c>
      <c r="B194" s="104"/>
      <c r="C194" s="104"/>
      <c r="D194" s="104"/>
      <c r="E194" s="104"/>
      <c r="F194" s="105"/>
      <c r="G194" s="18"/>
      <c r="H194" s="27"/>
      <c r="I194" s="27"/>
      <c r="J194" s="27"/>
      <c r="K194" s="27"/>
      <c r="L194" s="27"/>
      <c r="M194" s="33"/>
      <c r="N194" s="33"/>
      <c r="O194" s="33"/>
      <c r="P194" s="33"/>
      <c r="Q194" s="33"/>
      <c r="R194" s="45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</row>
    <row r="195" spans="1:30" ht="14.4" x14ac:dyDescent="0.25">
      <c r="A195" s="103" t="s">
        <v>152</v>
      </c>
      <c r="B195" s="104"/>
      <c r="C195" s="104"/>
      <c r="D195" s="104"/>
      <c r="E195" s="104"/>
      <c r="F195" s="105"/>
      <c r="G195" s="18"/>
      <c r="H195" s="27"/>
      <c r="I195" s="27"/>
      <c r="J195" s="27"/>
      <c r="K195" s="27"/>
      <c r="L195" s="27"/>
      <c r="M195" s="33"/>
      <c r="N195" s="33"/>
      <c r="O195" s="33"/>
      <c r="P195" s="33"/>
      <c r="Q195" s="33"/>
      <c r="R195" s="45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</row>
    <row r="196" spans="1:30" ht="14.4" x14ac:dyDescent="0.25">
      <c r="A196" s="103" t="s">
        <v>153</v>
      </c>
      <c r="B196" s="104"/>
      <c r="C196" s="104"/>
      <c r="D196" s="104"/>
      <c r="E196" s="104"/>
      <c r="F196" s="105"/>
      <c r="G196" s="18"/>
      <c r="H196" s="27"/>
      <c r="I196" s="27"/>
      <c r="J196" s="27"/>
      <c r="K196" s="27"/>
      <c r="L196" s="27"/>
      <c r="M196" s="33"/>
      <c r="N196" s="33"/>
      <c r="O196" s="33"/>
      <c r="P196" s="33"/>
      <c r="Q196" s="33"/>
      <c r="R196" s="45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</row>
    <row r="197" spans="1:30" ht="14.4" x14ac:dyDescent="0.25">
      <c r="A197" s="103" t="s">
        <v>154</v>
      </c>
      <c r="B197" s="104"/>
      <c r="C197" s="104"/>
      <c r="D197" s="104"/>
      <c r="E197" s="104"/>
      <c r="F197" s="105"/>
      <c r="G197" s="18"/>
      <c r="H197" s="27"/>
      <c r="I197" s="27"/>
      <c r="J197" s="27"/>
      <c r="K197" s="27"/>
      <c r="L197" s="27"/>
      <c r="M197" s="33"/>
      <c r="N197" s="33"/>
      <c r="O197" s="33"/>
      <c r="P197" s="33"/>
      <c r="Q197" s="33"/>
      <c r="R197" s="45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</row>
    <row r="198" spans="1:30" ht="14.4" x14ac:dyDescent="0.25">
      <c r="A198" s="103" t="s">
        <v>155</v>
      </c>
      <c r="B198" s="104"/>
      <c r="C198" s="104"/>
      <c r="D198" s="104"/>
      <c r="E198" s="104"/>
      <c r="F198" s="105"/>
      <c r="G198" s="18"/>
      <c r="H198" s="27"/>
      <c r="I198" s="27"/>
      <c r="J198" s="27"/>
      <c r="K198" s="27"/>
      <c r="L198" s="27"/>
      <c r="M198" s="33"/>
      <c r="N198" s="33"/>
      <c r="O198" s="33"/>
      <c r="P198" s="33"/>
      <c r="Q198" s="33"/>
      <c r="R198" s="45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</row>
    <row r="199" spans="1:30" ht="14.4" x14ac:dyDescent="0.25">
      <c r="A199" s="103" t="s">
        <v>156</v>
      </c>
      <c r="B199" s="104"/>
      <c r="C199" s="104"/>
      <c r="D199" s="104"/>
      <c r="E199" s="104"/>
      <c r="F199" s="105"/>
      <c r="G199" s="18"/>
      <c r="H199" s="27"/>
      <c r="I199" s="27"/>
      <c r="J199" s="27"/>
      <c r="K199" s="27"/>
      <c r="L199" s="27"/>
      <c r="M199" s="33"/>
      <c r="N199" s="33"/>
      <c r="O199" s="33"/>
      <c r="P199" s="33"/>
      <c r="Q199" s="33"/>
      <c r="R199" s="45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</row>
    <row r="200" spans="1:30" ht="14.4" x14ac:dyDescent="0.25">
      <c r="A200" s="103" t="s">
        <v>157</v>
      </c>
      <c r="B200" s="104"/>
      <c r="C200" s="104"/>
      <c r="D200" s="104"/>
      <c r="E200" s="104"/>
      <c r="F200" s="105"/>
      <c r="G200" s="18"/>
      <c r="H200" s="27"/>
      <c r="I200" s="27"/>
      <c r="J200" s="27"/>
      <c r="K200" s="27"/>
      <c r="L200" s="27"/>
      <c r="M200" s="33"/>
      <c r="N200" s="33"/>
      <c r="O200" s="33"/>
      <c r="P200" s="33"/>
      <c r="Q200" s="33"/>
      <c r="R200" s="45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</row>
    <row r="201" spans="1:30" x14ac:dyDescent="0.25">
      <c r="A201" s="103" t="s">
        <v>158</v>
      </c>
      <c r="B201" s="104"/>
      <c r="C201" s="104"/>
      <c r="D201" s="104"/>
      <c r="E201" s="104"/>
      <c r="F201" s="105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</row>
    <row r="202" spans="1:30" x14ac:dyDescent="0.25">
      <c r="A202" s="103" t="s">
        <v>159</v>
      </c>
      <c r="B202" s="104"/>
      <c r="C202" s="104"/>
      <c r="D202" s="104"/>
      <c r="E202" s="104"/>
      <c r="F202" s="105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</row>
    <row r="203" spans="1:30" x14ac:dyDescent="0.25">
      <c r="A203" s="103" t="s">
        <v>160</v>
      </c>
      <c r="B203" s="104"/>
      <c r="C203" s="104"/>
      <c r="D203" s="104"/>
      <c r="E203" s="104"/>
      <c r="F203" s="105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</row>
    <row r="204" spans="1:30" x14ac:dyDescent="0.25">
      <c r="A204" s="103" t="s">
        <v>161</v>
      </c>
      <c r="B204" s="104"/>
      <c r="C204" s="104"/>
      <c r="D204" s="104"/>
      <c r="E204" s="104"/>
      <c r="F204" s="105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</row>
    <row r="205" spans="1:30" x14ac:dyDescent="0.25">
      <c r="A205" s="103" t="s">
        <v>162</v>
      </c>
      <c r="B205" s="104"/>
      <c r="C205" s="104"/>
      <c r="D205" s="104"/>
      <c r="E205" s="104"/>
      <c r="F205" s="105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</row>
    <row r="206" spans="1:30" x14ac:dyDescent="0.25">
      <c r="A206" s="103" t="s">
        <v>163</v>
      </c>
      <c r="B206" s="104"/>
      <c r="C206" s="104"/>
      <c r="D206" s="104"/>
      <c r="E206" s="104"/>
      <c r="F206" s="105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</row>
    <row r="207" spans="1:30" x14ac:dyDescent="0.25">
      <c r="A207" s="103" t="s">
        <v>164</v>
      </c>
      <c r="B207" s="104"/>
      <c r="C207" s="104"/>
      <c r="D207" s="104"/>
      <c r="E207" s="104"/>
      <c r="F207" s="105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</row>
    <row r="208" spans="1:30" x14ac:dyDescent="0.25">
      <c r="A208" s="103" t="s">
        <v>165</v>
      </c>
      <c r="B208" s="104"/>
      <c r="C208" s="104"/>
      <c r="D208" s="104"/>
      <c r="E208" s="104"/>
      <c r="F208" s="105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</row>
    <row r="209" spans="1:30" x14ac:dyDescent="0.25">
      <c r="A209" s="103" t="s">
        <v>166</v>
      </c>
      <c r="B209" s="104"/>
      <c r="C209" s="104"/>
      <c r="D209" s="104"/>
      <c r="E209" s="104"/>
      <c r="F209" s="105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</row>
    <row r="210" spans="1:30" x14ac:dyDescent="0.25">
      <c r="A210" s="103" t="s">
        <v>167</v>
      </c>
      <c r="B210" s="104"/>
      <c r="C210" s="104"/>
      <c r="D210" s="104"/>
      <c r="E210" s="104"/>
      <c r="F210" s="105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</row>
    <row r="211" spans="1:30" x14ac:dyDescent="0.25">
      <c r="A211" s="103" t="s">
        <v>168</v>
      </c>
      <c r="B211" s="104"/>
      <c r="C211" s="104"/>
      <c r="D211" s="104"/>
      <c r="E211" s="104"/>
      <c r="F211" s="105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</row>
    <row r="212" spans="1:30" x14ac:dyDescent="0.25">
      <c r="A212" s="103" t="s">
        <v>169</v>
      </c>
      <c r="B212" s="104"/>
      <c r="C212" s="104"/>
      <c r="D212" s="104"/>
      <c r="E212" s="104"/>
      <c r="F212" s="105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</row>
    <row r="213" spans="1:30" x14ac:dyDescent="0.25">
      <c r="A213" s="103" t="s">
        <v>170</v>
      </c>
      <c r="B213" s="104"/>
      <c r="C213" s="104"/>
      <c r="D213" s="104"/>
      <c r="E213" s="104"/>
      <c r="F213" s="105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</row>
    <row r="214" spans="1:30" x14ac:dyDescent="0.25">
      <c r="A214" s="103" t="s">
        <v>171</v>
      </c>
      <c r="B214" s="104"/>
      <c r="C214" s="104"/>
      <c r="D214" s="104"/>
      <c r="E214" s="104"/>
      <c r="F214" s="105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</row>
    <row r="215" spans="1:30" x14ac:dyDescent="0.25">
      <c r="A215" s="103" t="s">
        <v>172</v>
      </c>
      <c r="B215" s="104"/>
      <c r="C215" s="104"/>
      <c r="D215" s="104"/>
      <c r="E215" s="104"/>
      <c r="F215" s="105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</row>
    <row r="216" spans="1:30" x14ac:dyDescent="0.25">
      <c r="A216" s="103" t="s">
        <v>173</v>
      </c>
      <c r="B216" s="104"/>
      <c r="C216" s="104"/>
      <c r="D216" s="104"/>
      <c r="E216" s="104"/>
      <c r="F216" s="105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</row>
    <row r="217" spans="1:30" x14ac:dyDescent="0.25">
      <c r="A217" s="103" t="s">
        <v>174</v>
      </c>
      <c r="B217" s="104"/>
      <c r="C217" s="104"/>
      <c r="D217" s="104"/>
      <c r="E217" s="104"/>
      <c r="F217" s="105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</row>
    <row r="218" spans="1:30" x14ac:dyDescent="0.25">
      <c r="A218" s="103" t="s">
        <v>175</v>
      </c>
      <c r="B218" s="104"/>
      <c r="C218" s="104"/>
      <c r="D218" s="104"/>
      <c r="E218" s="104"/>
      <c r="F218" s="105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</row>
    <row r="219" spans="1:30" x14ac:dyDescent="0.25">
      <c r="A219" s="103" t="s">
        <v>176</v>
      </c>
      <c r="B219" s="104"/>
      <c r="C219" s="104"/>
      <c r="D219" s="104"/>
      <c r="E219" s="104"/>
      <c r="F219" s="105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</row>
    <row r="220" spans="1:30" x14ac:dyDescent="0.25">
      <c r="A220" s="103" t="s">
        <v>177</v>
      </c>
      <c r="B220" s="104"/>
      <c r="C220" s="104"/>
      <c r="D220" s="104"/>
      <c r="E220" s="104"/>
      <c r="F220" s="105"/>
      <c r="G220" s="49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</row>
    <row r="221" spans="1:30" x14ac:dyDescent="0.25">
      <c r="A221" s="50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</row>
    <row r="222" spans="1:30" x14ac:dyDescent="0.25">
      <c r="A222" s="50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</row>
    <row r="223" spans="1:30" x14ac:dyDescent="0.25">
      <c r="A223" s="50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</row>
    <row r="224" spans="1:30" x14ac:dyDescent="0.25">
      <c r="A224" s="50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</row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</sheetData>
  <autoFilter ref="A6:AD99" xr:uid="{626C099C-4793-4E91-AE38-A360E7B4D40E}"/>
  <mergeCells count="83">
    <mergeCell ref="A216:F216"/>
    <mergeCell ref="A217:F217"/>
    <mergeCell ref="A218:F218"/>
    <mergeCell ref="A219:F219"/>
    <mergeCell ref="A220:F220"/>
    <mergeCell ref="A215:F215"/>
    <mergeCell ref="A204:F204"/>
    <mergeCell ref="A205:F205"/>
    <mergeCell ref="A206:F206"/>
    <mergeCell ref="A207:F207"/>
    <mergeCell ref="A208:F208"/>
    <mergeCell ref="A209:F209"/>
    <mergeCell ref="A210:F210"/>
    <mergeCell ref="A211:F211"/>
    <mergeCell ref="A212:F212"/>
    <mergeCell ref="A213:F213"/>
    <mergeCell ref="A214:F214"/>
    <mergeCell ref="A203:F203"/>
    <mergeCell ref="A192:F192"/>
    <mergeCell ref="A193:F193"/>
    <mergeCell ref="A194:F194"/>
    <mergeCell ref="A195:F195"/>
    <mergeCell ref="A196:F196"/>
    <mergeCell ref="A197:F197"/>
    <mergeCell ref="A198:F198"/>
    <mergeCell ref="A199:F199"/>
    <mergeCell ref="A200:F200"/>
    <mergeCell ref="A201:F201"/>
    <mergeCell ref="A202:F202"/>
    <mergeCell ref="A191:F191"/>
    <mergeCell ref="A180:F180"/>
    <mergeCell ref="A181:F181"/>
    <mergeCell ref="A182:F182"/>
    <mergeCell ref="A183:F183"/>
    <mergeCell ref="A184:F184"/>
    <mergeCell ref="A185:F185"/>
    <mergeCell ref="A186:F186"/>
    <mergeCell ref="A187:F187"/>
    <mergeCell ref="A188:F188"/>
    <mergeCell ref="A189:F189"/>
    <mergeCell ref="A190:F190"/>
    <mergeCell ref="A179:F179"/>
    <mergeCell ref="A168:F168"/>
    <mergeCell ref="A169:F169"/>
    <mergeCell ref="A170:F170"/>
    <mergeCell ref="A171:F171"/>
    <mergeCell ref="A172:F172"/>
    <mergeCell ref="A173:F173"/>
    <mergeCell ref="A174:F174"/>
    <mergeCell ref="A175:F175"/>
    <mergeCell ref="A176:F176"/>
    <mergeCell ref="A177:F177"/>
    <mergeCell ref="A178:F178"/>
    <mergeCell ref="A167:F167"/>
    <mergeCell ref="A156:F156"/>
    <mergeCell ref="A157:F157"/>
    <mergeCell ref="A158:F158"/>
    <mergeCell ref="A159:F159"/>
    <mergeCell ref="A160:F160"/>
    <mergeCell ref="A161:F161"/>
    <mergeCell ref="A162:F162"/>
    <mergeCell ref="A163:F163"/>
    <mergeCell ref="A164:F164"/>
    <mergeCell ref="A165:F165"/>
    <mergeCell ref="A166:F166"/>
    <mergeCell ref="A155:F155"/>
    <mergeCell ref="A121:I121"/>
    <mergeCell ref="A145:F145"/>
    <mergeCell ref="A146:F146"/>
    <mergeCell ref="A147:F147"/>
    <mergeCell ref="A148:F148"/>
    <mergeCell ref="A149:F149"/>
    <mergeCell ref="A150:F150"/>
    <mergeCell ref="A151:F151"/>
    <mergeCell ref="A152:F152"/>
    <mergeCell ref="A153:F153"/>
    <mergeCell ref="A154:F154"/>
    <mergeCell ref="A101:I101"/>
    <mergeCell ref="A1:J1"/>
    <mergeCell ref="A2:J2"/>
    <mergeCell ref="A3:J3"/>
    <mergeCell ref="B4:J4"/>
    <mergeCell ref="A5:J5"/>
  </mergeCells>
  <dataValidations count="4">
    <dataValidation type="list" allowBlank="1" sqref="B7:B86" xr:uid="{7E2DCCE1-4AE7-4073-994C-0F93C018DADF}">
      <formula1>"DAS,DAS-1,DAS-2,DAS-3,DAS-4,DAS-5,CAA-1,CAA-2,CAA-3,CAA-4,CAA-5"</formula1>
    </dataValidation>
    <dataValidation type="list" allowBlank="1" sqref="D123:D132 D103:D112 D7:D86" xr:uid="{66FDE99A-9683-4175-9F2C-C1F5F889F7A7}">
      <formula1>"AGP,CLH,CLT,COM,CTD,CTI,DES,DISP,ELE,ESG,EST,EXM,EXQ,EXR,FRQ,REV,VAGO"</formula1>
    </dataValidation>
    <dataValidation type="list" allowBlank="1" sqref="B103:B112" xr:uid="{DEC576BF-A425-4651-9A4A-9C191E420721}">
      <formula1>"FDA,FDA-1,FDA-2,FDA-3,FDA-4"</formula1>
    </dataValidation>
    <dataValidation type="list" allowBlank="1" sqref="B123:B132" xr:uid="{A01BBB04-31A0-4926-80CF-CE69301F3D56}">
      <formula1>"FGS-1,FGS-2,FGS-3,FGA-1,FGA-2,FGA-3"</formula1>
    </dataValidation>
  </dataValidations>
  <pageMargins left="0.511811024" right="0.511811024" top="0.78740157499999996" bottom="0.78740157499999996" header="0.31496062000000002" footer="0.31496062000000002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EC581-1438-4856-8AC6-F63358FA9CCF}">
  <dimension ref="A1:AD1040"/>
  <sheetViews>
    <sheetView topLeftCell="A7" workbookViewId="0">
      <selection activeCell="A16" sqref="A16"/>
    </sheetView>
  </sheetViews>
  <sheetFormatPr defaultColWidth="12.59765625" defaultRowHeight="13.8" x14ac:dyDescent="0.25"/>
  <cols>
    <col min="1" max="1" width="59.5" customWidth="1"/>
    <col min="2" max="2" width="12" customWidth="1"/>
    <col min="3" max="3" width="17.3984375" customWidth="1"/>
    <col min="4" max="4" width="14.5" customWidth="1"/>
    <col min="5" max="5" width="9.8984375" customWidth="1"/>
    <col min="6" max="6" width="39.69921875" customWidth="1"/>
    <col min="7" max="7" width="19.8984375" customWidth="1"/>
    <col min="8" max="8" width="18.19921875" customWidth="1"/>
    <col min="9" max="9" width="17.8984375" customWidth="1"/>
    <col min="10" max="10" width="15" customWidth="1"/>
    <col min="11" max="16" width="8" customWidth="1"/>
    <col min="17" max="17" width="43.8984375" customWidth="1"/>
    <col min="18" max="30" width="8" customWidth="1"/>
  </cols>
  <sheetData>
    <row r="1" spans="1:30" ht="21" x14ac:dyDescent="0.4">
      <c r="A1" s="114" t="s">
        <v>179</v>
      </c>
      <c r="B1" s="108"/>
      <c r="C1" s="108"/>
      <c r="D1" s="108"/>
      <c r="E1" s="108"/>
      <c r="F1" s="108"/>
      <c r="G1" s="108"/>
      <c r="H1" s="108"/>
      <c r="I1" s="108"/>
      <c r="J1" s="10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0" ht="21" x14ac:dyDescent="0.4">
      <c r="A2" s="115" t="s">
        <v>178</v>
      </c>
      <c r="B2" s="104"/>
      <c r="C2" s="104"/>
      <c r="D2" s="104"/>
      <c r="E2" s="104"/>
      <c r="F2" s="104"/>
      <c r="G2" s="104"/>
      <c r="H2" s="104"/>
      <c r="I2" s="104"/>
      <c r="J2" s="10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0" ht="21" x14ac:dyDescent="0.35">
      <c r="A3" s="115" t="s">
        <v>180</v>
      </c>
      <c r="B3" s="104"/>
      <c r="C3" s="104"/>
      <c r="D3" s="104"/>
      <c r="E3" s="104"/>
      <c r="F3" s="104"/>
      <c r="G3" s="104"/>
      <c r="H3" s="104"/>
      <c r="I3" s="104"/>
      <c r="J3" s="10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"/>
      <c r="AA3" s="3"/>
    </row>
    <row r="4" spans="1:30" x14ac:dyDescent="0.25">
      <c r="A4" s="4" t="s">
        <v>335</v>
      </c>
      <c r="B4" s="116"/>
      <c r="C4" s="104"/>
      <c r="D4" s="104"/>
      <c r="E4" s="104"/>
      <c r="F4" s="104"/>
      <c r="G4" s="104"/>
      <c r="H4" s="104"/>
      <c r="I4" s="104"/>
      <c r="J4" s="105"/>
      <c r="K4" s="5"/>
    </row>
    <row r="5" spans="1:30" ht="14.4" x14ac:dyDescent="0.25">
      <c r="A5" s="112" t="s">
        <v>0</v>
      </c>
      <c r="B5" s="104"/>
      <c r="C5" s="104"/>
      <c r="D5" s="104"/>
      <c r="E5" s="104"/>
      <c r="F5" s="104"/>
      <c r="G5" s="104"/>
      <c r="H5" s="104"/>
      <c r="I5" s="104"/>
      <c r="J5" s="105"/>
      <c r="K5" s="6"/>
      <c r="L5" s="7"/>
      <c r="M5" s="8"/>
      <c r="N5" s="8"/>
      <c r="O5" s="8"/>
      <c r="P5" s="8"/>
      <c r="Q5" s="8"/>
    </row>
    <row r="6" spans="1:30" ht="27.6" x14ac:dyDescent="0.25">
      <c r="A6" s="52" t="s">
        <v>1</v>
      </c>
      <c r="B6" s="52" t="s">
        <v>2</v>
      </c>
      <c r="C6" s="52" t="s">
        <v>3</v>
      </c>
      <c r="D6" s="52" t="s">
        <v>4</v>
      </c>
      <c r="E6" s="9" t="s">
        <v>5</v>
      </c>
      <c r="F6" s="52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10"/>
      <c r="L6" s="11"/>
      <c r="M6" s="11"/>
      <c r="N6" s="11"/>
      <c r="O6" s="11"/>
      <c r="P6" s="11"/>
      <c r="Q6" s="11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s="66" customFormat="1" ht="14.4" x14ac:dyDescent="0.25">
      <c r="A7" s="72" t="s">
        <v>181</v>
      </c>
      <c r="B7" s="73" t="s">
        <v>21</v>
      </c>
      <c r="C7" s="73" t="s">
        <v>230</v>
      </c>
      <c r="D7" s="73" t="s">
        <v>288</v>
      </c>
      <c r="E7" s="74">
        <v>1</v>
      </c>
      <c r="F7" s="72" t="s">
        <v>312</v>
      </c>
      <c r="G7" s="75">
        <v>0</v>
      </c>
      <c r="H7" s="76">
        <v>3526.4</v>
      </c>
      <c r="I7" s="76">
        <v>14105.6</v>
      </c>
      <c r="J7" s="77">
        <f t="shared" ref="J7:J81" si="0">SUM(G7:I7)</f>
        <v>17632</v>
      </c>
      <c r="K7" s="63"/>
      <c r="L7" s="63"/>
      <c r="M7" s="63"/>
      <c r="N7" s="63"/>
      <c r="O7" s="63"/>
      <c r="P7" s="63"/>
      <c r="Q7" s="63"/>
      <c r="R7" s="64"/>
      <c r="S7" s="64"/>
      <c r="T7" s="64"/>
      <c r="U7" s="64"/>
      <c r="V7" s="64"/>
      <c r="W7" s="64"/>
      <c r="X7" s="64"/>
      <c r="Y7" s="64"/>
      <c r="Z7" s="64"/>
      <c r="AA7" s="65"/>
      <c r="AB7" s="65"/>
      <c r="AC7" s="65"/>
      <c r="AD7" s="65"/>
    </row>
    <row r="8" spans="1:30" s="66" customFormat="1" ht="14.4" x14ac:dyDescent="0.25">
      <c r="A8" s="72" t="s">
        <v>325</v>
      </c>
      <c r="B8" s="73" t="s">
        <v>21</v>
      </c>
      <c r="C8" s="73" t="s">
        <v>230</v>
      </c>
      <c r="D8" s="73" t="s">
        <v>288</v>
      </c>
      <c r="E8" s="74">
        <v>1</v>
      </c>
      <c r="F8" s="72" t="s">
        <v>326</v>
      </c>
      <c r="G8" s="75">
        <v>0</v>
      </c>
      <c r="H8" s="76">
        <v>3016</v>
      </c>
      <c r="I8" s="76">
        <v>12064</v>
      </c>
      <c r="J8" s="77">
        <f t="shared" si="0"/>
        <v>15080</v>
      </c>
      <c r="K8" s="63"/>
      <c r="L8" s="63"/>
      <c r="M8" s="63"/>
      <c r="N8" s="63"/>
      <c r="O8" s="63"/>
      <c r="P8" s="63"/>
      <c r="Q8" s="63"/>
      <c r="R8" s="67"/>
      <c r="S8" s="67"/>
      <c r="T8" s="67"/>
      <c r="U8" s="67"/>
      <c r="V8" s="67"/>
      <c r="W8" s="67"/>
      <c r="X8" s="67"/>
      <c r="Y8" s="67"/>
      <c r="Z8" s="67"/>
      <c r="AA8" s="65"/>
      <c r="AB8" s="65"/>
      <c r="AC8" s="65"/>
      <c r="AD8" s="65"/>
    </row>
    <row r="9" spans="1:30" s="66" customFormat="1" ht="14.4" x14ac:dyDescent="0.25">
      <c r="A9" s="72" t="s">
        <v>182</v>
      </c>
      <c r="B9" s="73" t="s">
        <v>21</v>
      </c>
      <c r="C9" s="73" t="s">
        <v>230</v>
      </c>
      <c r="D9" s="73" t="s">
        <v>289</v>
      </c>
      <c r="E9" s="74">
        <v>1</v>
      </c>
      <c r="F9" s="72" t="s">
        <v>322</v>
      </c>
      <c r="G9" s="75">
        <v>0</v>
      </c>
      <c r="H9" s="76">
        <v>0</v>
      </c>
      <c r="I9" s="76">
        <v>12064</v>
      </c>
      <c r="J9" s="77">
        <f t="shared" si="0"/>
        <v>12064</v>
      </c>
      <c r="K9" s="63"/>
      <c r="L9" s="63"/>
      <c r="M9" s="63"/>
      <c r="N9" s="63"/>
      <c r="O9" s="63"/>
      <c r="P9" s="63"/>
      <c r="Q9" s="63"/>
      <c r="R9" s="67"/>
      <c r="S9" s="67"/>
      <c r="T9" s="67"/>
      <c r="U9" s="67"/>
      <c r="V9" s="67"/>
      <c r="W9" s="67"/>
      <c r="X9" s="67"/>
      <c r="Y9" s="67"/>
      <c r="Z9" s="67"/>
      <c r="AA9" s="65"/>
      <c r="AB9" s="65"/>
      <c r="AC9" s="65"/>
      <c r="AD9" s="65"/>
    </row>
    <row r="10" spans="1:30" s="81" customFormat="1" ht="14.4" x14ac:dyDescent="0.25">
      <c r="A10" s="72" t="s">
        <v>183</v>
      </c>
      <c r="B10" s="73" t="s">
        <v>21</v>
      </c>
      <c r="C10" s="73" t="s">
        <v>230</v>
      </c>
      <c r="D10" s="73" t="s">
        <v>287</v>
      </c>
      <c r="E10" s="74">
        <v>1</v>
      </c>
      <c r="F10" s="72"/>
      <c r="G10" s="75">
        <v>0</v>
      </c>
      <c r="H10" s="76">
        <v>0</v>
      </c>
      <c r="I10" s="76">
        <v>0</v>
      </c>
      <c r="J10" s="77">
        <f t="shared" si="0"/>
        <v>0</v>
      </c>
      <c r="K10" s="78"/>
      <c r="L10" s="78"/>
      <c r="M10" s="78"/>
      <c r="N10" s="78"/>
      <c r="O10" s="78"/>
      <c r="P10" s="78"/>
      <c r="Q10" s="78"/>
      <c r="R10" s="79"/>
      <c r="S10" s="79"/>
      <c r="T10" s="79"/>
      <c r="U10" s="79"/>
      <c r="V10" s="79"/>
      <c r="W10" s="79"/>
      <c r="X10" s="79"/>
      <c r="Y10" s="79"/>
      <c r="Z10" s="79"/>
      <c r="AA10" s="80"/>
      <c r="AB10" s="80"/>
      <c r="AC10" s="80"/>
      <c r="AD10" s="80"/>
    </row>
    <row r="11" spans="1:30" s="66" customFormat="1" ht="14.4" x14ac:dyDescent="0.25">
      <c r="A11" s="72" t="s">
        <v>336</v>
      </c>
      <c r="B11" s="73" t="s">
        <v>25</v>
      </c>
      <c r="C11" s="73" t="s">
        <v>230</v>
      </c>
      <c r="D11" s="73" t="s">
        <v>288</v>
      </c>
      <c r="E11" s="74">
        <v>1</v>
      </c>
      <c r="F11" s="72" t="s">
        <v>317</v>
      </c>
      <c r="G11" s="75">
        <v>0</v>
      </c>
      <c r="H11" s="76">
        <v>1695.65</v>
      </c>
      <c r="I11" s="76">
        <v>6782.62</v>
      </c>
      <c r="J11" s="77">
        <f>SUM(G11:I11)</f>
        <v>8478.27</v>
      </c>
      <c r="K11" s="63"/>
      <c r="L11" s="63"/>
      <c r="M11" s="63"/>
      <c r="N11" s="63"/>
      <c r="O11" s="63"/>
      <c r="P11" s="63"/>
      <c r="Q11" s="63"/>
      <c r="R11" s="67"/>
      <c r="S11" s="67"/>
      <c r="T11" s="67"/>
      <c r="U11" s="67"/>
      <c r="V11" s="67"/>
      <c r="W11" s="67"/>
      <c r="X11" s="67"/>
      <c r="Y11" s="67"/>
      <c r="Z11" s="67"/>
      <c r="AA11" s="65"/>
      <c r="AB11" s="65"/>
      <c r="AC11" s="65"/>
      <c r="AD11" s="65"/>
    </row>
    <row r="12" spans="1:30" s="66" customFormat="1" ht="14.4" x14ac:dyDescent="0.25">
      <c r="A12" s="72" t="s">
        <v>184</v>
      </c>
      <c r="B12" s="73" t="s">
        <v>25</v>
      </c>
      <c r="C12" s="73" t="s">
        <v>230</v>
      </c>
      <c r="D12" s="73" t="s">
        <v>288</v>
      </c>
      <c r="E12" s="74">
        <v>1</v>
      </c>
      <c r="F12" s="72" t="s">
        <v>341</v>
      </c>
      <c r="G12" s="75">
        <v>0</v>
      </c>
      <c r="H12" s="76">
        <v>1695.65</v>
      </c>
      <c r="I12" s="76">
        <v>6782.62</v>
      </c>
      <c r="J12" s="77">
        <f t="shared" si="0"/>
        <v>8478.27</v>
      </c>
      <c r="K12" s="63"/>
      <c r="L12" s="63"/>
      <c r="M12" s="63"/>
      <c r="N12" s="63"/>
      <c r="O12" s="63"/>
      <c r="P12" s="63"/>
      <c r="Q12" s="63"/>
      <c r="R12" s="67"/>
      <c r="S12" s="67"/>
      <c r="T12" s="67"/>
      <c r="U12" s="67"/>
      <c r="V12" s="67"/>
      <c r="W12" s="67"/>
      <c r="X12" s="67"/>
      <c r="Y12" s="67"/>
      <c r="Z12" s="67"/>
      <c r="AA12" s="65"/>
      <c r="AB12" s="65"/>
      <c r="AC12" s="65"/>
      <c r="AD12" s="65"/>
    </row>
    <row r="13" spans="1:30" s="71" customFormat="1" ht="14.4" x14ac:dyDescent="0.25">
      <c r="A13" s="82" t="s">
        <v>186</v>
      </c>
      <c r="B13" s="83" t="s">
        <v>25</v>
      </c>
      <c r="C13" s="83" t="s">
        <v>230</v>
      </c>
      <c r="D13" s="83" t="s">
        <v>288</v>
      </c>
      <c r="E13" s="84">
        <v>1</v>
      </c>
      <c r="F13" s="72" t="s">
        <v>306</v>
      </c>
      <c r="G13" s="85">
        <v>0</v>
      </c>
      <c r="H13" s="86">
        <v>1695.65</v>
      </c>
      <c r="I13" s="86">
        <v>6782.62</v>
      </c>
      <c r="J13" s="87">
        <f t="shared" si="0"/>
        <v>8478.27</v>
      </c>
      <c r="K13" s="68"/>
      <c r="L13" s="68"/>
      <c r="M13" s="68"/>
      <c r="N13" s="68"/>
      <c r="O13" s="68"/>
      <c r="P13" s="68"/>
      <c r="Q13" s="68"/>
      <c r="R13" s="69"/>
      <c r="S13" s="69"/>
      <c r="T13" s="69"/>
      <c r="U13" s="69"/>
      <c r="V13" s="69"/>
      <c r="W13" s="69"/>
      <c r="X13" s="69"/>
      <c r="Y13" s="69"/>
      <c r="Z13" s="69"/>
      <c r="AA13" s="70"/>
      <c r="AB13" s="70"/>
      <c r="AC13" s="70"/>
      <c r="AD13" s="70"/>
    </row>
    <row r="14" spans="1:30" s="66" customFormat="1" ht="14.4" x14ac:dyDescent="0.25">
      <c r="A14" s="72" t="s">
        <v>188</v>
      </c>
      <c r="B14" s="73" t="s">
        <v>25</v>
      </c>
      <c r="C14" s="73" t="s">
        <v>230</v>
      </c>
      <c r="D14" s="73" t="s">
        <v>288</v>
      </c>
      <c r="E14" s="74">
        <v>1</v>
      </c>
      <c r="F14" s="72" t="s">
        <v>337</v>
      </c>
      <c r="G14" s="75">
        <v>0</v>
      </c>
      <c r="H14" s="76">
        <v>1695.65</v>
      </c>
      <c r="I14" s="76">
        <v>6782.62</v>
      </c>
      <c r="J14" s="77">
        <f t="shared" si="0"/>
        <v>8478.27</v>
      </c>
      <c r="K14" s="63"/>
      <c r="L14" s="63"/>
      <c r="M14" s="63"/>
      <c r="N14" s="63"/>
      <c r="O14" s="63"/>
      <c r="P14" s="63"/>
      <c r="Q14" s="63"/>
      <c r="R14" s="67"/>
      <c r="S14" s="67"/>
      <c r="T14" s="67"/>
      <c r="U14" s="67"/>
      <c r="V14" s="67"/>
      <c r="W14" s="67"/>
      <c r="X14" s="67"/>
      <c r="Y14" s="67"/>
      <c r="Z14" s="67"/>
      <c r="AA14" s="65"/>
      <c r="AB14" s="65"/>
      <c r="AC14" s="65"/>
      <c r="AD14" s="65"/>
    </row>
    <row r="15" spans="1:30" s="66" customFormat="1" ht="14.4" x14ac:dyDescent="0.25">
      <c r="A15" s="72" t="s">
        <v>364</v>
      </c>
      <c r="B15" s="73" t="s">
        <v>25</v>
      </c>
      <c r="C15" s="73" t="s">
        <v>230</v>
      </c>
      <c r="D15" s="73" t="s">
        <v>287</v>
      </c>
      <c r="E15" s="74">
        <v>1</v>
      </c>
      <c r="F15" s="72"/>
      <c r="G15" s="75">
        <v>0</v>
      </c>
      <c r="H15" s="76">
        <v>0</v>
      </c>
      <c r="I15" s="76">
        <v>0</v>
      </c>
      <c r="J15" s="77">
        <f>SUM(G15:I15)</f>
        <v>0</v>
      </c>
      <c r="K15" s="63"/>
      <c r="L15" s="63"/>
      <c r="M15" s="63"/>
      <c r="N15" s="63"/>
      <c r="O15" s="63"/>
      <c r="P15" s="63"/>
      <c r="Q15" s="63"/>
      <c r="R15" s="67"/>
      <c r="S15" s="67"/>
      <c r="T15" s="67"/>
      <c r="U15" s="67"/>
      <c r="V15" s="67"/>
      <c r="W15" s="67"/>
      <c r="X15" s="67"/>
      <c r="Y15" s="67"/>
      <c r="Z15" s="67"/>
      <c r="AA15" s="65"/>
      <c r="AB15" s="65"/>
      <c r="AC15" s="65"/>
      <c r="AD15" s="65"/>
    </row>
    <row r="16" spans="1:30" s="66" customFormat="1" ht="14.4" x14ac:dyDescent="0.25">
      <c r="A16" s="72" t="s">
        <v>185</v>
      </c>
      <c r="B16" s="73" t="s">
        <v>25</v>
      </c>
      <c r="C16" s="73" t="s">
        <v>230</v>
      </c>
      <c r="D16" s="73" t="s">
        <v>288</v>
      </c>
      <c r="E16" s="74">
        <v>1</v>
      </c>
      <c r="F16" s="72" t="s">
        <v>234</v>
      </c>
      <c r="G16" s="75">
        <v>0</v>
      </c>
      <c r="H16" s="76">
        <v>1695.65</v>
      </c>
      <c r="I16" s="76">
        <v>6782.62</v>
      </c>
      <c r="J16" s="77">
        <f>SUM(G16:I16)</f>
        <v>8478.27</v>
      </c>
      <c r="K16" s="63"/>
      <c r="L16" s="63"/>
      <c r="M16" s="63"/>
      <c r="N16" s="63"/>
      <c r="O16" s="63"/>
      <c r="P16" s="63"/>
      <c r="Q16" s="63"/>
      <c r="R16" s="67"/>
      <c r="S16" s="67"/>
      <c r="T16" s="67"/>
      <c r="U16" s="67"/>
      <c r="V16" s="67"/>
      <c r="W16" s="67"/>
      <c r="X16" s="67"/>
      <c r="Y16" s="67"/>
      <c r="Z16" s="67"/>
      <c r="AA16" s="65"/>
      <c r="AB16" s="65"/>
      <c r="AC16" s="65"/>
      <c r="AD16" s="65"/>
    </row>
    <row r="17" spans="1:30" s="66" customFormat="1" ht="14.4" x14ac:dyDescent="0.25">
      <c r="A17" s="72" t="s">
        <v>191</v>
      </c>
      <c r="B17" s="73" t="s">
        <v>29</v>
      </c>
      <c r="C17" s="73" t="s">
        <v>230</v>
      </c>
      <c r="D17" s="73" t="s">
        <v>288</v>
      </c>
      <c r="E17" s="74">
        <v>1</v>
      </c>
      <c r="F17" s="72" t="s">
        <v>243</v>
      </c>
      <c r="G17" s="75">
        <v>0</v>
      </c>
      <c r="H17" s="76">
        <v>1310.28</v>
      </c>
      <c r="I17" s="76">
        <v>5241.1099999999997</v>
      </c>
      <c r="J17" s="77">
        <f>SUM(G17:I17)</f>
        <v>6551.3899999999994</v>
      </c>
      <c r="K17" s="63"/>
      <c r="L17" s="63"/>
      <c r="M17" s="63"/>
      <c r="N17" s="63"/>
      <c r="O17" s="63"/>
      <c r="P17" s="63"/>
      <c r="Q17" s="63"/>
      <c r="R17" s="67"/>
      <c r="S17" s="67"/>
      <c r="T17" s="67"/>
      <c r="U17" s="67"/>
      <c r="V17" s="67"/>
      <c r="W17" s="67"/>
      <c r="X17" s="67"/>
      <c r="Y17" s="67"/>
      <c r="Z17" s="67"/>
      <c r="AA17" s="65"/>
      <c r="AB17" s="65"/>
      <c r="AC17" s="65"/>
      <c r="AD17" s="65"/>
    </row>
    <row r="18" spans="1:30" ht="14.4" x14ac:dyDescent="0.25">
      <c r="A18" s="72" t="s">
        <v>194</v>
      </c>
      <c r="B18" s="73" t="s">
        <v>29</v>
      </c>
      <c r="C18" s="73" t="s">
        <v>230</v>
      </c>
      <c r="D18" s="73" t="s">
        <v>287</v>
      </c>
      <c r="E18" s="74">
        <v>1</v>
      </c>
      <c r="F18" s="72"/>
      <c r="G18" s="75">
        <v>0</v>
      </c>
      <c r="H18" s="76">
        <v>0</v>
      </c>
      <c r="I18" s="76">
        <v>0</v>
      </c>
      <c r="J18" s="77">
        <f>SUM(G18:I18)</f>
        <v>0</v>
      </c>
      <c r="K18" s="18"/>
      <c r="L18" s="18"/>
      <c r="M18" s="18"/>
      <c r="N18" s="18"/>
      <c r="O18" s="18"/>
      <c r="P18" s="18"/>
      <c r="Q18" s="18"/>
      <c r="R18" s="51"/>
      <c r="S18" s="51"/>
      <c r="T18" s="51"/>
      <c r="U18" s="51"/>
      <c r="V18" s="51"/>
      <c r="W18" s="51"/>
      <c r="X18" s="51"/>
      <c r="Y18" s="51"/>
      <c r="Z18" s="51"/>
      <c r="AA18" s="5"/>
      <c r="AB18" s="5"/>
      <c r="AC18" s="5"/>
      <c r="AD18" s="5"/>
    </row>
    <row r="19" spans="1:30" s="71" customFormat="1" ht="14.4" x14ac:dyDescent="0.25">
      <c r="A19" s="82" t="s">
        <v>192</v>
      </c>
      <c r="B19" s="83" t="s">
        <v>29</v>
      </c>
      <c r="C19" s="83" t="s">
        <v>230</v>
      </c>
      <c r="D19" s="83" t="s">
        <v>288</v>
      </c>
      <c r="E19" s="74">
        <v>1</v>
      </c>
      <c r="F19" s="72" t="s">
        <v>269</v>
      </c>
      <c r="G19" s="85">
        <v>0</v>
      </c>
      <c r="H19" s="86">
        <v>1310.28</v>
      </c>
      <c r="I19" s="86">
        <v>5241.1099999999997</v>
      </c>
      <c r="J19" s="77">
        <f>SUM(G19:I19)</f>
        <v>6551.3899999999994</v>
      </c>
      <c r="K19" s="68"/>
      <c r="L19" s="68"/>
      <c r="M19" s="68"/>
      <c r="N19" s="68"/>
      <c r="O19" s="68"/>
      <c r="P19" s="68"/>
      <c r="Q19" s="68"/>
      <c r="R19" s="69"/>
      <c r="S19" s="69"/>
      <c r="T19" s="69"/>
      <c r="U19" s="69"/>
      <c r="V19" s="69"/>
      <c r="W19" s="69"/>
      <c r="X19" s="69"/>
      <c r="Y19" s="69"/>
      <c r="Z19" s="69"/>
      <c r="AA19" s="70"/>
      <c r="AB19" s="70"/>
      <c r="AC19" s="70"/>
      <c r="AD19" s="70"/>
    </row>
    <row r="20" spans="1:30" s="66" customFormat="1" ht="14.4" x14ac:dyDescent="0.25">
      <c r="A20" s="72" t="s">
        <v>189</v>
      </c>
      <c r="B20" s="73" t="s">
        <v>29</v>
      </c>
      <c r="C20" s="73" t="s">
        <v>230</v>
      </c>
      <c r="D20" s="73" t="s">
        <v>288</v>
      </c>
      <c r="E20" s="74">
        <v>1</v>
      </c>
      <c r="F20" s="72" t="s">
        <v>347</v>
      </c>
      <c r="G20" s="75">
        <v>0</v>
      </c>
      <c r="H20" s="76">
        <v>1310.28</v>
      </c>
      <c r="I20" s="76">
        <v>5241.1099999999997</v>
      </c>
      <c r="J20" s="77">
        <f t="shared" si="0"/>
        <v>6551.3899999999994</v>
      </c>
      <c r="K20" s="63"/>
      <c r="L20" s="63"/>
      <c r="M20" s="63"/>
      <c r="N20" s="63"/>
      <c r="O20" s="63"/>
      <c r="P20" s="63"/>
      <c r="Q20" s="63"/>
      <c r="R20" s="67"/>
      <c r="S20" s="67"/>
      <c r="T20" s="67"/>
      <c r="U20" s="67"/>
      <c r="V20" s="67"/>
      <c r="W20" s="67"/>
      <c r="X20" s="67"/>
      <c r="Y20" s="67"/>
      <c r="Z20" s="67"/>
      <c r="AA20" s="65"/>
      <c r="AB20" s="65"/>
      <c r="AC20" s="65"/>
      <c r="AD20" s="65"/>
    </row>
    <row r="21" spans="1:30" s="66" customFormat="1" ht="14.4" x14ac:dyDescent="0.25">
      <c r="A21" s="72" t="s">
        <v>190</v>
      </c>
      <c r="B21" s="73" t="s">
        <v>29</v>
      </c>
      <c r="C21" s="73" t="s">
        <v>230</v>
      </c>
      <c r="D21" s="73" t="s">
        <v>288</v>
      </c>
      <c r="E21" s="74">
        <v>1</v>
      </c>
      <c r="F21" s="72" t="s">
        <v>309</v>
      </c>
      <c r="G21" s="75">
        <v>0</v>
      </c>
      <c r="H21" s="76">
        <v>1310.28</v>
      </c>
      <c r="I21" s="76">
        <v>5241.1099999999997</v>
      </c>
      <c r="J21" s="77">
        <f t="shared" si="0"/>
        <v>6551.3899999999994</v>
      </c>
      <c r="K21" s="63"/>
      <c r="L21" s="63"/>
      <c r="M21" s="63"/>
      <c r="N21" s="63"/>
      <c r="O21" s="63"/>
      <c r="P21" s="63"/>
      <c r="Q21" s="63"/>
      <c r="R21" s="67"/>
      <c r="S21" s="67"/>
      <c r="T21" s="67"/>
      <c r="U21" s="67"/>
      <c r="V21" s="67"/>
      <c r="W21" s="67"/>
      <c r="X21" s="67"/>
      <c r="Y21" s="67"/>
      <c r="Z21" s="67"/>
      <c r="AA21" s="65"/>
      <c r="AB21" s="65"/>
      <c r="AC21" s="65"/>
      <c r="AD21" s="65"/>
    </row>
    <row r="22" spans="1:30" s="66" customFormat="1" ht="14.4" x14ac:dyDescent="0.25">
      <c r="A22" s="72" t="s">
        <v>189</v>
      </c>
      <c r="B22" s="73" t="s">
        <v>29</v>
      </c>
      <c r="C22" s="73" t="s">
        <v>230</v>
      </c>
      <c r="D22" s="73" t="s">
        <v>287</v>
      </c>
      <c r="E22" s="74">
        <v>1</v>
      </c>
      <c r="F22" s="72"/>
      <c r="G22" s="75">
        <v>0</v>
      </c>
      <c r="H22" s="76">
        <v>0</v>
      </c>
      <c r="I22" s="76">
        <v>0</v>
      </c>
      <c r="J22" s="77">
        <f t="shared" si="0"/>
        <v>0</v>
      </c>
      <c r="K22" s="63"/>
      <c r="L22" s="63"/>
      <c r="M22" s="63"/>
      <c r="N22" s="63"/>
      <c r="O22" s="63"/>
      <c r="P22" s="63"/>
      <c r="Q22" s="63"/>
      <c r="R22" s="67"/>
      <c r="S22" s="67"/>
      <c r="T22" s="67"/>
      <c r="U22" s="67"/>
      <c r="V22" s="67"/>
      <c r="W22" s="67"/>
      <c r="X22" s="67"/>
      <c r="Y22" s="67"/>
      <c r="Z22" s="67"/>
      <c r="AA22" s="65"/>
      <c r="AB22" s="65"/>
      <c r="AC22" s="65"/>
      <c r="AD22" s="65"/>
    </row>
    <row r="23" spans="1:30" s="81" customFormat="1" ht="14.4" x14ac:dyDescent="0.25">
      <c r="A23" s="72" t="s">
        <v>348</v>
      </c>
      <c r="B23" s="73" t="s">
        <v>29</v>
      </c>
      <c r="C23" s="73" t="s">
        <v>230</v>
      </c>
      <c r="D23" s="73" t="s">
        <v>287</v>
      </c>
      <c r="E23" s="74">
        <v>1</v>
      </c>
      <c r="F23" s="72"/>
      <c r="G23" s="75">
        <v>0</v>
      </c>
      <c r="H23" s="76">
        <v>0</v>
      </c>
      <c r="I23" s="76">
        <v>0</v>
      </c>
      <c r="J23" s="77">
        <f>SUM(G23:I23)</f>
        <v>0</v>
      </c>
      <c r="K23" s="78"/>
      <c r="L23" s="78"/>
      <c r="M23" s="78"/>
      <c r="N23" s="78"/>
      <c r="O23" s="78"/>
      <c r="P23" s="78"/>
      <c r="Q23" s="78"/>
      <c r="R23" s="79"/>
      <c r="S23" s="79"/>
      <c r="T23" s="79"/>
      <c r="U23" s="79"/>
      <c r="V23" s="79"/>
      <c r="W23" s="79"/>
      <c r="X23" s="79"/>
      <c r="Y23" s="79"/>
      <c r="Z23" s="79"/>
      <c r="AA23" s="80"/>
      <c r="AB23" s="80"/>
      <c r="AC23" s="80"/>
      <c r="AD23" s="80"/>
    </row>
    <row r="24" spans="1:30" s="66" customFormat="1" ht="14.4" x14ac:dyDescent="0.25">
      <c r="A24" s="72" t="s">
        <v>301</v>
      </c>
      <c r="B24" s="73" t="s">
        <v>29</v>
      </c>
      <c r="C24" s="73" t="s">
        <v>230</v>
      </c>
      <c r="D24" s="73" t="s">
        <v>287</v>
      </c>
      <c r="E24" s="74">
        <v>1</v>
      </c>
      <c r="F24" s="72"/>
      <c r="G24" s="75">
        <v>0</v>
      </c>
      <c r="H24" s="76">
        <v>0</v>
      </c>
      <c r="I24" s="76">
        <v>0</v>
      </c>
      <c r="J24" s="77">
        <f>SUM(G24:I24)</f>
        <v>0</v>
      </c>
      <c r="K24" s="63"/>
      <c r="L24" s="63"/>
      <c r="M24" s="63"/>
      <c r="N24" s="63"/>
      <c r="O24" s="63"/>
      <c r="P24" s="63"/>
      <c r="Q24" s="63"/>
      <c r="R24" s="67"/>
      <c r="S24" s="67"/>
      <c r="T24" s="67"/>
      <c r="U24" s="67"/>
      <c r="V24" s="67"/>
      <c r="W24" s="67"/>
      <c r="X24" s="67"/>
      <c r="Y24" s="67"/>
      <c r="Z24" s="67"/>
      <c r="AA24" s="65"/>
      <c r="AB24" s="65"/>
      <c r="AC24" s="65"/>
      <c r="AD24" s="65"/>
    </row>
    <row r="25" spans="1:30" s="66" customFormat="1" ht="14.4" x14ac:dyDescent="0.25">
      <c r="A25" s="72" t="s">
        <v>193</v>
      </c>
      <c r="B25" s="73" t="s">
        <v>29</v>
      </c>
      <c r="C25" s="73" t="s">
        <v>230</v>
      </c>
      <c r="D25" s="73" t="s">
        <v>288</v>
      </c>
      <c r="E25" s="74">
        <v>1</v>
      </c>
      <c r="F25" s="72" t="s">
        <v>244</v>
      </c>
      <c r="G25" s="75">
        <v>0</v>
      </c>
      <c r="H25" s="76">
        <v>1310.28</v>
      </c>
      <c r="I25" s="76">
        <v>5241.1099999999997</v>
      </c>
      <c r="J25" s="77">
        <f t="shared" si="0"/>
        <v>6551.3899999999994</v>
      </c>
      <c r="K25" s="63"/>
      <c r="L25" s="63"/>
      <c r="M25" s="63"/>
      <c r="N25" s="63"/>
      <c r="O25" s="63"/>
      <c r="P25" s="63"/>
      <c r="Q25" s="63"/>
      <c r="R25" s="67"/>
      <c r="S25" s="67"/>
      <c r="T25" s="67"/>
      <c r="U25" s="67"/>
      <c r="V25" s="67"/>
      <c r="W25" s="67"/>
      <c r="X25" s="67"/>
      <c r="Y25" s="67"/>
      <c r="Z25" s="67"/>
      <c r="AA25" s="65"/>
      <c r="AB25" s="65"/>
      <c r="AC25" s="65"/>
      <c r="AD25" s="65"/>
    </row>
    <row r="26" spans="1:30" s="66" customFormat="1" ht="14.4" x14ac:dyDescent="0.25">
      <c r="A26" s="72" t="s">
        <v>318</v>
      </c>
      <c r="B26" s="73" t="s">
        <v>29</v>
      </c>
      <c r="C26" s="73" t="s">
        <v>230</v>
      </c>
      <c r="D26" s="73" t="s">
        <v>288</v>
      </c>
      <c r="E26" s="74">
        <v>1</v>
      </c>
      <c r="F26" s="72" t="s">
        <v>319</v>
      </c>
      <c r="G26" s="75">
        <v>0</v>
      </c>
      <c r="H26" s="76">
        <v>1310.28</v>
      </c>
      <c r="I26" s="76">
        <v>5241.1099999999997</v>
      </c>
      <c r="J26" s="77">
        <f t="shared" si="0"/>
        <v>6551.3899999999994</v>
      </c>
      <c r="K26" s="63"/>
      <c r="L26" s="63"/>
      <c r="M26" s="63"/>
      <c r="N26" s="63"/>
      <c r="O26" s="63"/>
      <c r="P26" s="63"/>
      <c r="Q26" s="63"/>
      <c r="R26" s="67"/>
      <c r="S26" s="67"/>
      <c r="T26" s="67"/>
      <c r="U26" s="67"/>
      <c r="V26" s="67"/>
      <c r="W26" s="67"/>
      <c r="X26" s="67"/>
      <c r="Y26" s="67"/>
      <c r="Z26" s="67"/>
      <c r="AA26" s="65"/>
      <c r="AB26" s="65"/>
      <c r="AC26" s="65"/>
      <c r="AD26" s="65"/>
    </row>
    <row r="27" spans="1:30" s="81" customFormat="1" ht="14.4" x14ac:dyDescent="0.25">
      <c r="A27" s="72" t="s">
        <v>195</v>
      </c>
      <c r="B27" s="73" t="s">
        <v>29</v>
      </c>
      <c r="C27" s="73" t="s">
        <v>230</v>
      </c>
      <c r="D27" s="73" t="s">
        <v>287</v>
      </c>
      <c r="E27" s="74">
        <v>1</v>
      </c>
      <c r="F27" s="72"/>
      <c r="G27" s="75">
        <v>0</v>
      </c>
      <c r="H27" s="76">
        <v>0</v>
      </c>
      <c r="I27" s="76">
        <v>0</v>
      </c>
      <c r="J27" s="77">
        <f t="shared" si="0"/>
        <v>0</v>
      </c>
      <c r="K27" s="78"/>
      <c r="L27" s="78"/>
      <c r="M27" s="78"/>
      <c r="N27" s="78"/>
      <c r="O27" s="78"/>
      <c r="P27" s="78"/>
      <c r="Q27" s="78"/>
      <c r="R27" s="79"/>
      <c r="S27" s="79"/>
      <c r="T27" s="79"/>
      <c r="U27" s="79"/>
      <c r="V27" s="79"/>
      <c r="W27" s="79"/>
      <c r="X27" s="79"/>
      <c r="Y27" s="79"/>
      <c r="Z27" s="79"/>
      <c r="AA27" s="80"/>
      <c r="AB27" s="80"/>
      <c r="AC27" s="80"/>
      <c r="AD27" s="80"/>
    </row>
    <row r="28" spans="1:30" s="66" customFormat="1" ht="14.4" x14ac:dyDescent="0.25">
      <c r="A28" s="72" t="s">
        <v>340</v>
      </c>
      <c r="B28" s="73" t="s">
        <v>31</v>
      </c>
      <c r="C28" s="73" t="s">
        <v>230</v>
      </c>
      <c r="D28" s="73" t="s">
        <v>288</v>
      </c>
      <c r="E28" s="74">
        <v>1</v>
      </c>
      <c r="F28" s="72" t="s">
        <v>339</v>
      </c>
      <c r="G28" s="75">
        <v>0</v>
      </c>
      <c r="H28" s="76">
        <v>1079.05</v>
      </c>
      <c r="I28" s="76">
        <v>4316.21</v>
      </c>
      <c r="J28" s="77">
        <f t="shared" si="0"/>
        <v>5395.26</v>
      </c>
      <c r="K28" s="63"/>
      <c r="L28" s="63"/>
      <c r="M28" s="63"/>
      <c r="N28" s="63"/>
      <c r="O28" s="63"/>
      <c r="P28" s="63"/>
      <c r="Q28" s="63"/>
      <c r="R28" s="67"/>
      <c r="S28" s="67"/>
      <c r="T28" s="67"/>
      <c r="U28" s="67"/>
      <c r="V28" s="67"/>
      <c r="W28" s="67"/>
      <c r="X28" s="67"/>
      <c r="Y28" s="67"/>
      <c r="Z28" s="67"/>
      <c r="AA28" s="65"/>
      <c r="AB28" s="65"/>
      <c r="AC28" s="65"/>
      <c r="AD28" s="65"/>
    </row>
    <row r="29" spans="1:30" s="66" customFormat="1" ht="14.4" x14ac:dyDescent="0.25">
      <c r="A29" s="72" t="s">
        <v>295</v>
      </c>
      <c r="B29" s="73" t="s">
        <v>31</v>
      </c>
      <c r="C29" s="73" t="s">
        <v>230</v>
      </c>
      <c r="D29" s="73" t="s">
        <v>288</v>
      </c>
      <c r="E29" s="74">
        <v>1</v>
      </c>
      <c r="F29" s="72" t="s">
        <v>296</v>
      </c>
      <c r="G29" s="75">
        <v>0</v>
      </c>
      <c r="H29" s="76">
        <v>1079.05</v>
      </c>
      <c r="I29" s="76">
        <v>4316.21</v>
      </c>
      <c r="J29" s="77">
        <f t="shared" si="0"/>
        <v>5395.26</v>
      </c>
      <c r="K29" s="63"/>
      <c r="L29" s="63"/>
      <c r="M29" s="63"/>
      <c r="N29" s="63"/>
      <c r="O29" s="63"/>
      <c r="P29" s="63"/>
      <c r="Q29" s="63"/>
      <c r="R29" s="67"/>
      <c r="S29" s="67"/>
      <c r="T29" s="67"/>
      <c r="U29" s="67"/>
      <c r="V29" s="67"/>
      <c r="W29" s="67"/>
      <c r="X29" s="67"/>
      <c r="Y29" s="67"/>
      <c r="Z29" s="67"/>
      <c r="AA29" s="65"/>
      <c r="AB29" s="65"/>
      <c r="AC29" s="65"/>
      <c r="AD29" s="65"/>
    </row>
    <row r="30" spans="1:30" s="66" customFormat="1" ht="14.4" x14ac:dyDescent="0.25">
      <c r="A30" s="72" t="s">
        <v>297</v>
      </c>
      <c r="B30" s="73" t="s">
        <v>31</v>
      </c>
      <c r="C30" s="73" t="s">
        <v>230</v>
      </c>
      <c r="D30" s="73" t="s">
        <v>288</v>
      </c>
      <c r="E30" s="74">
        <v>1</v>
      </c>
      <c r="F30" s="72" t="s">
        <v>298</v>
      </c>
      <c r="G30" s="75">
        <v>0</v>
      </c>
      <c r="H30" s="76">
        <v>1079.05</v>
      </c>
      <c r="I30" s="76">
        <v>4316.21</v>
      </c>
      <c r="J30" s="77">
        <f t="shared" si="0"/>
        <v>5395.26</v>
      </c>
      <c r="K30" s="63"/>
      <c r="L30" s="63"/>
      <c r="M30" s="63"/>
      <c r="N30" s="63"/>
      <c r="O30" s="63"/>
      <c r="P30" s="63"/>
      <c r="Q30" s="63"/>
      <c r="R30" s="67"/>
      <c r="S30" s="67"/>
      <c r="T30" s="67"/>
      <c r="U30" s="67"/>
      <c r="V30" s="67"/>
      <c r="W30" s="67"/>
      <c r="X30" s="67"/>
      <c r="Y30" s="67"/>
      <c r="Z30" s="67"/>
      <c r="AA30" s="65"/>
      <c r="AB30" s="65"/>
      <c r="AC30" s="65"/>
      <c r="AD30" s="65"/>
    </row>
    <row r="31" spans="1:30" s="66" customFormat="1" ht="14.4" x14ac:dyDescent="0.25">
      <c r="A31" s="72" t="s">
        <v>308</v>
      </c>
      <c r="B31" s="73" t="s">
        <v>31</v>
      </c>
      <c r="C31" s="73" t="s">
        <v>230</v>
      </c>
      <c r="D31" s="73" t="s">
        <v>288</v>
      </c>
      <c r="E31" s="74">
        <v>1</v>
      </c>
      <c r="F31" s="72" t="s">
        <v>307</v>
      </c>
      <c r="G31" s="75">
        <v>0</v>
      </c>
      <c r="H31" s="76">
        <v>1079.05</v>
      </c>
      <c r="I31" s="76">
        <v>4316.21</v>
      </c>
      <c r="J31" s="77">
        <f t="shared" si="0"/>
        <v>5395.26</v>
      </c>
      <c r="K31" s="63"/>
      <c r="L31" s="63"/>
      <c r="M31" s="63"/>
      <c r="N31" s="63"/>
      <c r="O31" s="63"/>
      <c r="P31" s="63"/>
      <c r="Q31" s="63"/>
      <c r="R31" s="67"/>
      <c r="S31" s="67"/>
      <c r="T31" s="67"/>
      <c r="U31" s="67"/>
      <c r="V31" s="67"/>
      <c r="W31" s="67"/>
      <c r="X31" s="67"/>
      <c r="Y31" s="67"/>
      <c r="Z31" s="67"/>
      <c r="AA31" s="65"/>
      <c r="AB31" s="65"/>
      <c r="AC31" s="65"/>
      <c r="AD31" s="65"/>
    </row>
    <row r="32" spans="1:30" s="66" customFormat="1" ht="14.4" x14ac:dyDescent="0.25">
      <c r="A32" s="72" t="s">
        <v>293</v>
      </c>
      <c r="B32" s="73" t="s">
        <v>31</v>
      </c>
      <c r="C32" s="73" t="s">
        <v>230</v>
      </c>
      <c r="D32" s="73" t="s">
        <v>288</v>
      </c>
      <c r="E32" s="74">
        <v>1</v>
      </c>
      <c r="F32" s="72" t="s">
        <v>327</v>
      </c>
      <c r="G32" s="75">
        <v>0</v>
      </c>
      <c r="H32" s="76">
        <v>1079.05</v>
      </c>
      <c r="I32" s="76">
        <v>4316.21</v>
      </c>
      <c r="J32" s="77">
        <f t="shared" si="0"/>
        <v>5395.26</v>
      </c>
      <c r="K32" s="63"/>
      <c r="L32" s="63"/>
      <c r="M32" s="63"/>
      <c r="N32" s="63"/>
      <c r="O32" s="63"/>
      <c r="P32" s="63"/>
      <c r="Q32" s="63"/>
      <c r="R32" s="67"/>
      <c r="S32" s="67"/>
      <c r="T32" s="67"/>
      <c r="U32" s="67"/>
      <c r="V32" s="67"/>
      <c r="W32" s="67"/>
      <c r="X32" s="67"/>
      <c r="Y32" s="67"/>
      <c r="Z32" s="67"/>
      <c r="AA32" s="65"/>
      <c r="AB32" s="65"/>
      <c r="AC32" s="65"/>
      <c r="AD32" s="65"/>
    </row>
    <row r="33" spans="1:30" s="66" customFormat="1" ht="14.4" x14ac:dyDescent="0.25">
      <c r="A33" s="72" t="s">
        <v>209</v>
      </c>
      <c r="B33" s="73" t="s">
        <v>33</v>
      </c>
      <c r="C33" s="73" t="s">
        <v>230</v>
      </c>
      <c r="D33" s="73" t="s">
        <v>288</v>
      </c>
      <c r="E33" s="74">
        <v>1</v>
      </c>
      <c r="F33" s="72" t="s">
        <v>261</v>
      </c>
      <c r="G33" s="75">
        <v>0</v>
      </c>
      <c r="H33" s="76">
        <v>936.46</v>
      </c>
      <c r="I33" s="76">
        <v>3745.85</v>
      </c>
      <c r="J33" s="77">
        <f t="shared" si="0"/>
        <v>4682.3099999999995</v>
      </c>
      <c r="K33" s="63"/>
      <c r="L33" s="63"/>
      <c r="M33" s="63"/>
      <c r="N33" s="63"/>
      <c r="O33" s="63"/>
      <c r="P33" s="63"/>
      <c r="Q33" s="63"/>
      <c r="R33" s="67"/>
      <c r="S33" s="67"/>
      <c r="T33" s="67"/>
      <c r="U33" s="67"/>
      <c r="V33" s="67"/>
      <c r="W33" s="67"/>
      <c r="X33" s="67"/>
      <c r="Y33" s="67"/>
      <c r="Z33" s="67"/>
      <c r="AA33" s="65"/>
      <c r="AB33" s="65"/>
      <c r="AC33" s="65"/>
      <c r="AD33" s="65"/>
    </row>
    <row r="34" spans="1:30" s="66" customFormat="1" ht="14.4" x14ac:dyDescent="0.25">
      <c r="A34" s="72" t="s">
        <v>202</v>
      </c>
      <c r="B34" s="73" t="s">
        <v>33</v>
      </c>
      <c r="C34" s="73" t="s">
        <v>230</v>
      </c>
      <c r="D34" s="73" t="s">
        <v>288</v>
      </c>
      <c r="E34" s="74">
        <v>1</v>
      </c>
      <c r="F34" s="72" t="s">
        <v>258</v>
      </c>
      <c r="G34" s="75">
        <v>0</v>
      </c>
      <c r="H34" s="76">
        <v>936.46</v>
      </c>
      <c r="I34" s="76">
        <v>3745.85</v>
      </c>
      <c r="J34" s="77">
        <f t="shared" si="0"/>
        <v>4682.3099999999995</v>
      </c>
      <c r="K34" s="63"/>
      <c r="L34" s="63"/>
      <c r="M34" s="63"/>
      <c r="N34" s="63"/>
      <c r="O34" s="63"/>
      <c r="P34" s="63"/>
      <c r="Q34" s="63"/>
      <c r="R34" s="67"/>
      <c r="S34" s="67"/>
      <c r="T34" s="67"/>
      <c r="U34" s="67"/>
      <c r="V34" s="67"/>
      <c r="W34" s="67"/>
      <c r="X34" s="67"/>
      <c r="Y34" s="67"/>
      <c r="Z34" s="67"/>
      <c r="AA34" s="65"/>
      <c r="AB34" s="65"/>
      <c r="AC34" s="65"/>
      <c r="AD34" s="65"/>
    </row>
    <row r="35" spans="1:30" s="66" customFormat="1" ht="14.4" x14ac:dyDescent="0.25">
      <c r="A35" s="72" t="s">
        <v>197</v>
      </c>
      <c r="B35" s="73" t="s">
        <v>33</v>
      </c>
      <c r="C35" s="73" t="s">
        <v>230</v>
      </c>
      <c r="D35" s="73" t="s">
        <v>288</v>
      </c>
      <c r="E35" s="74">
        <v>1</v>
      </c>
      <c r="F35" s="72" t="s">
        <v>331</v>
      </c>
      <c r="G35" s="75">
        <v>0</v>
      </c>
      <c r="H35" s="76">
        <v>936.46</v>
      </c>
      <c r="I35" s="76">
        <v>3745.85</v>
      </c>
      <c r="J35" s="77">
        <f t="shared" si="0"/>
        <v>4682.3099999999995</v>
      </c>
      <c r="K35" s="63"/>
      <c r="L35" s="63"/>
      <c r="M35" s="63"/>
      <c r="N35" s="63"/>
      <c r="O35" s="63"/>
      <c r="P35" s="63"/>
      <c r="Q35" s="63"/>
      <c r="R35" s="67"/>
      <c r="S35" s="67"/>
      <c r="T35" s="67"/>
      <c r="U35" s="67"/>
      <c r="V35" s="67"/>
      <c r="W35" s="67"/>
      <c r="X35" s="67"/>
      <c r="Y35" s="67"/>
      <c r="Z35" s="67"/>
      <c r="AA35" s="65"/>
      <c r="AB35" s="65"/>
      <c r="AC35" s="65"/>
      <c r="AD35" s="65"/>
    </row>
    <row r="36" spans="1:30" s="66" customFormat="1" ht="14.4" x14ac:dyDescent="0.25">
      <c r="A36" s="72" t="s">
        <v>207</v>
      </c>
      <c r="B36" s="73" t="s">
        <v>33</v>
      </c>
      <c r="C36" s="73" t="s">
        <v>230</v>
      </c>
      <c r="D36" s="73" t="s">
        <v>288</v>
      </c>
      <c r="E36" s="74">
        <v>1</v>
      </c>
      <c r="F36" s="72" t="s">
        <v>257</v>
      </c>
      <c r="G36" s="75">
        <v>0</v>
      </c>
      <c r="H36" s="76">
        <v>936.46</v>
      </c>
      <c r="I36" s="76">
        <v>3745.85</v>
      </c>
      <c r="J36" s="77">
        <f t="shared" si="0"/>
        <v>4682.3099999999995</v>
      </c>
      <c r="K36" s="63"/>
      <c r="L36" s="63"/>
      <c r="M36" s="63"/>
      <c r="N36" s="63"/>
      <c r="O36" s="63"/>
      <c r="P36" s="63"/>
      <c r="Q36" s="63"/>
      <c r="R36" s="67"/>
      <c r="S36" s="67"/>
      <c r="T36" s="67"/>
      <c r="U36" s="67"/>
      <c r="V36" s="67"/>
      <c r="W36" s="67"/>
      <c r="X36" s="67"/>
      <c r="Y36" s="67"/>
      <c r="Z36" s="67"/>
      <c r="AA36" s="65"/>
      <c r="AB36" s="65"/>
      <c r="AC36" s="65"/>
      <c r="AD36" s="65"/>
    </row>
    <row r="37" spans="1:30" s="66" customFormat="1" ht="14.4" x14ac:dyDescent="0.25">
      <c r="A37" s="72" t="s">
        <v>208</v>
      </c>
      <c r="B37" s="73" t="s">
        <v>33</v>
      </c>
      <c r="C37" s="73" t="s">
        <v>230</v>
      </c>
      <c r="D37" s="73" t="s">
        <v>288</v>
      </c>
      <c r="E37" s="74">
        <v>1</v>
      </c>
      <c r="F37" s="72" t="s">
        <v>259</v>
      </c>
      <c r="G37" s="75">
        <v>0</v>
      </c>
      <c r="H37" s="76">
        <v>936.46</v>
      </c>
      <c r="I37" s="76">
        <v>3745.85</v>
      </c>
      <c r="J37" s="77">
        <f t="shared" si="0"/>
        <v>4682.3099999999995</v>
      </c>
      <c r="K37" s="63"/>
      <c r="L37" s="63"/>
      <c r="M37" s="63"/>
      <c r="N37" s="63"/>
      <c r="O37" s="63"/>
      <c r="P37" s="63"/>
      <c r="Q37" s="63"/>
      <c r="R37" s="67"/>
      <c r="S37" s="67"/>
      <c r="T37" s="67"/>
      <c r="U37" s="67"/>
      <c r="V37" s="67"/>
      <c r="W37" s="67"/>
      <c r="X37" s="67"/>
      <c r="Y37" s="67"/>
      <c r="Z37" s="67"/>
      <c r="AA37" s="65"/>
      <c r="AB37" s="65"/>
      <c r="AC37" s="65"/>
      <c r="AD37" s="65"/>
    </row>
    <row r="38" spans="1:30" s="66" customFormat="1" ht="14.4" x14ac:dyDescent="0.25">
      <c r="A38" s="72" t="s">
        <v>210</v>
      </c>
      <c r="B38" s="73" t="s">
        <v>33</v>
      </c>
      <c r="C38" s="73" t="s">
        <v>230</v>
      </c>
      <c r="D38" s="73" t="s">
        <v>287</v>
      </c>
      <c r="E38" s="74">
        <v>1</v>
      </c>
      <c r="F38" s="72"/>
      <c r="G38" s="75">
        <v>0</v>
      </c>
      <c r="H38" s="76">
        <v>0</v>
      </c>
      <c r="I38" s="76">
        <v>0</v>
      </c>
      <c r="J38" s="77">
        <f t="shared" si="0"/>
        <v>0</v>
      </c>
      <c r="K38" s="63"/>
      <c r="L38" s="63"/>
      <c r="M38" s="63"/>
      <c r="N38" s="63"/>
      <c r="O38" s="63"/>
      <c r="P38" s="63"/>
      <c r="Q38" s="63"/>
      <c r="R38" s="67"/>
      <c r="S38" s="67"/>
      <c r="T38" s="67"/>
      <c r="U38" s="67"/>
      <c r="V38" s="67"/>
      <c r="W38" s="67"/>
      <c r="X38" s="67"/>
      <c r="Y38" s="67"/>
      <c r="Z38" s="67"/>
      <c r="AA38" s="65"/>
      <c r="AB38" s="65"/>
      <c r="AC38" s="65"/>
      <c r="AD38" s="65"/>
    </row>
    <row r="39" spans="1:30" s="66" customFormat="1" ht="14.4" x14ac:dyDescent="0.25">
      <c r="A39" s="72" t="s">
        <v>208</v>
      </c>
      <c r="B39" s="73" t="s">
        <v>33</v>
      </c>
      <c r="C39" s="73" t="s">
        <v>230</v>
      </c>
      <c r="D39" s="73" t="s">
        <v>288</v>
      </c>
      <c r="E39" s="74">
        <v>1</v>
      </c>
      <c r="F39" s="72" t="s">
        <v>292</v>
      </c>
      <c r="G39" s="75">
        <v>0</v>
      </c>
      <c r="H39" s="76">
        <v>936.46</v>
      </c>
      <c r="I39" s="76">
        <v>3745.85</v>
      </c>
      <c r="J39" s="77">
        <f t="shared" si="0"/>
        <v>4682.3099999999995</v>
      </c>
      <c r="K39" s="63"/>
      <c r="L39" s="63"/>
      <c r="M39" s="63"/>
      <c r="N39" s="63"/>
      <c r="O39" s="63"/>
      <c r="P39" s="63"/>
      <c r="Q39" s="63"/>
      <c r="R39" s="67"/>
      <c r="S39" s="67"/>
      <c r="T39" s="67"/>
      <c r="U39" s="67"/>
      <c r="V39" s="67"/>
      <c r="W39" s="67"/>
      <c r="X39" s="67"/>
      <c r="Y39" s="67"/>
      <c r="Z39" s="67"/>
      <c r="AA39" s="65"/>
      <c r="AB39" s="65"/>
      <c r="AC39" s="65"/>
      <c r="AD39" s="65"/>
    </row>
    <row r="40" spans="1:30" s="66" customFormat="1" ht="14.4" x14ac:dyDescent="0.25">
      <c r="A40" s="72" t="s">
        <v>202</v>
      </c>
      <c r="B40" s="73" t="s">
        <v>33</v>
      </c>
      <c r="C40" s="73" t="s">
        <v>230</v>
      </c>
      <c r="D40" s="73" t="s">
        <v>288</v>
      </c>
      <c r="E40" s="74">
        <v>1</v>
      </c>
      <c r="F40" s="72" t="s">
        <v>343</v>
      </c>
      <c r="G40" s="75">
        <v>0</v>
      </c>
      <c r="H40" s="76">
        <v>936.46</v>
      </c>
      <c r="I40" s="76">
        <v>3745.85</v>
      </c>
      <c r="J40" s="77">
        <f>SUM(G40:I40)</f>
        <v>4682.3099999999995</v>
      </c>
      <c r="K40" s="63"/>
      <c r="L40" s="63"/>
      <c r="M40" s="63"/>
      <c r="N40" s="63"/>
      <c r="O40" s="63"/>
      <c r="P40" s="63"/>
      <c r="Q40" s="63"/>
      <c r="R40" s="67"/>
      <c r="S40" s="67"/>
      <c r="T40" s="67"/>
      <c r="U40" s="67"/>
      <c r="V40" s="67"/>
      <c r="W40" s="67"/>
      <c r="X40" s="67"/>
      <c r="Y40" s="67"/>
      <c r="Z40" s="67"/>
      <c r="AA40" s="65"/>
      <c r="AB40" s="65"/>
      <c r="AC40" s="65"/>
      <c r="AD40" s="65"/>
    </row>
    <row r="41" spans="1:30" s="66" customFormat="1" ht="14.4" x14ac:dyDescent="0.25">
      <c r="A41" s="72" t="s">
        <v>210</v>
      </c>
      <c r="B41" s="73" t="s">
        <v>33</v>
      </c>
      <c r="C41" s="73" t="s">
        <v>230</v>
      </c>
      <c r="D41" s="73" t="s">
        <v>288</v>
      </c>
      <c r="E41" s="74">
        <v>1</v>
      </c>
      <c r="F41" s="72" t="s">
        <v>263</v>
      </c>
      <c r="G41" s="75">
        <v>0</v>
      </c>
      <c r="H41" s="76">
        <v>936.46</v>
      </c>
      <c r="I41" s="76">
        <v>3745.85</v>
      </c>
      <c r="J41" s="77">
        <f>SUM(G41:I41)</f>
        <v>4682.3099999999995</v>
      </c>
      <c r="K41" s="63"/>
      <c r="L41" s="63"/>
      <c r="M41" s="63"/>
      <c r="N41" s="63"/>
      <c r="O41" s="63"/>
      <c r="P41" s="63"/>
      <c r="Q41" s="63"/>
      <c r="R41" s="67"/>
      <c r="S41" s="67"/>
      <c r="T41" s="67"/>
      <c r="U41" s="67"/>
      <c r="V41" s="67"/>
      <c r="W41" s="67"/>
      <c r="X41" s="67"/>
      <c r="Y41" s="67"/>
      <c r="Z41" s="67"/>
      <c r="AA41" s="65"/>
      <c r="AB41" s="65"/>
      <c r="AC41" s="65"/>
      <c r="AD41" s="65"/>
    </row>
    <row r="42" spans="1:30" s="66" customFormat="1" ht="14.4" x14ac:dyDescent="0.25">
      <c r="A42" s="72" t="s">
        <v>201</v>
      </c>
      <c r="B42" s="73" t="s">
        <v>33</v>
      </c>
      <c r="C42" s="73" t="s">
        <v>230</v>
      </c>
      <c r="D42" s="73" t="s">
        <v>288</v>
      </c>
      <c r="E42" s="74">
        <v>1</v>
      </c>
      <c r="F42" s="72" t="s">
        <v>251</v>
      </c>
      <c r="G42" s="75">
        <v>0</v>
      </c>
      <c r="H42" s="76">
        <v>936.46</v>
      </c>
      <c r="I42" s="76">
        <v>3745.85</v>
      </c>
      <c r="J42" s="77">
        <f>SUM(G42:I42)</f>
        <v>4682.3099999999995</v>
      </c>
      <c r="K42" s="63"/>
      <c r="L42" s="63"/>
      <c r="M42" s="63"/>
      <c r="N42" s="63"/>
      <c r="O42" s="63"/>
      <c r="P42" s="63"/>
      <c r="Q42" s="63"/>
      <c r="R42" s="67"/>
      <c r="S42" s="67"/>
      <c r="T42" s="67"/>
      <c r="U42" s="67"/>
      <c r="V42" s="67"/>
      <c r="W42" s="67"/>
      <c r="X42" s="67"/>
      <c r="Y42" s="67"/>
      <c r="Z42" s="67"/>
      <c r="AA42" s="65"/>
      <c r="AB42" s="65"/>
      <c r="AC42" s="65"/>
      <c r="AD42" s="65"/>
    </row>
    <row r="43" spans="1:30" ht="14.4" x14ac:dyDescent="0.25">
      <c r="A43" s="72" t="s">
        <v>200</v>
      </c>
      <c r="B43" s="73" t="s">
        <v>33</v>
      </c>
      <c r="C43" s="73" t="s">
        <v>230</v>
      </c>
      <c r="D43" s="73" t="s">
        <v>287</v>
      </c>
      <c r="E43" s="74">
        <v>1</v>
      </c>
      <c r="F43" s="72"/>
      <c r="G43" s="75">
        <v>0</v>
      </c>
      <c r="H43" s="76">
        <v>0</v>
      </c>
      <c r="I43" s="76">
        <v>0</v>
      </c>
      <c r="J43" s="77">
        <f>SUM(G43:I43)</f>
        <v>0</v>
      </c>
      <c r="K43" s="18"/>
      <c r="L43" s="18"/>
      <c r="M43" s="18"/>
      <c r="N43" s="18"/>
      <c r="O43" s="18"/>
      <c r="P43" s="18"/>
      <c r="Q43" s="18"/>
      <c r="R43" s="51"/>
      <c r="S43" s="51"/>
      <c r="T43" s="51"/>
      <c r="U43" s="51"/>
      <c r="V43" s="51"/>
      <c r="W43" s="51"/>
      <c r="X43" s="51"/>
      <c r="Y43" s="51"/>
      <c r="Z43" s="51"/>
      <c r="AA43" s="5"/>
      <c r="AB43" s="5"/>
      <c r="AC43" s="5"/>
      <c r="AD43" s="5"/>
    </row>
    <row r="44" spans="1:30" s="66" customFormat="1" ht="14.4" x14ac:dyDescent="0.25">
      <c r="A44" s="72" t="s">
        <v>205</v>
      </c>
      <c r="B44" s="73" t="s">
        <v>33</v>
      </c>
      <c r="C44" s="73" t="s">
        <v>230</v>
      </c>
      <c r="D44" s="73" t="s">
        <v>288</v>
      </c>
      <c r="E44" s="74">
        <v>1</v>
      </c>
      <c r="F44" s="72" t="s">
        <v>320</v>
      </c>
      <c r="G44" s="75">
        <v>0</v>
      </c>
      <c r="H44" s="76">
        <v>936.46</v>
      </c>
      <c r="I44" s="76">
        <v>3745.85</v>
      </c>
      <c r="J44" s="77">
        <f t="shared" si="0"/>
        <v>4682.3099999999995</v>
      </c>
      <c r="K44" s="63" t="s">
        <v>290</v>
      </c>
      <c r="L44" s="63"/>
      <c r="M44" s="63"/>
      <c r="N44" s="63"/>
      <c r="O44" s="63"/>
      <c r="P44" s="63"/>
      <c r="Q44" s="63"/>
      <c r="R44" s="67"/>
      <c r="S44" s="67"/>
      <c r="T44" s="67"/>
      <c r="U44" s="67"/>
      <c r="V44" s="67"/>
      <c r="W44" s="67"/>
      <c r="X44" s="67"/>
      <c r="Y44" s="67"/>
      <c r="Z44" s="67"/>
      <c r="AA44" s="65"/>
      <c r="AB44" s="65"/>
      <c r="AC44" s="65"/>
      <c r="AD44" s="65"/>
    </row>
    <row r="45" spans="1:30" s="66" customFormat="1" ht="14.4" x14ac:dyDescent="0.25">
      <c r="A45" s="72" t="s">
        <v>204</v>
      </c>
      <c r="B45" s="73" t="s">
        <v>33</v>
      </c>
      <c r="C45" s="73" t="s">
        <v>230</v>
      </c>
      <c r="D45" s="73" t="s">
        <v>288</v>
      </c>
      <c r="E45" s="74">
        <v>1</v>
      </c>
      <c r="F45" s="72" t="s">
        <v>253</v>
      </c>
      <c r="G45" s="75">
        <v>0</v>
      </c>
      <c r="H45" s="76">
        <v>936.46</v>
      </c>
      <c r="I45" s="76">
        <v>3745.85</v>
      </c>
      <c r="J45" s="77">
        <f>SUM(G45:I45)</f>
        <v>4682.3099999999995</v>
      </c>
      <c r="K45" s="63"/>
      <c r="L45" s="63"/>
      <c r="M45" s="63"/>
      <c r="N45" s="63"/>
      <c r="O45" s="63"/>
      <c r="P45" s="63"/>
      <c r="Q45" s="63"/>
      <c r="R45" s="67"/>
      <c r="S45" s="67"/>
      <c r="T45" s="67"/>
      <c r="U45" s="67"/>
      <c r="V45" s="67"/>
      <c r="W45" s="67"/>
      <c r="X45" s="67"/>
      <c r="Y45" s="67"/>
      <c r="Z45" s="67"/>
      <c r="AA45" s="65"/>
      <c r="AB45" s="65"/>
      <c r="AC45" s="65"/>
      <c r="AD45" s="65"/>
    </row>
    <row r="46" spans="1:30" s="66" customFormat="1" ht="14.4" x14ac:dyDescent="0.25">
      <c r="A46" s="72" t="s">
        <v>206</v>
      </c>
      <c r="B46" s="73" t="s">
        <v>33</v>
      </c>
      <c r="C46" s="73" t="s">
        <v>230</v>
      </c>
      <c r="D46" s="73" t="s">
        <v>288</v>
      </c>
      <c r="E46" s="74">
        <v>1</v>
      </c>
      <c r="F46" s="72" t="s">
        <v>256</v>
      </c>
      <c r="G46" s="75">
        <v>0</v>
      </c>
      <c r="H46" s="76">
        <v>936.46</v>
      </c>
      <c r="I46" s="76">
        <v>3745.85</v>
      </c>
      <c r="J46" s="77">
        <f>SUM(G46:I46)</f>
        <v>4682.3099999999995</v>
      </c>
      <c r="K46" s="63"/>
      <c r="L46" s="63"/>
      <c r="M46" s="63"/>
      <c r="N46" s="63"/>
      <c r="O46" s="63"/>
      <c r="P46" s="63"/>
      <c r="Q46" s="63"/>
      <c r="R46" s="67"/>
      <c r="S46" s="67"/>
      <c r="T46" s="67"/>
      <c r="U46" s="67"/>
      <c r="V46" s="67"/>
      <c r="W46" s="67"/>
      <c r="X46" s="67"/>
      <c r="Y46" s="67"/>
      <c r="Z46" s="67"/>
      <c r="AA46" s="65"/>
      <c r="AB46" s="65"/>
      <c r="AC46" s="65"/>
      <c r="AD46" s="65"/>
    </row>
    <row r="47" spans="1:30" s="66" customFormat="1" ht="14.4" x14ac:dyDescent="0.25">
      <c r="A47" s="72" t="s">
        <v>202</v>
      </c>
      <c r="B47" s="73" t="s">
        <v>33</v>
      </c>
      <c r="C47" s="73" t="s">
        <v>230</v>
      </c>
      <c r="D47" s="73" t="s">
        <v>288</v>
      </c>
      <c r="E47" s="74">
        <v>1</v>
      </c>
      <c r="F47" s="72" t="s">
        <v>260</v>
      </c>
      <c r="G47" s="75">
        <v>0</v>
      </c>
      <c r="H47" s="76">
        <v>936.46</v>
      </c>
      <c r="I47" s="76">
        <v>3745.85</v>
      </c>
      <c r="J47" s="77">
        <f>SUM(G47:I47)</f>
        <v>4682.3099999999995</v>
      </c>
      <c r="K47" s="63"/>
      <c r="L47" s="63"/>
      <c r="M47" s="63"/>
      <c r="N47" s="63"/>
      <c r="O47" s="63"/>
      <c r="P47" s="63"/>
      <c r="Q47" s="63"/>
      <c r="R47" s="67"/>
      <c r="S47" s="67"/>
      <c r="T47" s="67"/>
      <c r="U47" s="67"/>
      <c r="V47" s="67"/>
      <c r="W47" s="67"/>
      <c r="X47" s="67"/>
      <c r="Y47" s="67"/>
      <c r="Z47" s="67"/>
      <c r="AA47" s="65"/>
      <c r="AB47" s="65"/>
      <c r="AC47" s="65"/>
      <c r="AD47" s="65"/>
    </row>
    <row r="48" spans="1:30" s="66" customFormat="1" ht="14.4" x14ac:dyDescent="0.25">
      <c r="A48" s="72" t="s">
        <v>200</v>
      </c>
      <c r="B48" s="73" t="s">
        <v>33</v>
      </c>
      <c r="C48" s="73" t="s">
        <v>230</v>
      </c>
      <c r="D48" s="73" t="s">
        <v>288</v>
      </c>
      <c r="E48" s="74">
        <v>1</v>
      </c>
      <c r="F48" s="72" t="s">
        <v>250</v>
      </c>
      <c r="G48" s="75">
        <v>0</v>
      </c>
      <c r="H48" s="76">
        <v>936.46</v>
      </c>
      <c r="I48" s="76">
        <v>3745.85</v>
      </c>
      <c r="J48" s="77">
        <f>SUM(G48:I48)</f>
        <v>4682.3099999999995</v>
      </c>
      <c r="K48" s="63"/>
      <c r="L48" s="63"/>
      <c r="M48" s="63"/>
      <c r="N48" s="63"/>
      <c r="O48" s="63"/>
      <c r="P48" s="63"/>
      <c r="Q48" s="63"/>
      <c r="R48" s="67"/>
      <c r="S48" s="67"/>
      <c r="T48" s="67"/>
      <c r="U48" s="67"/>
      <c r="V48" s="67"/>
      <c r="W48" s="67"/>
      <c r="X48" s="67"/>
      <c r="Y48" s="67"/>
      <c r="Z48" s="67"/>
      <c r="AA48" s="65"/>
      <c r="AB48" s="65"/>
      <c r="AC48" s="65"/>
      <c r="AD48" s="65"/>
    </row>
    <row r="49" spans="1:30" s="66" customFormat="1" ht="14.4" x14ac:dyDescent="0.25">
      <c r="A49" s="72" t="s">
        <v>199</v>
      </c>
      <c r="B49" s="73" t="s">
        <v>33</v>
      </c>
      <c r="C49" s="73" t="s">
        <v>230</v>
      </c>
      <c r="D49" s="73" t="s">
        <v>288</v>
      </c>
      <c r="E49" s="74">
        <v>1</v>
      </c>
      <c r="F49" s="72" t="s">
        <v>249</v>
      </c>
      <c r="G49" s="75">
        <v>0</v>
      </c>
      <c r="H49" s="76">
        <v>936.46</v>
      </c>
      <c r="I49" s="76">
        <v>3745.85</v>
      </c>
      <c r="J49" s="77">
        <f t="shared" si="0"/>
        <v>4682.3099999999995</v>
      </c>
      <c r="K49" s="63"/>
      <c r="L49" s="63"/>
      <c r="M49" s="63"/>
      <c r="N49" s="63"/>
      <c r="O49" s="63"/>
      <c r="P49" s="63"/>
      <c r="Q49" s="63"/>
      <c r="R49" s="67"/>
      <c r="S49" s="67"/>
      <c r="T49" s="67"/>
      <c r="U49" s="67"/>
      <c r="V49" s="67"/>
      <c r="W49" s="67"/>
      <c r="X49" s="67"/>
      <c r="Y49" s="67"/>
      <c r="Z49" s="67"/>
      <c r="AA49" s="65"/>
      <c r="AB49" s="65"/>
      <c r="AC49" s="65"/>
      <c r="AD49" s="65"/>
    </row>
    <row r="50" spans="1:30" s="66" customFormat="1" ht="14.4" x14ac:dyDescent="0.25">
      <c r="A50" s="72" t="s">
        <v>204</v>
      </c>
      <c r="B50" s="73" t="s">
        <v>33</v>
      </c>
      <c r="C50" s="73" t="s">
        <v>230</v>
      </c>
      <c r="D50" s="73" t="s">
        <v>288</v>
      </c>
      <c r="E50" s="74">
        <v>1</v>
      </c>
      <c r="F50" s="72" t="s">
        <v>345</v>
      </c>
      <c r="G50" s="75">
        <v>0</v>
      </c>
      <c r="H50" s="76">
        <v>936.46</v>
      </c>
      <c r="I50" s="76">
        <v>3745.85</v>
      </c>
      <c r="J50" s="77">
        <f>SUM(G50:I50)</f>
        <v>4682.3099999999995</v>
      </c>
      <c r="K50" s="63"/>
      <c r="L50" s="63"/>
      <c r="M50" s="63"/>
      <c r="N50" s="63"/>
      <c r="O50" s="63"/>
      <c r="P50" s="63"/>
      <c r="Q50" s="63"/>
      <c r="R50" s="67"/>
      <c r="S50" s="67"/>
      <c r="T50" s="67"/>
      <c r="U50" s="67"/>
      <c r="V50" s="67"/>
      <c r="W50" s="67"/>
      <c r="X50" s="67"/>
      <c r="Y50" s="67"/>
      <c r="Z50" s="67"/>
      <c r="AA50" s="65"/>
      <c r="AB50" s="65"/>
      <c r="AC50" s="65"/>
      <c r="AD50" s="65"/>
    </row>
    <row r="51" spans="1:30" s="66" customFormat="1" ht="14.4" x14ac:dyDescent="0.25">
      <c r="A51" s="72" t="s">
        <v>210</v>
      </c>
      <c r="B51" s="73" t="s">
        <v>33</v>
      </c>
      <c r="C51" s="73" t="s">
        <v>230</v>
      </c>
      <c r="D51" s="73" t="s">
        <v>288</v>
      </c>
      <c r="E51" s="74">
        <v>1</v>
      </c>
      <c r="F51" s="72" t="s">
        <v>262</v>
      </c>
      <c r="G51" s="75">
        <v>0</v>
      </c>
      <c r="H51" s="76">
        <v>936.46</v>
      </c>
      <c r="I51" s="76">
        <v>3745.85</v>
      </c>
      <c r="J51" s="77">
        <f>SUM(G51:I51)</f>
        <v>4682.3099999999995</v>
      </c>
      <c r="K51" s="63"/>
      <c r="L51" s="63"/>
      <c r="M51" s="63"/>
      <c r="N51" s="63"/>
      <c r="O51" s="63"/>
      <c r="P51" s="63"/>
      <c r="Q51" s="63"/>
      <c r="R51" s="67"/>
      <c r="S51" s="67"/>
      <c r="T51" s="67"/>
      <c r="U51" s="67"/>
      <c r="V51" s="67"/>
      <c r="W51" s="67"/>
      <c r="X51" s="67"/>
      <c r="Y51" s="67"/>
      <c r="Z51" s="67"/>
      <c r="AA51" s="65"/>
      <c r="AB51" s="65"/>
      <c r="AC51" s="65"/>
      <c r="AD51" s="65"/>
    </row>
    <row r="52" spans="1:30" s="66" customFormat="1" ht="14.4" x14ac:dyDescent="0.25">
      <c r="A52" s="72" t="s">
        <v>209</v>
      </c>
      <c r="B52" s="73" t="s">
        <v>33</v>
      </c>
      <c r="C52" s="73" t="s">
        <v>230</v>
      </c>
      <c r="D52" s="73" t="s">
        <v>288</v>
      </c>
      <c r="E52" s="74">
        <v>1</v>
      </c>
      <c r="F52" s="72" t="s">
        <v>264</v>
      </c>
      <c r="G52" s="75">
        <v>0</v>
      </c>
      <c r="H52" s="76">
        <v>936.46</v>
      </c>
      <c r="I52" s="76">
        <v>3745.85</v>
      </c>
      <c r="J52" s="77">
        <f>SUM(G52:I52)</f>
        <v>4682.3099999999995</v>
      </c>
      <c r="K52" s="63"/>
      <c r="L52" s="63"/>
      <c r="M52" s="63"/>
      <c r="N52" s="63"/>
      <c r="O52" s="63"/>
      <c r="P52" s="63"/>
      <c r="Q52" s="63"/>
      <c r="R52" s="67"/>
      <c r="S52" s="67"/>
      <c r="T52" s="67"/>
      <c r="U52" s="67"/>
      <c r="V52" s="67"/>
      <c r="W52" s="67"/>
      <c r="X52" s="67"/>
      <c r="Y52" s="67"/>
      <c r="Z52" s="67"/>
      <c r="AA52" s="65"/>
      <c r="AB52" s="65"/>
      <c r="AC52" s="65"/>
      <c r="AD52" s="65"/>
    </row>
    <row r="53" spans="1:30" s="66" customFormat="1" ht="14.4" x14ac:dyDescent="0.25">
      <c r="A53" s="72" t="s">
        <v>205</v>
      </c>
      <c r="B53" s="73" t="s">
        <v>33</v>
      </c>
      <c r="C53" s="73" t="s">
        <v>230</v>
      </c>
      <c r="D53" s="73" t="s">
        <v>288</v>
      </c>
      <c r="E53" s="74">
        <v>1</v>
      </c>
      <c r="F53" s="72" t="s">
        <v>255</v>
      </c>
      <c r="G53" s="75">
        <v>0</v>
      </c>
      <c r="H53" s="76">
        <v>936.46</v>
      </c>
      <c r="I53" s="76">
        <v>3745.85</v>
      </c>
      <c r="J53" s="77">
        <f t="shared" si="0"/>
        <v>4682.3099999999995</v>
      </c>
      <c r="K53" s="63"/>
      <c r="L53" s="63"/>
      <c r="M53" s="63"/>
      <c r="N53" s="63"/>
      <c r="O53" s="63"/>
      <c r="P53" s="63"/>
      <c r="Q53" s="63"/>
      <c r="R53" s="67"/>
      <c r="S53" s="67"/>
      <c r="T53" s="67"/>
      <c r="U53" s="67"/>
      <c r="V53" s="67"/>
      <c r="W53" s="67"/>
      <c r="X53" s="67"/>
      <c r="Y53" s="67"/>
      <c r="Z53" s="67"/>
      <c r="AA53" s="65"/>
      <c r="AB53" s="65"/>
      <c r="AC53" s="65"/>
      <c r="AD53" s="65"/>
    </row>
    <row r="54" spans="1:30" s="66" customFormat="1" ht="14.4" x14ac:dyDescent="0.25">
      <c r="A54" s="72" t="s">
        <v>198</v>
      </c>
      <c r="B54" s="73" t="s">
        <v>33</v>
      </c>
      <c r="C54" s="73" t="s">
        <v>230</v>
      </c>
      <c r="D54" s="73" t="s">
        <v>288</v>
      </c>
      <c r="E54" s="74">
        <v>1</v>
      </c>
      <c r="F54" s="72" t="s">
        <v>248</v>
      </c>
      <c r="G54" s="75">
        <v>0</v>
      </c>
      <c r="H54" s="76">
        <v>936.46</v>
      </c>
      <c r="I54" s="76">
        <v>3745.85</v>
      </c>
      <c r="J54" s="77">
        <f>SUM(G54:I54)</f>
        <v>4682.3099999999995</v>
      </c>
      <c r="K54" s="63"/>
      <c r="L54" s="63"/>
      <c r="M54" s="63"/>
      <c r="N54" s="63"/>
      <c r="O54" s="63"/>
      <c r="P54" s="63"/>
      <c r="Q54" s="63"/>
      <c r="R54" s="67"/>
      <c r="S54" s="67"/>
      <c r="T54" s="67"/>
      <c r="U54" s="67"/>
      <c r="V54" s="67"/>
      <c r="W54" s="67"/>
      <c r="X54" s="67"/>
      <c r="Y54" s="67"/>
      <c r="Z54" s="67"/>
      <c r="AA54" s="65"/>
      <c r="AB54" s="65"/>
      <c r="AC54" s="65"/>
      <c r="AD54" s="65"/>
    </row>
    <row r="55" spans="1:30" s="81" customFormat="1" ht="14.4" x14ac:dyDescent="0.25">
      <c r="A55" s="72" t="s">
        <v>211</v>
      </c>
      <c r="B55" s="73" t="s">
        <v>35</v>
      </c>
      <c r="C55" s="73" t="s">
        <v>230</v>
      </c>
      <c r="D55" s="73" t="s">
        <v>287</v>
      </c>
      <c r="E55" s="74">
        <v>1</v>
      </c>
      <c r="F55" s="72"/>
      <c r="G55" s="75">
        <v>0</v>
      </c>
      <c r="H55" s="76">
        <v>0</v>
      </c>
      <c r="I55" s="76">
        <v>0</v>
      </c>
      <c r="J55" s="77">
        <f t="shared" si="0"/>
        <v>0</v>
      </c>
      <c r="K55" s="78"/>
      <c r="L55" s="78"/>
      <c r="M55" s="78"/>
      <c r="N55" s="78"/>
      <c r="O55" s="78"/>
      <c r="P55" s="78"/>
      <c r="Q55" s="78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80"/>
      <c r="AC55" s="80"/>
      <c r="AD55" s="80"/>
    </row>
    <row r="56" spans="1:30" s="66" customFormat="1" ht="14.4" x14ac:dyDescent="0.25">
      <c r="A56" s="72" t="s">
        <v>215</v>
      </c>
      <c r="B56" s="73" t="s">
        <v>35</v>
      </c>
      <c r="C56" s="73" t="s">
        <v>230</v>
      </c>
      <c r="D56" s="73" t="s">
        <v>288</v>
      </c>
      <c r="E56" s="74">
        <v>1</v>
      </c>
      <c r="F56" s="72" t="s">
        <v>270</v>
      </c>
      <c r="G56" s="75">
        <v>0</v>
      </c>
      <c r="H56" s="76">
        <v>770.75</v>
      </c>
      <c r="I56" s="76">
        <v>3083.01</v>
      </c>
      <c r="J56" s="77">
        <f>SUM(G56:I56)</f>
        <v>3853.76</v>
      </c>
      <c r="K56" s="63"/>
      <c r="L56" s="63"/>
      <c r="M56" s="63"/>
      <c r="N56" s="63"/>
      <c r="O56" s="63"/>
      <c r="P56" s="63"/>
      <c r="Q56" s="63"/>
      <c r="R56" s="67"/>
      <c r="S56" s="67"/>
      <c r="T56" s="67"/>
      <c r="U56" s="67"/>
      <c r="V56" s="67"/>
      <c r="W56" s="67"/>
      <c r="X56" s="67"/>
      <c r="Y56" s="67"/>
      <c r="Z56" s="67"/>
      <c r="AA56" s="65"/>
      <c r="AB56" s="65"/>
      <c r="AC56" s="65"/>
      <c r="AD56" s="65"/>
    </row>
    <row r="57" spans="1:30" s="66" customFormat="1" ht="14.4" x14ac:dyDescent="0.25">
      <c r="A57" s="72" t="s">
        <v>328</v>
      </c>
      <c r="B57" s="73" t="s">
        <v>35</v>
      </c>
      <c r="C57" s="73" t="s">
        <v>230</v>
      </c>
      <c r="D57" s="73" t="s">
        <v>289</v>
      </c>
      <c r="E57" s="74">
        <v>1</v>
      </c>
      <c r="F57" s="72" t="s">
        <v>329</v>
      </c>
      <c r="G57" s="75">
        <v>0</v>
      </c>
      <c r="H57" s="76">
        <v>0</v>
      </c>
      <c r="I57" s="76">
        <v>3083.01</v>
      </c>
      <c r="J57" s="77">
        <f t="shared" si="0"/>
        <v>3083.01</v>
      </c>
      <c r="K57" s="63"/>
      <c r="L57" s="63"/>
      <c r="M57" s="63"/>
      <c r="N57" s="63"/>
      <c r="O57" s="63"/>
      <c r="P57" s="63"/>
      <c r="Q57" s="63"/>
      <c r="R57" s="67"/>
      <c r="S57" s="67"/>
      <c r="T57" s="67"/>
      <c r="U57" s="67"/>
      <c r="V57" s="67"/>
      <c r="W57" s="67"/>
      <c r="X57" s="67"/>
      <c r="Y57" s="67"/>
      <c r="Z57" s="67"/>
      <c r="AA57" s="65"/>
      <c r="AB57" s="65"/>
      <c r="AC57" s="65"/>
      <c r="AD57" s="65"/>
    </row>
    <row r="58" spans="1:30" s="66" customFormat="1" ht="14.4" x14ac:dyDescent="0.25">
      <c r="A58" s="72" t="s">
        <v>212</v>
      </c>
      <c r="B58" s="73" t="s">
        <v>35</v>
      </c>
      <c r="C58" s="73" t="s">
        <v>230</v>
      </c>
      <c r="D58" s="73" t="s">
        <v>288</v>
      </c>
      <c r="E58" s="74">
        <v>1</v>
      </c>
      <c r="F58" s="72" t="s">
        <v>304</v>
      </c>
      <c r="G58" s="75">
        <v>0</v>
      </c>
      <c r="H58" s="76">
        <v>770.75</v>
      </c>
      <c r="I58" s="76">
        <v>3083.01</v>
      </c>
      <c r="J58" s="77">
        <f t="shared" si="0"/>
        <v>3853.76</v>
      </c>
      <c r="K58" s="63"/>
      <c r="L58" s="63"/>
      <c r="M58" s="63"/>
      <c r="N58" s="63"/>
      <c r="O58" s="63"/>
      <c r="P58" s="63"/>
      <c r="Q58" s="63"/>
      <c r="R58" s="67"/>
      <c r="S58" s="67"/>
      <c r="T58" s="67"/>
      <c r="U58" s="67"/>
      <c r="V58" s="67"/>
      <c r="W58" s="67"/>
      <c r="X58" s="67"/>
      <c r="Y58" s="67"/>
      <c r="Z58" s="67"/>
      <c r="AA58" s="65"/>
      <c r="AB58" s="65"/>
      <c r="AC58" s="65"/>
      <c r="AD58" s="65"/>
    </row>
    <row r="59" spans="1:30" ht="14.4" x14ac:dyDescent="0.25">
      <c r="A59" s="72" t="s">
        <v>216</v>
      </c>
      <c r="B59" s="73" t="s">
        <v>35</v>
      </c>
      <c r="C59" s="73" t="s">
        <v>230</v>
      </c>
      <c r="D59" s="73" t="s">
        <v>287</v>
      </c>
      <c r="E59" s="74">
        <v>1</v>
      </c>
      <c r="F59" s="72"/>
      <c r="G59" s="75">
        <v>0</v>
      </c>
      <c r="H59" s="76">
        <v>0</v>
      </c>
      <c r="I59" s="76">
        <v>0</v>
      </c>
      <c r="J59" s="77">
        <f>SUM(G59:I59)</f>
        <v>0</v>
      </c>
      <c r="K59" s="18"/>
      <c r="L59" s="18"/>
      <c r="M59" s="18"/>
      <c r="N59" s="18"/>
      <c r="O59" s="18"/>
      <c r="P59" s="18"/>
      <c r="Q59" s="18"/>
      <c r="R59" s="51"/>
      <c r="S59" s="51"/>
      <c r="T59" s="51"/>
      <c r="U59" s="51"/>
      <c r="V59" s="51"/>
      <c r="W59" s="51"/>
      <c r="X59" s="51"/>
      <c r="Y59" s="51"/>
      <c r="Z59" s="51"/>
      <c r="AA59" s="5"/>
      <c r="AB59" s="5"/>
      <c r="AC59" s="5"/>
      <c r="AD59" s="5"/>
    </row>
    <row r="60" spans="1:30" s="66" customFormat="1" ht="14.4" x14ac:dyDescent="0.25">
      <c r="A60" s="72" t="s">
        <v>213</v>
      </c>
      <c r="B60" s="73" t="s">
        <v>35</v>
      </c>
      <c r="C60" s="73" t="s">
        <v>230</v>
      </c>
      <c r="D60" s="73" t="s">
        <v>288</v>
      </c>
      <c r="E60" s="74">
        <v>1</v>
      </c>
      <c r="F60" s="72" t="s">
        <v>268</v>
      </c>
      <c r="G60" s="75">
        <v>0</v>
      </c>
      <c r="H60" s="76">
        <v>770.75</v>
      </c>
      <c r="I60" s="76">
        <v>3083.01</v>
      </c>
      <c r="J60" s="77">
        <f t="shared" si="0"/>
        <v>3853.76</v>
      </c>
      <c r="K60" s="63"/>
      <c r="L60" s="63"/>
      <c r="M60" s="63"/>
      <c r="N60" s="63"/>
      <c r="O60" s="63"/>
      <c r="P60" s="63"/>
      <c r="Q60" s="63"/>
      <c r="R60" s="67"/>
      <c r="S60" s="67"/>
      <c r="T60" s="67"/>
      <c r="U60" s="67"/>
      <c r="V60" s="67"/>
      <c r="W60" s="67"/>
      <c r="X60" s="67"/>
      <c r="Y60" s="67"/>
      <c r="Z60" s="67"/>
      <c r="AA60" s="65"/>
      <c r="AB60" s="65"/>
      <c r="AC60" s="65"/>
      <c r="AD60" s="65"/>
    </row>
    <row r="61" spans="1:30" s="81" customFormat="1" ht="14.4" x14ac:dyDescent="0.25">
      <c r="A61" s="72" t="s">
        <v>217</v>
      </c>
      <c r="B61" s="73" t="s">
        <v>35</v>
      </c>
      <c r="C61" s="73" t="s">
        <v>230</v>
      </c>
      <c r="D61" s="73" t="s">
        <v>287</v>
      </c>
      <c r="E61" s="74">
        <v>1</v>
      </c>
      <c r="F61" s="72"/>
      <c r="G61" s="75">
        <v>0</v>
      </c>
      <c r="H61" s="76">
        <v>0</v>
      </c>
      <c r="I61" s="76">
        <v>0</v>
      </c>
      <c r="J61" s="77">
        <f>SUM(G61:I61)</f>
        <v>0</v>
      </c>
      <c r="K61" s="78"/>
      <c r="L61" s="78"/>
      <c r="M61" s="78"/>
      <c r="N61" s="78"/>
      <c r="O61" s="78"/>
      <c r="P61" s="78"/>
      <c r="Q61" s="78"/>
      <c r="R61" s="79"/>
      <c r="S61" s="79"/>
      <c r="T61" s="79"/>
      <c r="U61" s="79"/>
      <c r="V61" s="79"/>
      <c r="W61" s="79"/>
      <c r="X61" s="79"/>
      <c r="Y61" s="79"/>
      <c r="Z61" s="79"/>
      <c r="AA61" s="80"/>
      <c r="AB61" s="80"/>
      <c r="AC61" s="80"/>
      <c r="AD61" s="80"/>
    </row>
    <row r="62" spans="1:30" s="66" customFormat="1" ht="14.4" x14ac:dyDescent="0.25">
      <c r="A62" s="72" t="s">
        <v>212</v>
      </c>
      <c r="B62" s="73" t="s">
        <v>35</v>
      </c>
      <c r="C62" s="73" t="s">
        <v>230</v>
      </c>
      <c r="D62" s="73" t="s">
        <v>287</v>
      </c>
      <c r="E62" s="74">
        <v>1</v>
      </c>
      <c r="F62" s="72"/>
      <c r="G62" s="75">
        <v>0</v>
      </c>
      <c r="H62" s="76">
        <v>0</v>
      </c>
      <c r="I62" s="76">
        <v>0</v>
      </c>
      <c r="J62" s="77">
        <f>SUM(G62:I62)</f>
        <v>0</v>
      </c>
      <c r="K62" s="63"/>
      <c r="L62" s="63"/>
      <c r="M62" s="63"/>
      <c r="N62" s="63"/>
      <c r="O62" s="63"/>
      <c r="P62" s="63"/>
      <c r="Q62" s="63"/>
      <c r="R62" s="67"/>
      <c r="S62" s="67"/>
      <c r="T62" s="67"/>
      <c r="U62" s="67"/>
      <c r="V62" s="67"/>
      <c r="W62" s="67"/>
      <c r="X62" s="67"/>
      <c r="Y62" s="67"/>
      <c r="Z62" s="67"/>
      <c r="AA62" s="65"/>
      <c r="AB62" s="65"/>
      <c r="AC62" s="65"/>
      <c r="AD62" s="65"/>
    </row>
    <row r="63" spans="1:30" s="81" customFormat="1" ht="14.4" x14ac:dyDescent="0.25">
      <c r="A63" s="72" t="s">
        <v>214</v>
      </c>
      <c r="B63" s="73" t="s">
        <v>35</v>
      </c>
      <c r="C63" s="73" t="s">
        <v>230</v>
      </c>
      <c r="D63" s="73" t="s">
        <v>288</v>
      </c>
      <c r="E63" s="74">
        <v>1</v>
      </c>
      <c r="F63" s="72" t="s">
        <v>313</v>
      </c>
      <c r="G63" s="75">
        <v>0</v>
      </c>
      <c r="H63" s="76">
        <v>770.75</v>
      </c>
      <c r="I63" s="76">
        <v>3083.01</v>
      </c>
      <c r="J63" s="77">
        <f t="shared" si="0"/>
        <v>3853.76</v>
      </c>
      <c r="K63" s="78"/>
      <c r="L63" s="78"/>
      <c r="M63" s="78"/>
      <c r="N63" s="78"/>
      <c r="O63" s="78"/>
      <c r="P63" s="78"/>
      <c r="Q63" s="78"/>
      <c r="R63" s="79"/>
      <c r="S63" s="79"/>
      <c r="T63" s="79"/>
      <c r="U63" s="79"/>
      <c r="V63" s="79"/>
      <c r="W63" s="79"/>
      <c r="X63" s="79"/>
      <c r="Y63" s="79"/>
      <c r="Z63" s="79"/>
      <c r="AA63" s="80"/>
      <c r="AB63" s="80"/>
      <c r="AC63" s="80"/>
      <c r="AD63" s="80"/>
    </row>
    <row r="64" spans="1:30" s="81" customFormat="1" ht="14.4" x14ac:dyDescent="0.25">
      <c r="A64" s="72" t="s">
        <v>218</v>
      </c>
      <c r="B64" s="73" t="s">
        <v>35</v>
      </c>
      <c r="C64" s="73" t="s">
        <v>230</v>
      </c>
      <c r="D64" s="73" t="s">
        <v>287</v>
      </c>
      <c r="E64" s="74">
        <v>1</v>
      </c>
      <c r="F64" s="72"/>
      <c r="G64" s="75">
        <v>0</v>
      </c>
      <c r="H64" s="76">
        <v>0</v>
      </c>
      <c r="I64" s="76">
        <v>0</v>
      </c>
      <c r="J64" s="77">
        <f t="shared" si="0"/>
        <v>0</v>
      </c>
      <c r="K64" s="78"/>
      <c r="L64" s="78"/>
      <c r="M64" s="78"/>
      <c r="N64" s="78"/>
      <c r="O64" s="78"/>
      <c r="P64" s="78"/>
      <c r="Q64" s="78"/>
      <c r="R64" s="79"/>
      <c r="S64" s="79"/>
      <c r="T64" s="79"/>
      <c r="U64" s="79"/>
      <c r="V64" s="79"/>
      <c r="W64" s="79"/>
      <c r="X64" s="79"/>
      <c r="Y64" s="79"/>
      <c r="Z64" s="79"/>
      <c r="AA64" s="80"/>
      <c r="AB64" s="80"/>
      <c r="AC64" s="80"/>
      <c r="AD64" s="80"/>
    </row>
    <row r="65" spans="1:30" s="66" customFormat="1" ht="14.4" x14ac:dyDescent="0.25">
      <c r="A65" s="72" t="s">
        <v>323</v>
      </c>
      <c r="B65" s="73" t="s">
        <v>37</v>
      </c>
      <c r="C65" s="73" t="s">
        <v>230</v>
      </c>
      <c r="D65" s="73" t="s">
        <v>288</v>
      </c>
      <c r="E65" s="74">
        <v>1</v>
      </c>
      <c r="F65" s="72" t="s">
        <v>324</v>
      </c>
      <c r="G65" s="75">
        <v>0</v>
      </c>
      <c r="H65" s="76">
        <v>500.99</v>
      </c>
      <c r="I65" s="76">
        <v>2003.96</v>
      </c>
      <c r="J65" s="77">
        <f t="shared" si="0"/>
        <v>2504.9499999999998</v>
      </c>
      <c r="K65" s="63"/>
      <c r="L65" s="63"/>
      <c r="M65" s="63"/>
      <c r="N65" s="63"/>
      <c r="O65" s="63"/>
      <c r="P65" s="63"/>
      <c r="Q65" s="63"/>
      <c r="R65" s="67"/>
      <c r="S65" s="67"/>
      <c r="T65" s="67"/>
      <c r="U65" s="67"/>
      <c r="V65" s="67"/>
      <c r="W65" s="67"/>
      <c r="X65" s="67"/>
      <c r="Y65" s="67"/>
      <c r="Z65" s="67"/>
      <c r="AA65" s="65"/>
      <c r="AB65" s="65"/>
      <c r="AC65" s="65"/>
      <c r="AD65" s="65"/>
    </row>
    <row r="66" spans="1:30" s="66" customFormat="1" ht="14.4" x14ac:dyDescent="0.25">
      <c r="A66" s="72" t="s">
        <v>221</v>
      </c>
      <c r="B66" s="73" t="s">
        <v>37</v>
      </c>
      <c r="C66" s="73" t="s">
        <v>230</v>
      </c>
      <c r="D66" s="73" t="s">
        <v>288</v>
      </c>
      <c r="E66" s="74">
        <v>1</v>
      </c>
      <c r="F66" s="72" t="s">
        <v>274</v>
      </c>
      <c r="G66" s="75">
        <v>0</v>
      </c>
      <c r="H66" s="76">
        <v>500.99</v>
      </c>
      <c r="I66" s="76">
        <v>2003.96</v>
      </c>
      <c r="J66" s="77">
        <f t="shared" si="0"/>
        <v>2504.9499999999998</v>
      </c>
      <c r="K66" s="63"/>
      <c r="L66" s="63"/>
      <c r="M66" s="63"/>
      <c r="N66" s="63"/>
      <c r="O66" s="63"/>
      <c r="P66" s="63"/>
      <c r="Q66" s="63"/>
      <c r="R66" s="67"/>
      <c r="S66" s="67"/>
      <c r="T66" s="67"/>
      <c r="U66" s="67"/>
      <c r="V66" s="67"/>
      <c r="W66" s="67"/>
      <c r="X66" s="67"/>
      <c r="Y66" s="67"/>
      <c r="Z66" s="67"/>
      <c r="AA66" s="65"/>
      <c r="AB66" s="65"/>
      <c r="AC66" s="65"/>
      <c r="AD66" s="65"/>
    </row>
    <row r="67" spans="1:30" s="71" customFormat="1" ht="14.4" x14ac:dyDescent="0.25">
      <c r="A67" s="82" t="s">
        <v>222</v>
      </c>
      <c r="B67" s="83" t="s">
        <v>37</v>
      </c>
      <c r="C67" s="83" t="s">
        <v>230</v>
      </c>
      <c r="D67" s="83" t="s">
        <v>288</v>
      </c>
      <c r="E67" s="74">
        <v>1</v>
      </c>
      <c r="F67" s="82" t="s">
        <v>338</v>
      </c>
      <c r="G67" s="85">
        <v>0</v>
      </c>
      <c r="H67" s="86">
        <v>500.99</v>
      </c>
      <c r="I67" s="86">
        <v>2003.96</v>
      </c>
      <c r="J67" s="87">
        <f>SUM(G67:I67)</f>
        <v>2504.9499999999998</v>
      </c>
      <c r="K67" s="68"/>
      <c r="L67" s="68"/>
      <c r="M67" s="68"/>
      <c r="N67" s="68"/>
      <c r="O67" s="68"/>
      <c r="P67" s="68"/>
      <c r="Q67" s="68"/>
      <c r="R67" s="69"/>
      <c r="S67" s="69"/>
      <c r="T67" s="69"/>
      <c r="U67" s="69"/>
      <c r="V67" s="69"/>
      <c r="W67" s="69"/>
      <c r="X67" s="69"/>
      <c r="Y67" s="69"/>
      <c r="Z67" s="69"/>
      <c r="AA67" s="70"/>
      <c r="AB67" s="70"/>
      <c r="AC67" s="70"/>
      <c r="AD67" s="70"/>
    </row>
    <row r="68" spans="1:30" ht="14.4" x14ac:dyDescent="0.25">
      <c r="A68" s="72" t="s">
        <v>333</v>
      </c>
      <c r="B68" s="73" t="s">
        <v>37</v>
      </c>
      <c r="C68" s="73" t="s">
        <v>230</v>
      </c>
      <c r="D68" s="73" t="s">
        <v>288</v>
      </c>
      <c r="E68" s="74">
        <v>1</v>
      </c>
      <c r="F68" s="72" t="s">
        <v>334</v>
      </c>
      <c r="G68" s="75">
        <v>0</v>
      </c>
      <c r="H68" s="76">
        <v>500.99</v>
      </c>
      <c r="I68" s="76">
        <v>2003.96</v>
      </c>
      <c r="J68" s="77">
        <f t="shared" si="0"/>
        <v>2504.9499999999998</v>
      </c>
      <c r="K68" s="18"/>
      <c r="L68" s="18"/>
      <c r="M68" s="18"/>
      <c r="N68" s="18"/>
      <c r="O68" s="18"/>
      <c r="P68" s="18"/>
      <c r="Q68" s="18"/>
      <c r="R68" s="51"/>
      <c r="S68" s="51"/>
      <c r="T68" s="51"/>
      <c r="U68" s="51"/>
      <c r="V68" s="51"/>
      <c r="W68" s="51"/>
      <c r="X68" s="51"/>
      <c r="Y68" s="51"/>
      <c r="Z68" s="51"/>
      <c r="AA68" s="5"/>
      <c r="AB68" s="5"/>
      <c r="AC68" s="5"/>
      <c r="AD68" s="5"/>
    </row>
    <row r="69" spans="1:30" s="66" customFormat="1" ht="14.4" x14ac:dyDescent="0.25">
      <c r="A69" s="72" t="s">
        <v>224</v>
      </c>
      <c r="B69" s="73" t="s">
        <v>37</v>
      </c>
      <c r="C69" s="73" t="s">
        <v>230</v>
      </c>
      <c r="D69" s="73" t="s">
        <v>288</v>
      </c>
      <c r="E69" s="74">
        <v>1</v>
      </c>
      <c r="F69" s="72" t="s">
        <v>349</v>
      </c>
      <c r="G69" s="75">
        <v>0</v>
      </c>
      <c r="H69" s="76">
        <v>500.99</v>
      </c>
      <c r="I69" s="76">
        <v>2003.96</v>
      </c>
      <c r="J69" s="77">
        <f>SUM(G69:I69)</f>
        <v>2504.9499999999998</v>
      </c>
      <c r="K69" s="63"/>
      <c r="L69" s="63"/>
      <c r="M69" s="63"/>
      <c r="N69" s="63"/>
      <c r="O69" s="63"/>
      <c r="P69" s="63"/>
      <c r="Q69" s="63"/>
      <c r="R69" s="67"/>
      <c r="S69" s="67"/>
      <c r="T69" s="67"/>
      <c r="U69" s="67"/>
      <c r="V69" s="67"/>
      <c r="W69" s="67"/>
      <c r="X69" s="67"/>
      <c r="Y69" s="67"/>
      <c r="Z69" s="67"/>
      <c r="AA69" s="65"/>
      <c r="AB69" s="65"/>
      <c r="AC69" s="65"/>
      <c r="AD69" s="65"/>
    </row>
    <row r="70" spans="1:30" ht="14.4" x14ac:dyDescent="0.25">
      <c r="A70" s="72" t="s">
        <v>225</v>
      </c>
      <c r="B70" s="73" t="s">
        <v>37</v>
      </c>
      <c r="C70" s="73" t="s">
        <v>230</v>
      </c>
      <c r="D70" s="73" t="s">
        <v>287</v>
      </c>
      <c r="E70" s="74">
        <v>1</v>
      </c>
      <c r="F70" s="72"/>
      <c r="G70" s="75">
        <v>0</v>
      </c>
      <c r="H70" s="76">
        <v>0</v>
      </c>
      <c r="I70" s="76">
        <v>0</v>
      </c>
      <c r="J70" s="77">
        <f>SUM(G70:I70)</f>
        <v>0</v>
      </c>
      <c r="K70" s="18"/>
      <c r="L70" s="18"/>
      <c r="M70" s="18"/>
      <c r="N70" s="18"/>
      <c r="O70" s="18"/>
      <c r="P70" s="18"/>
      <c r="Q70" s="18"/>
      <c r="R70" s="51"/>
      <c r="S70" s="51"/>
      <c r="T70" s="51"/>
      <c r="U70" s="51"/>
      <c r="V70" s="51"/>
      <c r="W70" s="51"/>
      <c r="X70" s="51"/>
      <c r="Y70" s="51"/>
      <c r="Z70" s="51"/>
      <c r="AA70" s="5"/>
      <c r="AB70" s="5"/>
      <c r="AC70" s="5"/>
      <c r="AD70" s="5"/>
    </row>
    <row r="71" spans="1:30" s="66" customFormat="1" ht="14.4" x14ac:dyDescent="0.25">
      <c r="A71" s="72" t="s">
        <v>223</v>
      </c>
      <c r="B71" s="73" t="s">
        <v>37</v>
      </c>
      <c r="C71" s="73" t="s">
        <v>230</v>
      </c>
      <c r="D71" s="73" t="s">
        <v>288</v>
      </c>
      <c r="E71" s="74">
        <v>1</v>
      </c>
      <c r="F71" s="72" t="s">
        <v>276</v>
      </c>
      <c r="G71" s="75">
        <v>0</v>
      </c>
      <c r="H71" s="76">
        <v>500.99</v>
      </c>
      <c r="I71" s="76">
        <v>2003.96</v>
      </c>
      <c r="J71" s="77">
        <f t="shared" si="0"/>
        <v>2504.9499999999998</v>
      </c>
      <c r="K71" s="63"/>
      <c r="L71" s="63"/>
      <c r="M71" s="63"/>
      <c r="N71" s="63"/>
      <c r="O71" s="63"/>
      <c r="P71" s="63"/>
      <c r="Q71" s="63"/>
      <c r="R71" s="67"/>
      <c r="S71" s="67"/>
      <c r="T71" s="67"/>
      <c r="U71" s="67"/>
      <c r="V71" s="67"/>
      <c r="W71" s="67"/>
      <c r="X71" s="67"/>
      <c r="Y71" s="67"/>
      <c r="Z71" s="67"/>
      <c r="AA71" s="65"/>
      <c r="AB71" s="65"/>
      <c r="AC71" s="65"/>
      <c r="AD71" s="65"/>
    </row>
    <row r="72" spans="1:30" s="81" customFormat="1" ht="14.4" x14ac:dyDescent="0.25">
      <c r="A72" s="72" t="s">
        <v>219</v>
      </c>
      <c r="B72" s="73" t="s">
        <v>37</v>
      </c>
      <c r="C72" s="73" t="s">
        <v>230</v>
      </c>
      <c r="D72" s="73" t="s">
        <v>288</v>
      </c>
      <c r="E72" s="74">
        <v>1</v>
      </c>
      <c r="F72" s="72" t="s">
        <v>277</v>
      </c>
      <c r="G72" s="75">
        <v>0</v>
      </c>
      <c r="H72" s="76">
        <v>500.99</v>
      </c>
      <c r="I72" s="76">
        <v>2003.96</v>
      </c>
      <c r="J72" s="77">
        <f>SUM(G72:I72)</f>
        <v>2504.9499999999998</v>
      </c>
      <c r="K72" s="78"/>
      <c r="L72" s="78"/>
      <c r="M72" s="78"/>
      <c r="N72" s="78"/>
      <c r="O72" s="78"/>
      <c r="P72" s="78"/>
      <c r="Q72" s="78"/>
      <c r="R72" s="79"/>
      <c r="S72" s="79"/>
      <c r="T72" s="79"/>
      <c r="U72" s="79"/>
      <c r="V72" s="79"/>
      <c r="W72" s="79"/>
      <c r="X72" s="79"/>
      <c r="Y72" s="79"/>
      <c r="Z72" s="79"/>
      <c r="AA72" s="80"/>
      <c r="AB72" s="80"/>
      <c r="AC72" s="80"/>
      <c r="AD72" s="80"/>
    </row>
    <row r="73" spans="1:30" s="81" customFormat="1" ht="14.4" x14ac:dyDescent="0.25">
      <c r="A73" s="72" t="s">
        <v>330</v>
      </c>
      <c r="B73" s="73" t="s">
        <v>37</v>
      </c>
      <c r="C73" s="73" t="s">
        <v>230</v>
      </c>
      <c r="D73" s="73" t="s">
        <v>288</v>
      </c>
      <c r="E73" s="74">
        <v>1</v>
      </c>
      <c r="F73" s="72"/>
      <c r="G73" s="75">
        <v>0</v>
      </c>
      <c r="H73" s="76">
        <v>0</v>
      </c>
      <c r="I73" s="76">
        <v>0</v>
      </c>
      <c r="J73" s="77">
        <f t="shared" ref="J73:J76" si="1">SUM(G73:I73)</f>
        <v>0</v>
      </c>
      <c r="K73" s="78"/>
      <c r="L73" s="78"/>
      <c r="M73" s="78"/>
      <c r="N73" s="78"/>
      <c r="O73" s="78"/>
      <c r="P73" s="78"/>
      <c r="Q73" s="78"/>
      <c r="R73" s="79"/>
      <c r="S73" s="79"/>
      <c r="T73" s="79"/>
      <c r="U73" s="79"/>
      <c r="V73" s="79"/>
      <c r="W73" s="79"/>
      <c r="X73" s="79"/>
      <c r="Y73" s="79"/>
      <c r="Z73" s="79"/>
      <c r="AA73" s="80"/>
      <c r="AB73" s="80"/>
      <c r="AC73" s="80"/>
      <c r="AD73" s="80"/>
    </row>
    <row r="74" spans="1:30" s="66" customFormat="1" ht="14.4" x14ac:dyDescent="0.25">
      <c r="A74" s="72" t="s">
        <v>315</v>
      </c>
      <c r="B74" s="73" t="s">
        <v>37</v>
      </c>
      <c r="C74" s="73" t="s">
        <v>230</v>
      </c>
      <c r="D74" s="73" t="s">
        <v>288</v>
      </c>
      <c r="E74" s="74">
        <v>1</v>
      </c>
      <c r="F74" s="72" t="s">
        <v>316</v>
      </c>
      <c r="G74" s="75">
        <v>0</v>
      </c>
      <c r="H74" s="76">
        <v>500.99</v>
      </c>
      <c r="I74" s="76">
        <v>2003.96</v>
      </c>
      <c r="J74" s="77">
        <f t="shared" si="1"/>
        <v>2504.9499999999998</v>
      </c>
      <c r="K74" s="63"/>
      <c r="L74" s="63"/>
      <c r="M74" s="63"/>
      <c r="N74" s="63"/>
      <c r="O74" s="63"/>
      <c r="P74" s="63"/>
      <c r="Q74" s="63"/>
      <c r="R74" s="67"/>
      <c r="S74" s="67"/>
      <c r="T74" s="67"/>
      <c r="U74" s="67"/>
      <c r="V74" s="67"/>
      <c r="W74" s="67"/>
      <c r="X74" s="67"/>
      <c r="Y74" s="67"/>
      <c r="Z74" s="67"/>
      <c r="AA74" s="65"/>
      <c r="AB74" s="65"/>
      <c r="AC74" s="65"/>
      <c r="AD74" s="65"/>
    </row>
    <row r="75" spans="1:30" s="66" customFormat="1" ht="14.4" x14ac:dyDescent="0.25">
      <c r="A75" s="72" t="s">
        <v>226</v>
      </c>
      <c r="B75" s="73" t="s">
        <v>37</v>
      </c>
      <c r="C75" s="73" t="s">
        <v>230</v>
      </c>
      <c r="D75" s="73" t="s">
        <v>288</v>
      </c>
      <c r="E75" s="74">
        <v>1</v>
      </c>
      <c r="F75" s="72" t="s">
        <v>280</v>
      </c>
      <c r="G75" s="75">
        <v>0</v>
      </c>
      <c r="H75" s="76">
        <v>500.99</v>
      </c>
      <c r="I75" s="76">
        <v>2003.96</v>
      </c>
      <c r="J75" s="77">
        <f t="shared" si="1"/>
        <v>2504.9499999999998</v>
      </c>
      <c r="K75" s="63"/>
      <c r="L75" s="63"/>
      <c r="M75" s="63"/>
      <c r="N75" s="63"/>
      <c r="O75" s="63"/>
      <c r="P75" s="63"/>
      <c r="Q75" s="63"/>
      <c r="R75" s="67"/>
      <c r="S75" s="67"/>
      <c r="T75" s="67"/>
      <c r="U75" s="67"/>
      <c r="V75" s="67"/>
      <c r="W75" s="67"/>
      <c r="X75" s="67"/>
      <c r="Y75" s="67"/>
      <c r="Z75" s="67"/>
      <c r="AA75" s="65"/>
      <c r="AB75" s="65"/>
      <c r="AC75" s="65"/>
      <c r="AD75" s="65"/>
    </row>
    <row r="76" spans="1:30" ht="14.4" x14ac:dyDescent="0.25">
      <c r="A76" s="72" t="s">
        <v>227</v>
      </c>
      <c r="B76" s="73" t="s">
        <v>41</v>
      </c>
      <c r="C76" s="73" t="s">
        <v>230</v>
      </c>
      <c r="D76" s="73" t="s">
        <v>287</v>
      </c>
      <c r="E76" s="74">
        <v>1</v>
      </c>
      <c r="F76" s="72"/>
      <c r="G76" s="75">
        <v>0</v>
      </c>
      <c r="H76" s="76">
        <v>0</v>
      </c>
      <c r="I76" s="76">
        <v>0</v>
      </c>
      <c r="J76" s="77">
        <f t="shared" si="1"/>
        <v>0</v>
      </c>
      <c r="K76" s="18"/>
      <c r="L76" s="18"/>
      <c r="M76" s="18"/>
      <c r="N76" s="18"/>
      <c r="O76" s="18"/>
      <c r="P76" s="18"/>
      <c r="Q76" s="18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</row>
    <row r="77" spans="1:30" s="66" customFormat="1" ht="14.4" x14ac:dyDescent="0.25">
      <c r="A77" s="72" t="s">
        <v>228</v>
      </c>
      <c r="B77" s="73" t="s">
        <v>41</v>
      </c>
      <c r="C77" s="73" t="s">
        <v>230</v>
      </c>
      <c r="D77" s="73" t="s">
        <v>288</v>
      </c>
      <c r="E77" s="74">
        <v>1</v>
      </c>
      <c r="F77" s="72" t="s">
        <v>281</v>
      </c>
      <c r="G77" s="75">
        <v>0</v>
      </c>
      <c r="H77" s="76">
        <v>269.76</v>
      </c>
      <c r="I77" s="76">
        <v>1079.06</v>
      </c>
      <c r="J77" s="77">
        <f t="shared" si="0"/>
        <v>1348.82</v>
      </c>
      <c r="K77" s="63"/>
      <c r="L77" s="63"/>
      <c r="M77" s="63"/>
      <c r="N77" s="63"/>
      <c r="O77" s="63"/>
      <c r="P77" s="63"/>
      <c r="Q77" s="63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</row>
    <row r="78" spans="1:30" s="66" customFormat="1" ht="14.4" x14ac:dyDescent="0.25">
      <c r="A78" s="72" t="s">
        <v>227</v>
      </c>
      <c r="B78" s="73" t="s">
        <v>41</v>
      </c>
      <c r="C78" s="73" t="s">
        <v>230</v>
      </c>
      <c r="D78" s="73" t="s">
        <v>288</v>
      </c>
      <c r="E78" s="74">
        <v>1</v>
      </c>
      <c r="F78" s="72" t="s">
        <v>285</v>
      </c>
      <c r="G78" s="75">
        <v>0</v>
      </c>
      <c r="H78" s="76">
        <v>269.76</v>
      </c>
      <c r="I78" s="76">
        <v>1079.06</v>
      </c>
      <c r="J78" s="77">
        <f>SUM(G78:I78)</f>
        <v>1348.82</v>
      </c>
      <c r="K78" s="63"/>
      <c r="L78" s="63"/>
      <c r="M78" s="63"/>
      <c r="N78" s="63"/>
      <c r="O78" s="63"/>
      <c r="P78" s="63"/>
      <c r="Q78" s="63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</row>
    <row r="79" spans="1:30" s="66" customFormat="1" ht="14.4" x14ac:dyDescent="0.25">
      <c r="A79" s="72" t="s">
        <v>227</v>
      </c>
      <c r="B79" s="73" t="s">
        <v>41</v>
      </c>
      <c r="C79" s="73" t="s">
        <v>230</v>
      </c>
      <c r="D79" s="73" t="s">
        <v>287</v>
      </c>
      <c r="E79" s="74">
        <v>1</v>
      </c>
      <c r="F79" s="72"/>
      <c r="G79" s="75">
        <v>0</v>
      </c>
      <c r="H79" s="76">
        <v>0</v>
      </c>
      <c r="I79" s="76">
        <v>0</v>
      </c>
      <c r="J79" s="77">
        <f>SUM(G79:I79)</f>
        <v>0</v>
      </c>
      <c r="K79" s="63"/>
      <c r="L79" s="63"/>
      <c r="M79" s="63"/>
      <c r="N79" s="63"/>
      <c r="O79" s="63"/>
      <c r="P79" s="63"/>
      <c r="Q79" s="63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</row>
    <row r="80" spans="1:30" s="66" customFormat="1" ht="14.4" x14ac:dyDescent="0.25">
      <c r="A80" s="72" t="s">
        <v>227</v>
      </c>
      <c r="B80" s="73" t="s">
        <v>41</v>
      </c>
      <c r="C80" s="73" t="s">
        <v>230</v>
      </c>
      <c r="D80" s="73" t="s">
        <v>288</v>
      </c>
      <c r="E80" s="74">
        <v>1</v>
      </c>
      <c r="F80" s="72" t="s">
        <v>282</v>
      </c>
      <c r="G80" s="75">
        <v>0</v>
      </c>
      <c r="H80" s="76">
        <v>269.76</v>
      </c>
      <c r="I80" s="76">
        <v>1079.06</v>
      </c>
      <c r="J80" s="77">
        <f t="shared" si="0"/>
        <v>1348.82</v>
      </c>
      <c r="K80" s="63"/>
      <c r="L80" s="63"/>
      <c r="M80" s="63"/>
      <c r="N80" s="63"/>
      <c r="O80" s="63"/>
      <c r="P80" s="63"/>
      <c r="Q80" s="63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</row>
    <row r="81" spans="1:30" s="66" customFormat="1" ht="14.4" x14ac:dyDescent="0.25">
      <c r="A81" s="72" t="s">
        <v>227</v>
      </c>
      <c r="B81" s="73" t="s">
        <v>41</v>
      </c>
      <c r="C81" s="73" t="s">
        <v>230</v>
      </c>
      <c r="D81" s="73" t="s">
        <v>288</v>
      </c>
      <c r="E81" s="74">
        <v>1</v>
      </c>
      <c r="F81" s="72" t="s">
        <v>346</v>
      </c>
      <c r="G81" s="75">
        <v>0</v>
      </c>
      <c r="H81" s="76">
        <v>269.76</v>
      </c>
      <c r="I81" s="76">
        <v>1079.06</v>
      </c>
      <c r="J81" s="77">
        <f t="shared" si="0"/>
        <v>1348.82</v>
      </c>
      <c r="K81" s="63"/>
      <c r="L81" s="63"/>
      <c r="M81" s="63"/>
      <c r="N81" s="63"/>
      <c r="O81" s="63"/>
      <c r="P81" s="63"/>
      <c r="Q81" s="63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</row>
    <row r="82" spans="1:30" ht="14.4" x14ac:dyDescent="0.25">
      <c r="A82" s="72" t="s">
        <v>227</v>
      </c>
      <c r="B82" s="73" t="s">
        <v>41</v>
      </c>
      <c r="C82" s="73" t="s">
        <v>230</v>
      </c>
      <c r="D82" s="73" t="s">
        <v>287</v>
      </c>
      <c r="E82" s="74">
        <v>1</v>
      </c>
      <c r="F82" s="72"/>
      <c r="G82" s="75">
        <v>0</v>
      </c>
      <c r="H82" s="76">
        <v>0</v>
      </c>
      <c r="I82" s="76">
        <v>0</v>
      </c>
      <c r="J82" s="77">
        <f t="shared" ref="J82:J86" si="2">SUM(G82:I82)</f>
        <v>0</v>
      </c>
      <c r="K82" s="18"/>
      <c r="L82" s="18"/>
      <c r="M82" s="18"/>
      <c r="N82" s="18"/>
      <c r="O82" s="18"/>
      <c r="P82" s="18"/>
      <c r="Q82" s="18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</row>
    <row r="83" spans="1:30" ht="14.4" x14ac:dyDescent="0.25">
      <c r="A83" s="72" t="s">
        <v>229</v>
      </c>
      <c r="B83" s="73" t="s">
        <v>41</v>
      </c>
      <c r="C83" s="73" t="s">
        <v>230</v>
      </c>
      <c r="D83" s="73" t="s">
        <v>287</v>
      </c>
      <c r="E83" s="74">
        <v>1</v>
      </c>
      <c r="F83" s="72"/>
      <c r="G83" s="75">
        <v>0</v>
      </c>
      <c r="H83" s="75">
        <v>0</v>
      </c>
      <c r="I83" s="75">
        <v>0</v>
      </c>
      <c r="J83" s="77">
        <f t="shared" si="2"/>
        <v>0</v>
      </c>
      <c r="K83" s="18"/>
      <c r="L83" s="18"/>
      <c r="M83" s="18"/>
      <c r="N83" s="18"/>
      <c r="O83" s="18"/>
      <c r="P83" s="18"/>
      <c r="Q83" s="18"/>
      <c r="R83" s="51"/>
      <c r="S83" s="51"/>
      <c r="T83" s="51"/>
      <c r="U83" s="51"/>
      <c r="V83" s="51"/>
      <c r="W83" s="51"/>
      <c r="X83" s="51"/>
      <c r="Y83" s="51"/>
      <c r="Z83" s="51"/>
      <c r="AA83" s="5"/>
      <c r="AB83" s="5"/>
      <c r="AC83" s="5"/>
      <c r="AD83" s="5"/>
    </row>
    <row r="84" spans="1:30" ht="14.4" x14ac:dyDescent="0.25">
      <c r="A84" s="72" t="s">
        <v>229</v>
      </c>
      <c r="B84" s="73" t="s">
        <v>41</v>
      </c>
      <c r="C84" s="73" t="s">
        <v>230</v>
      </c>
      <c r="D84" s="73" t="s">
        <v>287</v>
      </c>
      <c r="E84" s="74">
        <v>1</v>
      </c>
      <c r="F84" s="72"/>
      <c r="G84" s="75">
        <v>0</v>
      </c>
      <c r="H84" s="75">
        <v>0</v>
      </c>
      <c r="I84" s="75">
        <v>0</v>
      </c>
      <c r="J84" s="77">
        <f t="shared" si="2"/>
        <v>0</v>
      </c>
      <c r="K84" s="18"/>
      <c r="L84" s="18"/>
      <c r="M84" s="18"/>
      <c r="N84" s="18"/>
      <c r="O84" s="18"/>
      <c r="P84" s="18"/>
      <c r="Q84" s="18"/>
      <c r="R84" s="51"/>
      <c r="S84" s="51"/>
      <c r="T84" s="51"/>
      <c r="U84" s="51"/>
      <c r="V84" s="51"/>
      <c r="W84" s="51"/>
      <c r="X84" s="51"/>
      <c r="Y84" s="51"/>
      <c r="Z84" s="51"/>
      <c r="AA84" s="5"/>
      <c r="AB84" s="5"/>
      <c r="AC84" s="5"/>
      <c r="AD84" s="5"/>
    </row>
    <row r="85" spans="1:30" ht="14.4" x14ac:dyDescent="0.25">
      <c r="A85" s="72" t="s">
        <v>229</v>
      </c>
      <c r="B85" s="73" t="s">
        <v>41</v>
      </c>
      <c r="C85" s="73" t="s">
        <v>230</v>
      </c>
      <c r="D85" s="73" t="s">
        <v>287</v>
      </c>
      <c r="E85" s="74">
        <v>1</v>
      </c>
      <c r="F85" s="72"/>
      <c r="G85" s="75">
        <v>0</v>
      </c>
      <c r="H85" s="75">
        <v>0</v>
      </c>
      <c r="I85" s="75">
        <v>0</v>
      </c>
      <c r="J85" s="77">
        <f t="shared" si="2"/>
        <v>0</v>
      </c>
      <c r="K85" s="18"/>
      <c r="L85" s="18"/>
      <c r="M85" s="18"/>
      <c r="N85" s="18"/>
      <c r="O85" s="18"/>
      <c r="P85" s="18"/>
      <c r="Q85" s="18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</row>
    <row r="86" spans="1:30" ht="14.4" x14ac:dyDescent="0.25">
      <c r="A86" s="72" t="s">
        <v>229</v>
      </c>
      <c r="B86" s="73" t="s">
        <v>41</v>
      </c>
      <c r="C86" s="73" t="s">
        <v>230</v>
      </c>
      <c r="D86" s="73" t="s">
        <v>287</v>
      </c>
      <c r="E86" s="74">
        <v>1</v>
      </c>
      <c r="F86" s="72"/>
      <c r="G86" s="75">
        <v>0</v>
      </c>
      <c r="H86" s="75">
        <v>0</v>
      </c>
      <c r="I86" s="75">
        <v>0</v>
      </c>
      <c r="J86" s="77">
        <f t="shared" si="2"/>
        <v>0</v>
      </c>
      <c r="K86" s="18"/>
      <c r="L86" s="18"/>
      <c r="M86" s="18"/>
      <c r="N86" s="18"/>
      <c r="O86" s="18"/>
      <c r="P86" s="18"/>
      <c r="Q86" s="18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</row>
    <row r="87" spans="1:30" ht="41.4" x14ac:dyDescent="0.25">
      <c r="A87" s="53" t="s">
        <v>11</v>
      </c>
      <c r="B87" s="53" t="s">
        <v>12</v>
      </c>
      <c r="C87" s="54" t="s">
        <v>13</v>
      </c>
      <c r="D87" s="54" t="s">
        <v>14</v>
      </c>
      <c r="E87" s="21" t="s">
        <v>15</v>
      </c>
      <c r="F87" s="60"/>
      <c r="G87" s="21" t="s">
        <v>16</v>
      </c>
      <c r="H87" s="21" t="s">
        <v>17</v>
      </c>
      <c r="I87" s="21" t="s">
        <v>18</v>
      </c>
      <c r="J87" s="21" t="s">
        <v>19</v>
      </c>
      <c r="K87" s="18"/>
      <c r="L87" s="18"/>
      <c r="M87" s="18"/>
      <c r="N87" s="18"/>
      <c r="O87" s="18"/>
      <c r="P87" s="18"/>
      <c r="Q87" s="18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</row>
    <row r="88" spans="1:30" ht="14.4" x14ac:dyDescent="0.25">
      <c r="A88" s="23" t="s">
        <v>20</v>
      </c>
      <c r="B88" s="15" t="s">
        <v>21</v>
      </c>
      <c r="C88" s="24">
        <f>SUMIFS($E$7:$E$86,$B$7:$B$86,"DAS",$D$7:$D$86,"&lt;&gt;VAGO")</f>
        <v>3</v>
      </c>
      <c r="D88" s="24">
        <f>SUMIFS($E$7:$E$86,$B$7:$B$86,"DAS",$D$7:$D$86,"VAGO")</f>
        <v>1</v>
      </c>
      <c r="E88" s="24">
        <f t="shared" ref="E88:E98" si="3">C88+D88</f>
        <v>4</v>
      </c>
      <c r="F88" s="25"/>
      <c r="G88" s="26">
        <f>SUMIF($B$7:$B$86,"DAS",$G$7:$G$86)</f>
        <v>0</v>
      </c>
      <c r="H88" s="26">
        <f>SUMIF($B$7:$B$86,"DAS",$H$7:$H$86)</f>
        <v>6542.4</v>
      </c>
      <c r="I88" s="26">
        <f>SUMIF($B$7:$B$86,"DAS",$I$7:$I$86)</f>
        <v>38233.599999999999</v>
      </c>
      <c r="J88" s="26">
        <f>SUMIF($B$7:$B$86,"DAS",$J$7:$J$86)</f>
        <v>44776</v>
      </c>
      <c r="K88" s="27"/>
      <c r="L88" s="27"/>
      <c r="M88" s="27"/>
      <c r="N88" s="27"/>
      <c r="O88" s="27"/>
      <c r="P88" s="27"/>
      <c r="Q88" s="27"/>
    </row>
    <row r="89" spans="1:30" ht="14.4" x14ac:dyDescent="0.25">
      <c r="A89" s="23" t="s">
        <v>22</v>
      </c>
      <c r="B89" s="15" t="s">
        <v>23</v>
      </c>
      <c r="C89" s="24">
        <f>SUMIFS($E$7:$E$86,$B$7:$B$86,"DAS-1",$D$7:$D$86,"&lt;&gt;VAGO")</f>
        <v>0</v>
      </c>
      <c r="D89" s="24">
        <f>SUMIFS($E$7:$E$86,$B$7:$B$86,"DAS-1",$D$7:$D$86,"VAGO")</f>
        <v>0</v>
      </c>
      <c r="E89" s="24">
        <f t="shared" si="3"/>
        <v>0</v>
      </c>
      <c r="F89" s="28"/>
      <c r="G89" s="26">
        <f>SUMIF($B$7:$B$86,"DAS-1",$G$7:$G$86)</f>
        <v>0</v>
      </c>
      <c r="H89" s="26">
        <f>SUMIF($B$7:$B$86,"DAS-1",$H$7:$H$86)</f>
        <v>0</v>
      </c>
      <c r="I89" s="26">
        <f>SUMIF($B$7:$B$86,"DAS-1",$I$7:$I$86)</f>
        <v>0</v>
      </c>
      <c r="J89" s="26">
        <f>SUMIF($B$7:$B$86,"DAS-1",$J$7:$J$86)</f>
        <v>0</v>
      </c>
      <c r="K89" s="27"/>
      <c r="L89" s="27"/>
      <c r="M89" s="27"/>
      <c r="N89" s="27"/>
      <c r="O89" s="27"/>
      <c r="P89" s="27"/>
      <c r="Q89" s="27"/>
    </row>
    <row r="90" spans="1:30" ht="14.4" x14ac:dyDescent="0.25">
      <c r="A90" s="23" t="s">
        <v>24</v>
      </c>
      <c r="B90" s="15" t="s">
        <v>25</v>
      </c>
      <c r="C90" s="24">
        <f>SUMIFS($E$7:$E$86,$B$7:$B$86,"DAS-2",$D$7:$D$86,"&lt;&gt;VAGO")</f>
        <v>5</v>
      </c>
      <c r="D90" s="24">
        <f>SUMIFS($E$7:$E$86,$B$7:$B$86,"DAS-2",$D$7:$D$86,"VAGO")</f>
        <v>1</v>
      </c>
      <c r="E90" s="24">
        <f t="shared" si="3"/>
        <v>6</v>
      </c>
      <c r="F90" s="28"/>
      <c r="G90" s="26">
        <f>SUMIF($B$7:$B$86,"DAS-2",$G$7:$G$86)</f>
        <v>0</v>
      </c>
      <c r="H90" s="26">
        <f>SUMIF($B$7:$B$86,"DAS-2",$H$7:$H$86)</f>
        <v>8478.25</v>
      </c>
      <c r="I90" s="26">
        <f>SUMIF($B$7:$B$86,"DAS-2",$I$7:$I$86)</f>
        <v>33913.1</v>
      </c>
      <c r="J90" s="26">
        <f>SUMIF($B$7:$B$86,"DAS-2",$J$7:$J$86)</f>
        <v>42391.350000000006</v>
      </c>
      <c r="K90" s="27"/>
      <c r="L90" s="27"/>
      <c r="M90" s="27"/>
      <c r="N90" s="27"/>
      <c r="O90" s="27"/>
      <c r="P90" s="27"/>
      <c r="Q90" s="27"/>
    </row>
    <row r="91" spans="1:30" ht="14.4" x14ac:dyDescent="0.25">
      <c r="A91" s="23" t="s">
        <v>26</v>
      </c>
      <c r="B91" s="15" t="s">
        <v>27</v>
      </c>
      <c r="C91" s="24">
        <f>SUMIFS($E$7:$E$86,$B$7:$B$86,"DAS-3",$D$7:$D$86,"&lt;&gt;VAGO")</f>
        <v>0</v>
      </c>
      <c r="D91" s="24">
        <f>SUMIFS($E$7:$E$86,$B$7:$B$86,"DAS-3",$D$7:$D$86,"VAGO")</f>
        <v>0</v>
      </c>
      <c r="E91" s="24">
        <f t="shared" si="3"/>
        <v>0</v>
      </c>
      <c r="F91" s="28"/>
      <c r="G91" s="26">
        <f>SUMIF($B$7:$B$86,"DAS-3",$G$7:$G$86)</f>
        <v>0</v>
      </c>
      <c r="H91" s="26">
        <f>SUMIF($B$7:$B$86,"DAS-3",$H$7:$H$86)</f>
        <v>0</v>
      </c>
      <c r="I91" s="26">
        <f>SUMIF($B$7:$B$86,"DAS-3",$I$7:$I$86)</f>
        <v>0</v>
      </c>
      <c r="J91" s="26">
        <f>SUMIF($B$7:$B$86,"DAS-3",$J$7:$J$86)</f>
        <v>0</v>
      </c>
      <c r="K91" s="27"/>
      <c r="L91" s="27"/>
      <c r="M91" s="27"/>
      <c r="N91" s="27"/>
      <c r="O91" s="27"/>
      <c r="P91" s="27"/>
      <c r="Q91" s="27"/>
    </row>
    <row r="92" spans="1:30" ht="14.4" x14ac:dyDescent="0.25">
      <c r="A92" s="29" t="s">
        <v>28</v>
      </c>
      <c r="B92" s="15" t="s">
        <v>29</v>
      </c>
      <c r="C92" s="24">
        <f>SUMIFS($E$7:$E$86,$B$7:$B$86,"DAS-4",$D$7:$D$86,"&lt;&gt;VAGO")</f>
        <v>6</v>
      </c>
      <c r="D92" s="24">
        <f>SUMIFS($E$7:$E$86,$B$7:$B$86,"DAS-4",$D$7:$D$86,"VAGO")</f>
        <v>5</v>
      </c>
      <c r="E92" s="24">
        <f t="shared" si="3"/>
        <v>11</v>
      </c>
      <c r="F92" s="30"/>
      <c r="G92" s="26">
        <f>SUMIF($B$7:$B$86,"DAS-4",$G$7:$G$86)</f>
        <v>0</v>
      </c>
      <c r="H92" s="26">
        <f>SUMIF($B$7:$B$86,"DAS-4",$H$7:$H$86)</f>
        <v>7861.6799999999994</v>
      </c>
      <c r="I92" s="26">
        <f>SUMIF($B$7:$B$86,"DAS-4",$I$7:$I$86)</f>
        <v>31446.66</v>
      </c>
      <c r="J92" s="26">
        <f>SUMIF($B$7:$B$86,"DAS-4",$J$7:$J$86)</f>
        <v>39308.339999999997</v>
      </c>
      <c r="K92" s="27"/>
      <c r="L92" s="27"/>
      <c r="M92" s="27"/>
      <c r="N92" s="27"/>
      <c r="O92" s="27"/>
      <c r="P92" s="27"/>
      <c r="Q92" s="27"/>
    </row>
    <row r="93" spans="1:30" ht="14.4" x14ac:dyDescent="0.25">
      <c r="A93" s="29" t="s">
        <v>30</v>
      </c>
      <c r="B93" s="15" t="s">
        <v>31</v>
      </c>
      <c r="C93" s="24">
        <f>SUMIFS($E$7:$E$86,$B$7:$B$86,"DAS-5",$D$7:$D$86,"&lt;&gt;VAGO")</f>
        <v>5</v>
      </c>
      <c r="D93" s="24">
        <f>SUMIFS($E$7:$E$86,$B$7:$B$86,"DAS-5",$D$7:$D$86,"VAGO")</f>
        <v>0</v>
      </c>
      <c r="E93" s="24">
        <f t="shared" si="3"/>
        <v>5</v>
      </c>
      <c r="F93" s="30"/>
      <c r="G93" s="26">
        <f>SUMIF($B$7:$B$86,"DAS-5",$G$7:$G$86)</f>
        <v>0</v>
      </c>
      <c r="H93" s="26">
        <f>SUMIF($B$7:$B$86,"DAS-5",$H$7:$H$86)</f>
        <v>5395.25</v>
      </c>
      <c r="I93" s="26">
        <f>SUMIF($B$7:$B$86,"DAS-5",$I$7:$I$86)</f>
        <v>21581.05</v>
      </c>
      <c r="J93" s="26">
        <f>SUMIF($B$7:$B$86,"DAS-5",$J$7:$J$86)</f>
        <v>26976.300000000003</v>
      </c>
      <c r="K93" s="27"/>
      <c r="L93" s="27"/>
      <c r="M93" s="27"/>
      <c r="N93" s="27"/>
      <c r="O93" s="27"/>
      <c r="P93" s="27"/>
      <c r="Q93" s="27"/>
    </row>
    <row r="94" spans="1:30" ht="14.4" x14ac:dyDescent="0.25">
      <c r="A94" s="29" t="s">
        <v>32</v>
      </c>
      <c r="B94" s="15" t="s">
        <v>33</v>
      </c>
      <c r="C94" s="24">
        <f>SUMIFS($E$7:$E$86,$B$7:$B$86,"CAA-1",$D$7:$D$86,"&lt;&gt;VAGO")</f>
        <v>20</v>
      </c>
      <c r="D94" s="24">
        <f>SUMIFS($E$7:$E$86,$B$7:$B$86,"CAA-1",$D$7:$D$86,"VAGO")</f>
        <v>2</v>
      </c>
      <c r="E94" s="24">
        <f t="shared" si="3"/>
        <v>22</v>
      </c>
      <c r="F94" s="30"/>
      <c r="G94" s="26">
        <f>SUMIF($B$7:$B$86,"CAA-1",$G$7:$G$86)</f>
        <v>0</v>
      </c>
      <c r="H94" s="26">
        <f>SUMIF($B$7:$B$86,"CAA-1",$H$7:$H$86)</f>
        <v>18729.19999999999</v>
      </c>
      <c r="I94" s="26">
        <f>SUMIF($B$7:$B$86,"CAA-1",$I$7:$I$86)</f>
        <v>74917</v>
      </c>
      <c r="J94" s="26">
        <f>SUMIF($B$7:$B$86,"CAA-1",$J$7:$J$86)</f>
        <v>93646.199999999968</v>
      </c>
      <c r="K94" s="27"/>
      <c r="L94" s="27"/>
      <c r="M94" s="27"/>
      <c r="N94" s="27"/>
      <c r="O94" s="27"/>
      <c r="P94" s="27"/>
      <c r="Q94" s="27"/>
    </row>
    <row r="95" spans="1:30" ht="14.4" x14ac:dyDescent="0.25">
      <c r="A95" s="29" t="s">
        <v>34</v>
      </c>
      <c r="B95" s="15" t="s">
        <v>35</v>
      </c>
      <c r="C95" s="24">
        <f>SUMIFS($E$7:$E$86,$B$7:$B$86,"CAA-2",$D$7:$D$86,"&lt;&gt;VAGO")</f>
        <v>5</v>
      </c>
      <c r="D95" s="24">
        <f>SUMIFS($E$7:$E$86,$B$7:$B$86,"CAA-2",$D$7:$D$86,"VAGO")</f>
        <v>5</v>
      </c>
      <c r="E95" s="24">
        <f t="shared" si="3"/>
        <v>10</v>
      </c>
      <c r="F95" s="30"/>
      <c r="G95" s="26">
        <f>SUMIF($B$7:$B$86,"CAA-2",$G$7:$G$86)</f>
        <v>0</v>
      </c>
      <c r="H95" s="26">
        <f>SUMIF($B$7:$B$86,"CAA-2",$H$7:$H$86)</f>
        <v>3083</v>
      </c>
      <c r="I95" s="26">
        <f>SUMIF($B$7:$B$86,"CAA-2",$I$7:$I$86)</f>
        <v>15415.050000000001</v>
      </c>
      <c r="J95" s="26">
        <f>SUMIF($B$7:$B$86,"CAA-2",$J$7:$J$86)</f>
        <v>18498.050000000003</v>
      </c>
      <c r="K95" s="27"/>
      <c r="L95" s="27"/>
      <c r="M95" s="27"/>
      <c r="N95" s="27"/>
      <c r="O95" s="27"/>
      <c r="P95" s="27"/>
      <c r="Q95" s="27"/>
    </row>
    <row r="96" spans="1:30" ht="14.4" x14ac:dyDescent="0.25">
      <c r="A96" s="29" t="s">
        <v>36</v>
      </c>
      <c r="B96" s="15" t="s">
        <v>37</v>
      </c>
      <c r="C96" s="24">
        <f>SUMIFS($E$7:$E$86,$B$7:$B$86,"CAA-3",$D$7:$D$86,"&lt;&gt;VAGO")</f>
        <v>10</v>
      </c>
      <c r="D96" s="24">
        <f>SUMIFS($E$7:$E$86,$B$7:$B$86,"CAA-3",$D$7:$D$86,"VAGO")</f>
        <v>1</v>
      </c>
      <c r="E96" s="24">
        <f t="shared" si="3"/>
        <v>11</v>
      </c>
      <c r="F96" s="28"/>
      <c r="G96" s="26">
        <f>SUMIF($B$7:$B$86,"CAA-3",$G$7:$G$86)</f>
        <v>0</v>
      </c>
      <c r="H96" s="26">
        <f>SUMIF($B$7:$B$86,"CAA-3",$H$7:$H$86)</f>
        <v>4508.9099999999989</v>
      </c>
      <c r="I96" s="26">
        <f>SUMIF($B$7:$B$86,"CAA-3",$I$7:$I$86)</f>
        <v>18035.639999999996</v>
      </c>
      <c r="J96" s="26">
        <f>SUMIF($B$7:$B$86,"CAA-3",$J$7:$J$86)</f>
        <v>22544.550000000003</v>
      </c>
      <c r="K96" s="27"/>
      <c r="L96" s="27"/>
      <c r="M96" s="27"/>
      <c r="N96" s="27"/>
      <c r="O96" s="27"/>
      <c r="P96" s="27"/>
      <c r="Q96" s="27"/>
    </row>
    <row r="97" spans="1:30" ht="14.4" x14ac:dyDescent="0.25">
      <c r="A97" s="29" t="s">
        <v>38</v>
      </c>
      <c r="B97" s="15" t="s">
        <v>39</v>
      </c>
      <c r="C97" s="24">
        <f>SUMIFS($E$7:$E$86,$B$7:$B$86,"CAA-4",$D$7:$D$86,"&lt;&gt;VAGO")</f>
        <v>0</v>
      </c>
      <c r="D97" s="24">
        <f>SUMIFS($E$7:$E$86,$B$7:$B$86,"CAA-4",$D$7:$D$86,"VAGO")</f>
        <v>0</v>
      </c>
      <c r="E97" s="24">
        <f>C97+D97</f>
        <v>0</v>
      </c>
      <c r="F97" s="28"/>
      <c r="G97" s="26">
        <f>SUMIF($B$7:$B$86,"CAA-4",$G$7:$G$86)</f>
        <v>0</v>
      </c>
      <c r="H97" s="26">
        <f>SUMIF($B$7:$B$86,"CAA-4",$H$7:$H$86)</f>
        <v>0</v>
      </c>
      <c r="I97" s="26">
        <f>SUMIF($B$7:$B$86,"CAA-4",$I$7:$I$86)</f>
        <v>0</v>
      </c>
      <c r="J97" s="26">
        <f>SUMIF($B$7:$B$86,"CAA-4",$J$7:$J$86)</f>
        <v>0</v>
      </c>
      <c r="K97" s="27"/>
      <c r="L97" s="27"/>
      <c r="M97" s="27"/>
      <c r="N97" s="27"/>
      <c r="O97" s="27"/>
      <c r="P97" s="27"/>
      <c r="Q97" s="27"/>
    </row>
    <row r="98" spans="1:30" ht="14.4" x14ac:dyDescent="0.25">
      <c r="A98" s="29" t="s">
        <v>40</v>
      </c>
      <c r="B98" s="15" t="s">
        <v>41</v>
      </c>
      <c r="C98" s="24">
        <f>SUMIFS($E$7:$E$86,$B$7:$B$86,"CAA-5",$D$7:$D$86,"&lt;&gt;VAGO")</f>
        <v>4</v>
      </c>
      <c r="D98" s="24">
        <f>SUMIFS($E$7:$E$86,$B$7:$B$86,"CAA-5",$D$7:$D$86,"VAGO")</f>
        <v>7</v>
      </c>
      <c r="E98" s="24">
        <f t="shared" si="3"/>
        <v>11</v>
      </c>
      <c r="F98" s="28"/>
      <c r="G98" s="26">
        <f>SUMIF($B$7:$B$86,"CAA-5",$G$7:$G$86)</f>
        <v>0</v>
      </c>
      <c r="H98" s="26">
        <f>SUMIF($B$7:$B$86,"CAA-5",$H$7:$H$86)</f>
        <v>1079.04</v>
      </c>
      <c r="I98" s="26">
        <f>SUMIF($B$7:$B$86,"CAA-5",$I$7:$I$86)</f>
        <v>4316.24</v>
      </c>
      <c r="J98" s="26">
        <f>SUMIF($B$7:$B$86,"CAA-5",$J$7:$J$86)</f>
        <v>5395.28</v>
      </c>
      <c r="K98" s="27"/>
      <c r="L98" s="27"/>
      <c r="M98" s="27"/>
      <c r="N98" s="27"/>
      <c r="O98" s="27"/>
      <c r="P98" s="27"/>
      <c r="Q98" s="27"/>
    </row>
    <row r="99" spans="1:30" ht="27.6" x14ac:dyDescent="0.25">
      <c r="A99" s="20" t="s">
        <v>42</v>
      </c>
      <c r="B99" s="22"/>
      <c r="C99" s="21">
        <f>SUM(C88:C98)</f>
        <v>58</v>
      </c>
      <c r="D99" s="21">
        <f>SUM(D88:D98)</f>
        <v>22</v>
      </c>
      <c r="E99" s="21">
        <f>SUM(E88:E98)</f>
        <v>80</v>
      </c>
      <c r="F99" s="22"/>
      <c r="G99" s="31">
        <f t="shared" ref="G99:J99" si="4">SUM(G88:G98)</f>
        <v>0</v>
      </c>
      <c r="H99" s="31">
        <f t="shared" si="4"/>
        <v>55677.729999999981</v>
      </c>
      <c r="I99" s="31">
        <f t="shared" si="4"/>
        <v>237858.33999999997</v>
      </c>
      <c r="J99" s="31">
        <f t="shared" si="4"/>
        <v>293536.06999999995</v>
      </c>
      <c r="K99" s="27"/>
      <c r="L99" s="27"/>
      <c r="M99" s="27"/>
      <c r="N99" s="27"/>
      <c r="O99" s="27"/>
      <c r="P99" s="27"/>
      <c r="Q99" s="27"/>
    </row>
    <row r="100" spans="1:30" ht="45.75" customHeight="1" x14ac:dyDescent="0.25">
      <c r="A100" s="27"/>
      <c r="B100" s="27"/>
      <c r="C100" s="27"/>
      <c r="D100" s="27"/>
      <c r="E100" s="27"/>
      <c r="F100" s="27"/>
      <c r="G100" s="27"/>
      <c r="H100" s="18"/>
      <c r="I100" s="18"/>
      <c r="J100" s="32"/>
      <c r="K100" s="27"/>
      <c r="L100" s="27"/>
      <c r="M100" s="27"/>
      <c r="N100" s="27"/>
      <c r="O100" s="27"/>
      <c r="P100" s="27"/>
      <c r="Q100" s="27"/>
    </row>
    <row r="101" spans="1:30" ht="14.4" x14ac:dyDescent="0.25">
      <c r="A101" s="112" t="s">
        <v>43</v>
      </c>
      <c r="B101" s="104"/>
      <c r="C101" s="104"/>
      <c r="D101" s="104"/>
      <c r="E101" s="104"/>
      <c r="F101" s="104"/>
      <c r="G101" s="104"/>
      <c r="H101" s="104"/>
      <c r="I101" s="105"/>
      <c r="J101" s="27"/>
      <c r="K101" s="6"/>
      <c r="L101" s="27"/>
      <c r="M101" s="27"/>
      <c r="N101" s="27"/>
      <c r="O101" s="27"/>
      <c r="P101" s="27"/>
      <c r="Q101" s="27"/>
    </row>
    <row r="102" spans="1:30" ht="27.6" x14ac:dyDescent="0.25">
      <c r="A102" s="9" t="s">
        <v>44</v>
      </c>
      <c r="B102" s="9" t="s">
        <v>45</v>
      </c>
      <c r="C102" s="9" t="s">
        <v>46</v>
      </c>
      <c r="D102" s="9" t="s">
        <v>47</v>
      </c>
      <c r="E102" s="9" t="s">
        <v>48</v>
      </c>
      <c r="F102" s="9" t="s">
        <v>49</v>
      </c>
      <c r="G102" s="9" t="s">
        <v>50</v>
      </c>
      <c r="H102" s="9" t="s">
        <v>51</v>
      </c>
      <c r="I102" s="9" t="s">
        <v>52</v>
      </c>
      <c r="J102" s="33"/>
      <c r="K102" s="6"/>
      <c r="L102" s="33"/>
      <c r="M102" s="33"/>
      <c r="N102" s="33"/>
      <c r="O102" s="33"/>
      <c r="P102" s="33"/>
      <c r="Q102" s="33"/>
      <c r="R102" s="34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</row>
    <row r="103" spans="1:30" ht="14.4" x14ac:dyDescent="0.25">
      <c r="A103" s="13"/>
      <c r="B103" s="35"/>
      <c r="C103" s="14"/>
      <c r="D103" s="14"/>
      <c r="E103" s="15">
        <v>0</v>
      </c>
      <c r="F103" s="36"/>
      <c r="G103" s="16">
        <v>0</v>
      </c>
      <c r="H103" s="16">
        <v>0</v>
      </c>
      <c r="I103" s="17">
        <f t="shared" ref="I103:I112" si="5">SUM(G103:H103)</f>
        <v>0</v>
      </c>
      <c r="J103" s="27"/>
      <c r="K103" s="18"/>
      <c r="L103" s="18"/>
      <c r="M103" s="18"/>
      <c r="N103" s="18"/>
      <c r="O103" s="18"/>
      <c r="P103" s="18"/>
      <c r="Q103" s="18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</row>
    <row r="104" spans="1:30" ht="14.4" x14ac:dyDescent="0.25">
      <c r="A104" s="13"/>
      <c r="B104" s="35"/>
      <c r="C104" s="14"/>
      <c r="D104" s="14"/>
      <c r="E104" s="15">
        <v>0</v>
      </c>
      <c r="F104" s="36"/>
      <c r="G104" s="16">
        <v>0</v>
      </c>
      <c r="H104" s="16">
        <v>0</v>
      </c>
      <c r="I104" s="17">
        <f t="shared" si="5"/>
        <v>0</v>
      </c>
      <c r="J104" s="27"/>
      <c r="K104" s="18"/>
      <c r="L104" s="18"/>
      <c r="M104" s="18"/>
      <c r="N104" s="18"/>
      <c r="O104" s="18"/>
      <c r="P104" s="18"/>
      <c r="Q104" s="18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</row>
    <row r="105" spans="1:30" ht="14.4" x14ac:dyDescent="0.25">
      <c r="A105" s="13"/>
      <c r="B105" s="35"/>
      <c r="C105" s="14"/>
      <c r="D105" s="14"/>
      <c r="E105" s="15">
        <v>0</v>
      </c>
      <c r="F105" s="13"/>
      <c r="G105" s="16">
        <v>0</v>
      </c>
      <c r="H105" s="16">
        <v>0</v>
      </c>
      <c r="I105" s="17">
        <f t="shared" si="5"/>
        <v>0</v>
      </c>
      <c r="J105" s="27"/>
      <c r="K105" s="18"/>
      <c r="L105" s="18"/>
      <c r="M105" s="18"/>
      <c r="N105" s="18"/>
      <c r="O105" s="18"/>
      <c r="P105" s="18"/>
      <c r="Q105" s="18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</row>
    <row r="106" spans="1:30" ht="14.4" x14ac:dyDescent="0.25">
      <c r="A106" s="13"/>
      <c r="B106" s="35"/>
      <c r="C106" s="14"/>
      <c r="D106" s="14"/>
      <c r="E106" s="15">
        <v>0</v>
      </c>
      <c r="F106" s="13"/>
      <c r="G106" s="16">
        <v>0</v>
      </c>
      <c r="H106" s="16">
        <v>0</v>
      </c>
      <c r="I106" s="17">
        <f t="shared" si="5"/>
        <v>0</v>
      </c>
      <c r="J106" s="27"/>
      <c r="K106" s="18"/>
      <c r="L106" s="18"/>
      <c r="M106" s="18"/>
      <c r="N106" s="18"/>
      <c r="O106" s="18"/>
      <c r="P106" s="18"/>
      <c r="Q106" s="18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</row>
    <row r="107" spans="1:30" ht="14.4" x14ac:dyDescent="0.25">
      <c r="A107" s="13"/>
      <c r="B107" s="35"/>
      <c r="C107" s="14"/>
      <c r="D107" s="14"/>
      <c r="E107" s="15">
        <v>0</v>
      </c>
      <c r="F107" s="13"/>
      <c r="G107" s="16">
        <v>0</v>
      </c>
      <c r="H107" s="16">
        <v>0</v>
      </c>
      <c r="I107" s="17">
        <f t="shared" si="5"/>
        <v>0</v>
      </c>
      <c r="J107" s="27"/>
      <c r="K107" s="18"/>
      <c r="L107" s="18"/>
      <c r="M107" s="18"/>
      <c r="N107" s="18"/>
      <c r="O107" s="18"/>
      <c r="P107" s="18"/>
      <c r="Q107" s="18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</row>
    <row r="108" spans="1:30" ht="14.4" x14ac:dyDescent="0.25">
      <c r="A108" s="13"/>
      <c r="B108" s="35"/>
      <c r="C108" s="14"/>
      <c r="D108" s="14"/>
      <c r="E108" s="15">
        <v>0</v>
      </c>
      <c r="F108" s="13"/>
      <c r="G108" s="16">
        <v>0</v>
      </c>
      <c r="H108" s="16">
        <v>0</v>
      </c>
      <c r="I108" s="17">
        <f t="shared" si="5"/>
        <v>0</v>
      </c>
      <c r="J108" s="27"/>
      <c r="K108" s="18"/>
      <c r="L108" s="18"/>
      <c r="M108" s="18"/>
      <c r="N108" s="18"/>
      <c r="O108" s="18"/>
      <c r="P108" s="18"/>
      <c r="Q108" s="18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</row>
    <row r="109" spans="1:30" ht="14.4" x14ac:dyDescent="0.25">
      <c r="A109" s="13"/>
      <c r="B109" s="35"/>
      <c r="C109" s="14"/>
      <c r="D109" s="14"/>
      <c r="E109" s="15">
        <v>0</v>
      </c>
      <c r="F109" s="13"/>
      <c r="G109" s="16">
        <v>0</v>
      </c>
      <c r="H109" s="16">
        <v>0</v>
      </c>
      <c r="I109" s="17">
        <f t="shared" si="5"/>
        <v>0</v>
      </c>
      <c r="J109" s="27"/>
      <c r="K109" s="18"/>
      <c r="L109" s="18"/>
      <c r="M109" s="18"/>
      <c r="N109" s="18"/>
      <c r="O109" s="18"/>
      <c r="P109" s="18"/>
      <c r="Q109" s="18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</row>
    <row r="110" spans="1:30" ht="14.4" x14ac:dyDescent="0.25">
      <c r="A110" s="13"/>
      <c r="B110" s="35"/>
      <c r="C110" s="14"/>
      <c r="D110" s="14"/>
      <c r="E110" s="15">
        <v>0</v>
      </c>
      <c r="F110" s="13"/>
      <c r="G110" s="16">
        <v>0</v>
      </c>
      <c r="H110" s="16">
        <v>0</v>
      </c>
      <c r="I110" s="17">
        <f t="shared" si="5"/>
        <v>0</v>
      </c>
      <c r="J110" s="27"/>
      <c r="K110" s="18"/>
      <c r="L110" s="18"/>
      <c r="M110" s="18"/>
      <c r="N110" s="18"/>
      <c r="O110" s="18"/>
      <c r="P110" s="18"/>
      <c r="Q110" s="18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</row>
    <row r="111" spans="1:30" ht="14.4" x14ac:dyDescent="0.25">
      <c r="A111" s="13"/>
      <c r="B111" s="35"/>
      <c r="C111" s="14"/>
      <c r="D111" s="14"/>
      <c r="E111" s="15">
        <v>0</v>
      </c>
      <c r="F111" s="13"/>
      <c r="G111" s="16">
        <v>0</v>
      </c>
      <c r="H111" s="16">
        <v>0</v>
      </c>
      <c r="I111" s="17">
        <f t="shared" si="5"/>
        <v>0</v>
      </c>
      <c r="J111" s="27"/>
      <c r="K111" s="18"/>
      <c r="L111" s="18"/>
      <c r="M111" s="18"/>
      <c r="N111" s="18"/>
      <c r="O111" s="18"/>
      <c r="P111" s="18"/>
      <c r="Q111" s="18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</row>
    <row r="112" spans="1:30" ht="14.4" x14ac:dyDescent="0.25">
      <c r="A112" s="13"/>
      <c r="B112" s="35"/>
      <c r="C112" s="14"/>
      <c r="D112" s="14"/>
      <c r="E112" s="15">
        <v>0</v>
      </c>
      <c r="F112" s="13"/>
      <c r="G112" s="16">
        <v>0</v>
      </c>
      <c r="H112" s="16">
        <v>0</v>
      </c>
      <c r="I112" s="17">
        <f t="shared" si="5"/>
        <v>0</v>
      </c>
      <c r="J112" s="27"/>
      <c r="K112" s="18"/>
      <c r="L112" s="18"/>
      <c r="M112" s="18"/>
      <c r="N112" s="18"/>
      <c r="O112" s="18"/>
      <c r="P112" s="18"/>
      <c r="Q112" s="18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</row>
    <row r="113" spans="1:30" ht="41.4" x14ac:dyDescent="0.25">
      <c r="A113" s="20" t="s">
        <v>53</v>
      </c>
      <c r="B113" s="20" t="s">
        <v>54</v>
      </c>
      <c r="C113" s="21" t="s">
        <v>55</v>
      </c>
      <c r="D113" s="21" t="s">
        <v>56</v>
      </c>
      <c r="E113" s="21" t="s">
        <v>57</v>
      </c>
      <c r="F113" s="37"/>
      <c r="G113" s="21" t="s">
        <v>58</v>
      </c>
      <c r="H113" s="21" t="s">
        <v>59</v>
      </c>
      <c r="I113" s="21" t="s">
        <v>60</v>
      </c>
      <c r="J113" s="27"/>
      <c r="K113" s="6"/>
      <c r="L113" s="6"/>
      <c r="M113" s="6"/>
      <c r="N113" s="6"/>
      <c r="O113" s="6"/>
      <c r="P113" s="6"/>
      <c r="Q113" s="6"/>
      <c r="R113" s="38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</row>
    <row r="114" spans="1:30" ht="14.4" x14ac:dyDescent="0.25">
      <c r="A114" s="23" t="s">
        <v>61</v>
      </c>
      <c r="B114" s="39" t="s">
        <v>62</v>
      </c>
      <c r="C114" s="24">
        <f>SUMIFS($E$103:$E$112,$B$103:$B$112,"FDA",$D$103:$D$112,"&lt;&gt;VAGO")</f>
        <v>0</v>
      </c>
      <c r="D114" s="24">
        <f>SUMIFS($E$103:$E$112,$B$103:$B$112,"FDA",$D$103:$D$112,"VAGO")</f>
        <v>0</v>
      </c>
      <c r="E114" s="24">
        <f t="shared" ref="E114:E118" si="6">C114+D114</f>
        <v>0</v>
      </c>
      <c r="F114" s="25"/>
      <c r="G114" s="17">
        <f>SUMIF($B$103:$B$112,"FDA",$G$103:$G$112)</f>
        <v>0</v>
      </c>
      <c r="H114" s="17">
        <f>SUMIF($B$103:$B$112,"FDA",$H$103:$H$112)</f>
        <v>0</v>
      </c>
      <c r="I114" s="17">
        <f>SUMIF($B$103:$B$112,"FDA",$I$103:$I$112)</f>
        <v>0</v>
      </c>
      <c r="J114" s="18"/>
      <c r="K114" s="6"/>
      <c r="L114" s="18"/>
      <c r="M114" s="18"/>
      <c r="N114" s="18"/>
      <c r="O114" s="18"/>
      <c r="P114" s="18"/>
      <c r="Q114" s="18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</row>
    <row r="115" spans="1:30" ht="14.4" x14ac:dyDescent="0.25">
      <c r="A115" s="23" t="s">
        <v>63</v>
      </c>
      <c r="B115" s="39" t="s">
        <v>64</v>
      </c>
      <c r="C115" s="24">
        <f>SUMIFS($E$103:$E$112,$B$103:$B$112,"FDA-1",$D$103:$D$112,"&lt;&gt;VAGO")</f>
        <v>0</v>
      </c>
      <c r="D115" s="24">
        <f>SUMIFS($E$103:$E$112,$B$103:$B$112,"FDA-1",$D$103:$D$112,"VAGO")</f>
        <v>0</v>
      </c>
      <c r="E115" s="24">
        <f t="shared" si="6"/>
        <v>0</v>
      </c>
      <c r="F115" s="25"/>
      <c r="G115" s="17">
        <f>SUMIF($B$103:$B$112,"FDA-1",$G$103:$G$112)</f>
        <v>0</v>
      </c>
      <c r="H115" s="17">
        <f>SUMIF($B$103:$B$112,"FDA-1",$H$103:$H$112)</f>
        <v>0</v>
      </c>
      <c r="I115" s="17">
        <f>SUMIF($B$103:$B$112,"FDA-1",$I$103:$I$112)</f>
        <v>0</v>
      </c>
      <c r="J115" s="18"/>
      <c r="K115" s="6"/>
      <c r="L115" s="18"/>
      <c r="M115" s="18"/>
      <c r="N115" s="18"/>
      <c r="O115" s="18"/>
      <c r="P115" s="18"/>
      <c r="Q115" s="18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</row>
    <row r="116" spans="1:30" ht="14.4" x14ac:dyDescent="0.25">
      <c r="A116" s="23" t="s">
        <v>65</v>
      </c>
      <c r="B116" s="39" t="s">
        <v>66</v>
      </c>
      <c r="C116" s="24">
        <f>SUMIFS($E$103:$E$112,$B$103:$B$112,"FDA-2",$D$103:$D$112,"&lt;&gt;VAGO")</f>
        <v>0</v>
      </c>
      <c r="D116" s="24">
        <f>SUMIFS($E$103:$E$112,$B$103:$B$112,"FDA-2",$D$103:$D$112,"VAGO")</f>
        <v>0</v>
      </c>
      <c r="E116" s="24">
        <f t="shared" si="6"/>
        <v>0</v>
      </c>
      <c r="F116" s="28"/>
      <c r="G116" s="17">
        <f>SUMIF($B$103:$B$112,"FDA-2",$G$103:$G$112)</f>
        <v>0</v>
      </c>
      <c r="H116" s="17">
        <f>SUMIF($B$103:$B$112,"FDA-2",$H$103:$H$112)</f>
        <v>0</v>
      </c>
      <c r="I116" s="17">
        <f>SUMIF($B$103:$B$112,"FDA-2",$I$103:$I$112)</f>
        <v>0</v>
      </c>
      <c r="J116" s="18"/>
      <c r="K116" s="6"/>
      <c r="L116" s="18"/>
      <c r="M116" s="18"/>
      <c r="N116" s="18"/>
      <c r="O116" s="18"/>
      <c r="P116" s="18"/>
      <c r="Q116" s="18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</row>
    <row r="117" spans="1:30" ht="14.4" x14ac:dyDescent="0.25">
      <c r="A117" s="23" t="s">
        <v>67</v>
      </c>
      <c r="B117" s="39" t="s">
        <v>68</v>
      </c>
      <c r="C117" s="24">
        <f>SUMIFS($E$103:$E$112,$B$103:$B$112,"FDA-3",$D$103:$D$112,"&lt;&gt;VAGO")</f>
        <v>0</v>
      </c>
      <c r="D117" s="24">
        <f>SUMIFS($E$103:$E$112,$B$103:$B$112,"FDA-3",$D$103:$D$112,"VAGO")</f>
        <v>0</v>
      </c>
      <c r="E117" s="24">
        <f t="shared" si="6"/>
        <v>0</v>
      </c>
      <c r="F117" s="30"/>
      <c r="G117" s="17">
        <f>SUMIF($B$103:$B$112,"FDA-3",$G$103:$G$112)</f>
        <v>0</v>
      </c>
      <c r="H117" s="17">
        <f>SUMIF($B$103:$B$112,"FDA-3",$H$103:$H$112)</f>
        <v>0</v>
      </c>
      <c r="I117" s="17">
        <f>SUMIF($B$103:$B$112,"FDA-3",$I$103:$I$112)</f>
        <v>0</v>
      </c>
      <c r="J117" s="18"/>
      <c r="K117" s="6"/>
      <c r="L117" s="18"/>
      <c r="M117" s="18"/>
      <c r="N117" s="18"/>
      <c r="O117" s="18"/>
      <c r="P117" s="18"/>
      <c r="Q117" s="18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</row>
    <row r="118" spans="1:30" ht="14.4" x14ac:dyDescent="0.25">
      <c r="A118" s="23" t="s">
        <v>69</v>
      </c>
      <c r="B118" s="39" t="s">
        <v>70</v>
      </c>
      <c r="C118" s="24">
        <f>SUMIFS($E$103:$E$112,$B$103:$B$112,"FDA-4",$D$103:$D$112,"&lt;&gt;VAGO")</f>
        <v>0</v>
      </c>
      <c r="D118" s="24">
        <f>SUMIFS($E$103:$E$112,$B$103:$B$112,"FDA-4",$D$103:$D$112,"VAGO")</f>
        <v>0</v>
      </c>
      <c r="E118" s="24">
        <f t="shared" si="6"/>
        <v>0</v>
      </c>
      <c r="F118" s="28"/>
      <c r="G118" s="17">
        <f>SUMIF($B$103:$B$112,"FDA-4",$G$103:$G$112)</f>
        <v>0</v>
      </c>
      <c r="H118" s="17">
        <f>SUMIF($B$103:$B$112,"FDA-4",$H$103:$H$112)</f>
        <v>0</v>
      </c>
      <c r="I118" s="17">
        <f>SUMIF($B$103:$B$112,"FDA-4",$I$103:$I$112)</f>
        <v>0</v>
      </c>
      <c r="J118" s="18"/>
      <c r="K118" s="6"/>
      <c r="L118" s="18"/>
      <c r="M118" s="18"/>
      <c r="N118" s="18"/>
      <c r="O118" s="18"/>
      <c r="P118" s="18"/>
      <c r="Q118" s="18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</row>
    <row r="119" spans="1:30" ht="27.6" x14ac:dyDescent="0.25">
      <c r="A119" s="20" t="s">
        <v>71</v>
      </c>
      <c r="B119" s="37"/>
      <c r="C119" s="21">
        <f t="shared" ref="C119:E119" si="7">SUM(C115:C118)</f>
        <v>0</v>
      </c>
      <c r="D119" s="21">
        <f t="shared" si="7"/>
        <v>0</v>
      </c>
      <c r="E119" s="21">
        <f t="shared" si="7"/>
        <v>0</v>
      </c>
      <c r="F119" s="37"/>
      <c r="G119" s="40">
        <f t="shared" ref="G119:I119" si="8">SUM(G114:G118)</f>
        <v>0</v>
      </c>
      <c r="H119" s="40">
        <f t="shared" si="8"/>
        <v>0</v>
      </c>
      <c r="I119" s="40">
        <f t="shared" si="8"/>
        <v>0</v>
      </c>
      <c r="J119" s="18"/>
      <c r="K119" s="6"/>
      <c r="L119" s="18"/>
      <c r="M119" s="18"/>
      <c r="N119" s="18"/>
      <c r="O119" s="18"/>
      <c r="P119" s="18"/>
      <c r="Q119" s="18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</row>
    <row r="120" spans="1:30" ht="45" customHeight="1" x14ac:dyDescent="0.25">
      <c r="A120" s="32"/>
      <c r="B120" s="32"/>
      <c r="C120" s="32"/>
      <c r="D120" s="32"/>
      <c r="E120" s="32"/>
      <c r="F120" s="32"/>
      <c r="G120" s="32"/>
      <c r="H120" s="32"/>
      <c r="I120" s="6"/>
      <c r="J120" s="18"/>
      <c r="K120" s="6"/>
      <c r="L120" s="18"/>
      <c r="M120" s="18"/>
      <c r="N120" s="18"/>
      <c r="O120" s="18"/>
      <c r="P120" s="18"/>
      <c r="Q120" s="18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</row>
    <row r="121" spans="1:30" ht="14.4" x14ac:dyDescent="0.25">
      <c r="A121" s="112" t="s">
        <v>72</v>
      </c>
      <c r="B121" s="104"/>
      <c r="C121" s="104"/>
      <c r="D121" s="104"/>
      <c r="E121" s="104"/>
      <c r="F121" s="104"/>
      <c r="G121" s="104"/>
      <c r="H121" s="104"/>
      <c r="I121" s="105"/>
      <c r="J121" s="18"/>
      <c r="K121" s="6"/>
      <c r="L121" s="18"/>
      <c r="M121" s="18"/>
      <c r="N121" s="18"/>
      <c r="O121" s="18"/>
      <c r="P121" s="18"/>
      <c r="Q121" s="18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</row>
    <row r="122" spans="1:30" ht="27.6" x14ac:dyDescent="0.25">
      <c r="A122" s="41" t="s">
        <v>73</v>
      </c>
      <c r="B122" s="9" t="s">
        <v>74</v>
      </c>
      <c r="C122" s="9" t="s">
        <v>75</v>
      </c>
      <c r="D122" s="9" t="s">
        <v>76</v>
      </c>
      <c r="E122" s="9" t="s">
        <v>77</v>
      </c>
      <c r="F122" s="9" t="s">
        <v>78</v>
      </c>
      <c r="G122" s="9" t="s">
        <v>79</v>
      </c>
      <c r="H122" s="9" t="s">
        <v>80</v>
      </c>
      <c r="I122" s="9" t="s">
        <v>81</v>
      </c>
      <c r="J122" s="6"/>
      <c r="K122" s="6"/>
      <c r="L122" s="6"/>
      <c r="M122" s="6"/>
      <c r="N122" s="6"/>
      <c r="O122" s="6"/>
      <c r="P122" s="6"/>
      <c r="Q122" s="6"/>
      <c r="R122" s="34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</row>
    <row r="123" spans="1:30" ht="14.4" x14ac:dyDescent="0.25">
      <c r="A123" s="42"/>
      <c r="B123" s="43"/>
      <c r="C123" s="43"/>
      <c r="D123" s="14"/>
      <c r="E123" s="15">
        <v>0</v>
      </c>
      <c r="F123" s="42"/>
      <c r="G123" s="16">
        <v>0</v>
      </c>
      <c r="H123" s="16">
        <v>0</v>
      </c>
      <c r="I123" s="17">
        <f t="shared" ref="I123:I132" si="9">SUM(G123:H123)</f>
        <v>0</v>
      </c>
      <c r="J123" s="18"/>
      <c r="K123" s="18"/>
      <c r="L123" s="18"/>
      <c r="M123" s="18"/>
      <c r="N123" s="18"/>
      <c r="O123" s="18"/>
      <c r="P123" s="18"/>
      <c r="Q123" s="18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</row>
    <row r="124" spans="1:30" ht="14.4" x14ac:dyDescent="0.25">
      <c r="A124" s="13"/>
      <c r="B124" s="43"/>
      <c r="C124" s="14"/>
      <c r="D124" s="14"/>
      <c r="E124" s="15">
        <v>0</v>
      </c>
      <c r="F124" s="13"/>
      <c r="G124" s="16">
        <v>0</v>
      </c>
      <c r="H124" s="16">
        <v>0</v>
      </c>
      <c r="I124" s="17">
        <f t="shared" si="9"/>
        <v>0</v>
      </c>
      <c r="J124" s="18"/>
      <c r="K124" s="18"/>
      <c r="L124" s="18"/>
      <c r="M124" s="18"/>
      <c r="N124" s="18"/>
      <c r="O124" s="18"/>
      <c r="P124" s="18"/>
      <c r="Q124" s="18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</row>
    <row r="125" spans="1:30" ht="14.4" x14ac:dyDescent="0.25">
      <c r="A125" s="13"/>
      <c r="B125" s="43"/>
      <c r="C125" s="14"/>
      <c r="D125" s="14"/>
      <c r="E125" s="15">
        <v>0</v>
      </c>
      <c r="F125" s="36"/>
      <c r="G125" s="16">
        <v>0</v>
      </c>
      <c r="H125" s="16">
        <v>0</v>
      </c>
      <c r="I125" s="17">
        <f t="shared" si="9"/>
        <v>0</v>
      </c>
      <c r="J125" s="18"/>
      <c r="K125" s="18"/>
      <c r="L125" s="18"/>
      <c r="M125" s="18"/>
      <c r="N125" s="18"/>
      <c r="O125" s="18"/>
      <c r="P125" s="18"/>
      <c r="Q125" s="18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</row>
    <row r="126" spans="1:30" ht="14.4" x14ac:dyDescent="0.25">
      <c r="A126" s="42"/>
      <c r="B126" s="43"/>
      <c r="C126" s="14"/>
      <c r="D126" s="14"/>
      <c r="E126" s="15">
        <v>0</v>
      </c>
      <c r="F126" s="13"/>
      <c r="G126" s="16">
        <v>0</v>
      </c>
      <c r="H126" s="16">
        <v>0</v>
      </c>
      <c r="I126" s="17">
        <f t="shared" si="9"/>
        <v>0</v>
      </c>
      <c r="J126" s="18"/>
      <c r="K126" s="18"/>
      <c r="L126" s="18"/>
      <c r="M126" s="18"/>
      <c r="N126" s="18"/>
      <c r="O126" s="18"/>
      <c r="P126" s="18"/>
      <c r="Q126" s="18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</row>
    <row r="127" spans="1:30" ht="14.4" x14ac:dyDescent="0.25">
      <c r="A127" s="42"/>
      <c r="B127" s="43"/>
      <c r="C127" s="43"/>
      <c r="D127" s="14"/>
      <c r="E127" s="15">
        <v>0</v>
      </c>
      <c r="F127" s="42"/>
      <c r="G127" s="16">
        <v>0</v>
      </c>
      <c r="H127" s="16">
        <v>0</v>
      </c>
      <c r="I127" s="17">
        <f t="shared" si="9"/>
        <v>0</v>
      </c>
      <c r="J127" s="18"/>
      <c r="K127" s="18"/>
      <c r="L127" s="18"/>
      <c r="M127" s="18"/>
      <c r="N127" s="18"/>
      <c r="O127" s="18"/>
      <c r="P127" s="18"/>
      <c r="Q127" s="18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</row>
    <row r="128" spans="1:30" ht="14.4" x14ac:dyDescent="0.25">
      <c r="A128" s="42"/>
      <c r="B128" s="43"/>
      <c r="C128" s="43"/>
      <c r="D128" s="14"/>
      <c r="E128" s="15">
        <v>0</v>
      </c>
      <c r="F128" s="42"/>
      <c r="G128" s="16">
        <v>0</v>
      </c>
      <c r="H128" s="16">
        <v>0</v>
      </c>
      <c r="I128" s="17">
        <f t="shared" si="9"/>
        <v>0</v>
      </c>
      <c r="J128" s="18"/>
      <c r="K128" s="18"/>
      <c r="L128" s="18"/>
      <c r="M128" s="18"/>
      <c r="N128" s="18"/>
      <c r="O128" s="18"/>
      <c r="P128" s="18"/>
      <c r="Q128" s="18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</row>
    <row r="129" spans="1:30" ht="14.4" x14ac:dyDescent="0.25">
      <c r="A129" s="42"/>
      <c r="B129" s="43"/>
      <c r="C129" s="43"/>
      <c r="D129" s="14"/>
      <c r="E129" s="15">
        <v>0</v>
      </c>
      <c r="F129" s="42"/>
      <c r="G129" s="16">
        <v>0</v>
      </c>
      <c r="H129" s="16">
        <v>0</v>
      </c>
      <c r="I129" s="17">
        <f t="shared" si="9"/>
        <v>0</v>
      </c>
      <c r="J129" s="18"/>
      <c r="K129" s="18"/>
      <c r="L129" s="18"/>
      <c r="M129" s="18"/>
      <c r="N129" s="18"/>
      <c r="O129" s="18"/>
      <c r="P129" s="18"/>
      <c r="Q129" s="18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</row>
    <row r="130" spans="1:30" ht="14.4" x14ac:dyDescent="0.25">
      <c r="A130" s="42"/>
      <c r="B130" s="43"/>
      <c r="C130" s="43"/>
      <c r="D130" s="14"/>
      <c r="E130" s="15">
        <v>0</v>
      </c>
      <c r="F130" s="42"/>
      <c r="G130" s="16">
        <v>0</v>
      </c>
      <c r="H130" s="16">
        <v>0</v>
      </c>
      <c r="I130" s="17">
        <f t="shared" si="9"/>
        <v>0</v>
      </c>
      <c r="J130" s="18"/>
      <c r="K130" s="18"/>
      <c r="L130" s="18"/>
      <c r="M130" s="18"/>
      <c r="N130" s="18"/>
      <c r="O130" s="18"/>
      <c r="P130" s="18"/>
      <c r="Q130" s="18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</row>
    <row r="131" spans="1:30" ht="14.4" x14ac:dyDescent="0.25">
      <c r="A131" s="42"/>
      <c r="B131" s="43"/>
      <c r="C131" s="43"/>
      <c r="D131" s="14"/>
      <c r="E131" s="15">
        <v>0</v>
      </c>
      <c r="F131" s="42"/>
      <c r="G131" s="16">
        <v>0</v>
      </c>
      <c r="H131" s="16">
        <v>0</v>
      </c>
      <c r="I131" s="17">
        <f t="shared" si="9"/>
        <v>0</v>
      </c>
      <c r="J131" s="18"/>
      <c r="K131" s="18"/>
      <c r="L131" s="18"/>
      <c r="M131" s="18"/>
      <c r="N131" s="18"/>
      <c r="O131" s="18"/>
      <c r="P131" s="18"/>
      <c r="Q131" s="18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</row>
    <row r="132" spans="1:30" ht="14.4" x14ac:dyDescent="0.25">
      <c r="A132" s="42"/>
      <c r="B132" s="43"/>
      <c r="C132" s="43"/>
      <c r="D132" s="14"/>
      <c r="E132" s="15">
        <v>0</v>
      </c>
      <c r="F132" s="42"/>
      <c r="G132" s="16">
        <v>0</v>
      </c>
      <c r="H132" s="16">
        <v>0</v>
      </c>
      <c r="I132" s="17">
        <f t="shared" si="9"/>
        <v>0</v>
      </c>
      <c r="J132" s="18"/>
      <c r="K132" s="18"/>
      <c r="L132" s="18"/>
      <c r="M132" s="18"/>
      <c r="N132" s="18"/>
      <c r="O132" s="18"/>
      <c r="P132" s="18"/>
      <c r="Q132" s="18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</row>
    <row r="133" spans="1:30" ht="41.4" x14ac:dyDescent="0.25">
      <c r="A133" s="20" t="s">
        <v>82</v>
      </c>
      <c r="B133" s="20" t="s">
        <v>83</v>
      </c>
      <c r="C133" s="21" t="s">
        <v>84</v>
      </c>
      <c r="D133" s="21" t="s">
        <v>85</v>
      </c>
      <c r="E133" s="21" t="s">
        <v>86</v>
      </c>
      <c r="F133" s="37"/>
      <c r="G133" s="21" t="s">
        <v>87</v>
      </c>
      <c r="H133" s="21" t="s">
        <v>88</v>
      </c>
      <c r="I133" s="21" t="s">
        <v>89</v>
      </c>
      <c r="J133" s="18"/>
      <c r="K133" s="18"/>
      <c r="L133" s="18"/>
      <c r="M133" s="18"/>
      <c r="N133" s="18"/>
      <c r="O133" s="18"/>
      <c r="P133" s="18"/>
      <c r="Q133" s="18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</row>
    <row r="134" spans="1:30" ht="14.4" x14ac:dyDescent="0.25">
      <c r="A134" s="23" t="s">
        <v>90</v>
      </c>
      <c r="B134" s="39" t="s">
        <v>91</v>
      </c>
      <c r="C134" s="24">
        <f>SUMIFS($E$123:$E$132,$B$123:$B$132,"FGS-1",$D$123:$D$132,"&lt;&gt;VAGO")</f>
        <v>0</v>
      </c>
      <c r="D134" s="24">
        <f>SUMIFS($E$123:$E$132,$B$123:$B$132,"FGS-1",$D$123:$D$132,"VAGO")</f>
        <v>0</v>
      </c>
      <c r="E134" s="24">
        <f t="shared" ref="E134:E139" si="10">C134+D134</f>
        <v>0</v>
      </c>
      <c r="F134" s="25"/>
      <c r="G134" s="17">
        <f t="shared" ref="G134:I134" si="11">SUMIF($B$123:$B$132,"FGS-1",$G$123:$G$132)</f>
        <v>0</v>
      </c>
      <c r="H134" s="17">
        <f t="shared" si="11"/>
        <v>0</v>
      </c>
      <c r="I134" s="17">
        <f t="shared" si="11"/>
        <v>0</v>
      </c>
      <c r="J134" s="18"/>
      <c r="K134" s="18"/>
      <c r="L134" s="18"/>
      <c r="M134" s="18"/>
      <c r="N134" s="18"/>
      <c r="O134" s="18"/>
      <c r="P134" s="18"/>
      <c r="Q134" s="18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</row>
    <row r="135" spans="1:30" ht="14.4" x14ac:dyDescent="0.25">
      <c r="A135" s="23" t="s">
        <v>92</v>
      </c>
      <c r="B135" s="39" t="s">
        <v>93</v>
      </c>
      <c r="C135" s="24">
        <f>SUMIFS($E$123:$E$132,$B$123:$B$132,"FGS-2",$D$123:$D$132,"&lt;&gt;VAGO")</f>
        <v>0</v>
      </c>
      <c r="D135" s="24">
        <f>SUMIFS($E$123:$E$132,$B$123:$B$132,"FGS-2",$D$123:$D$132,"VAGO")</f>
        <v>0</v>
      </c>
      <c r="E135" s="24">
        <f t="shared" si="10"/>
        <v>0</v>
      </c>
      <c r="F135" s="28"/>
      <c r="G135" s="17">
        <f t="shared" ref="G135:I135" si="12">SUMIF($B$123:$B$132,"FGS-2",$G$123:$G$132)</f>
        <v>0</v>
      </c>
      <c r="H135" s="17">
        <f t="shared" si="12"/>
        <v>0</v>
      </c>
      <c r="I135" s="17">
        <f t="shared" si="12"/>
        <v>0</v>
      </c>
      <c r="J135" s="18"/>
      <c r="K135" s="18"/>
      <c r="L135" s="18"/>
      <c r="M135" s="18"/>
      <c r="N135" s="18"/>
      <c r="O135" s="18"/>
      <c r="P135" s="18"/>
      <c r="Q135" s="18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</row>
    <row r="136" spans="1:30" ht="14.4" x14ac:dyDescent="0.25">
      <c r="A136" s="23" t="s">
        <v>94</v>
      </c>
      <c r="B136" s="39" t="s">
        <v>95</v>
      </c>
      <c r="C136" s="24">
        <f>SUMIFS($E$123:$E$132,$B$123:$B$132,"FGS-3",$D$123:$D$132,"&lt;&gt;VAGO")</f>
        <v>0</v>
      </c>
      <c r="D136" s="24">
        <f>SUMIFS($E$123:$E$132,$B$123:$B$132,"FGS-3",$D$123:$D$132,"VAGO")</f>
        <v>0</v>
      </c>
      <c r="E136" s="24">
        <f t="shared" si="10"/>
        <v>0</v>
      </c>
      <c r="F136" s="28"/>
      <c r="G136" s="17">
        <f t="shared" ref="G136:I136" si="13">SUMIF($B$123:$B$132,"FGS-3",$G$123:$G$132)</f>
        <v>0</v>
      </c>
      <c r="H136" s="17">
        <f t="shared" si="13"/>
        <v>0</v>
      </c>
      <c r="I136" s="17">
        <f t="shared" si="13"/>
        <v>0</v>
      </c>
      <c r="J136" s="18"/>
      <c r="K136" s="18"/>
      <c r="L136" s="18"/>
      <c r="M136" s="18"/>
      <c r="N136" s="18"/>
      <c r="O136" s="18"/>
      <c r="P136" s="18"/>
      <c r="Q136" s="18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</row>
    <row r="137" spans="1:30" ht="14.4" x14ac:dyDescent="0.25">
      <c r="A137" s="29" t="s">
        <v>96</v>
      </c>
      <c r="B137" s="44" t="s">
        <v>97</v>
      </c>
      <c r="C137" s="24">
        <f>SUMIFS($E$123:$E$132,$B$123:$B$132,"FGA-1",$D$123:$D$132,"&lt;&gt;VAGO")</f>
        <v>0</v>
      </c>
      <c r="D137" s="24">
        <f>SUMIFS($E$123:$E$132,$B$123:$B$132,"FGA-1",$D$123:$D$132,"VAGO")</f>
        <v>0</v>
      </c>
      <c r="E137" s="24">
        <f t="shared" si="10"/>
        <v>0</v>
      </c>
      <c r="F137" s="30"/>
      <c r="G137" s="17">
        <f t="shared" ref="G137:I137" si="14">SUMIF($B$123:$B$132,"FGA-1",$G$123:$G$132)</f>
        <v>0</v>
      </c>
      <c r="H137" s="17">
        <f t="shared" si="14"/>
        <v>0</v>
      </c>
      <c r="I137" s="17">
        <f t="shared" si="14"/>
        <v>0</v>
      </c>
      <c r="J137" s="18"/>
      <c r="K137" s="18"/>
      <c r="L137" s="18"/>
      <c r="M137" s="18"/>
      <c r="N137" s="18"/>
      <c r="O137" s="18"/>
      <c r="P137" s="18"/>
      <c r="Q137" s="18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</row>
    <row r="138" spans="1:30" ht="14.4" x14ac:dyDescent="0.25">
      <c r="A138" s="23" t="s">
        <v>98</v>
      </c>
      <c r="B138" s="39" t="s">
        <v>99</v>
      </c>
      <c r="C138" s="24">
        <f>SUMIFS($E$123:$E$132,$B$123:$B$132,"FGA-2",$D$123:$D$132,"&lt;&gt;VAGO")</f>
        <v>0</v>
      </c>
      <c r="D138" s="24">
        <f>SUMIFS($E$123:$E$132,$B$123:$B$132,"FGA-2",$D$123:$D$132,"VAGO")</f>
        <v>0</v>
      </c>
      <c r="E138" s="24">
        <f t="shared" si="10"/>
        <v>0</v>
      </c>
      <c r="F138" s="30"/>
      <c r="G138" s="17">
        <f t="shared" ref="G138:I138" si="15">SUMIF($B$123:$B$132,"FGA-2",$G$123:$G$132)</f>
        <v>0</v>
      </c>
      <c r="H138" s="17">
        <f t="shared" si="15"/>
        <v>0</v>
      </c>
      <c r="I138" s="17">
        <f t="shared" si="15"/>
        <v>0</v>
      </c>
      <c r="J138" s="18"/>
      <c r="K138" s="18"/>
      <c r="L138" s="18"/>
      <c r="M138" s="18"/>
      <c r="N138" s="18"/>
      <c r="O138" s="18"/>
      <c r="P138" s="18"/>
      <c r="Q138" s="18"/>
      <c r="R138" s="34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</row>
    <row r="139" spans="1:30" ht="14.4" x14ac:dyDescent="0.25">
      <c r="A139" s="23" t="s">
        <v>100</v>
      </c>
      <c r="B139" s="39" t="s">
        <v>101</v>
      </c>
      <c r="C139" s="24">
        <f>SUMIFS($E$123:$E$132,$B$123:$B$132,"FGA-3",$D$123:$D$132,"&lt;&gt;VAGO")</f>
        <v>0</v>
      </c>
      <c r="D139" s="24">
        <f>SUMIFS($E$123:$E$132,$B$123:$B$132,"FGA-3",$D$123:$D$132,"VAGO")</f>
        <v>0</v>
      </c>
      <c r="E139" s="24">
        <f t="shared" si="10"/>
        <v>0</v>
      </c>
      <c r="F139" s="28"/>
      <c r="G139" s="17">
        <f t="shared" ref="G139:I139" si="16">SUMIF($B$123:$B$132,"FGA-3",$G$123:$G$132)</f>
        <v>0</v>
      </c>
      <c r="H139" s="17">
        <f t="shared" si="16"/>
        <v>0</v>
      </c>
      <c r="I139" s="17">
        <f t="shared" si="16"/>
        <v>0</v>
      </c>
      <c r="J139" s="18"/>
      <c r="K139" s="18"/>
      <c r="L139" s="18"/>
      <c r="M139" s="18"/>
      <c r="N139" s="18"/>
      <c r="O139" s="18"/>
      <c r="P139" s="18"/>
      <c r="Q139" s="18"/>
      <c r="R139" s="38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</row>
    <row r="140" spans="1:30" ht="27.6" x14ac:dyDescent="0.25">
      <c r="A140" s="20" t="s">
        <v>102</v>
      </c>
      <c r="B140" s="37"/>
      <c r="C140" s="21">
        <f t="shared" ref="C140:E140" si="17">SUM(C134:C139)</f>
        <v>0</v>
      </c>
      <c r="D140" s="21">
        <f t="shared" si="17"/>
        <v>0</v>
      </c>
      <c r="E140" s="21">
        <f t="shared" si="17"/>
        <v>0</v>
      </c>
      <c r="F140" s="37"/>
      <c r="G140" s="40">
        <f t="shared" ref="G140:I140" si="18">SUM(G134:G139)</f>
        <v>0</v>
      </c>
      <c r="H140" s="40">
        <f t="shared" si="18"/>
        <v>0</v>
      </c>
      <c r="I140" s="40">
        <f t="shared" si="18"/>
        <v>0</v>
      </c>
      <c r="J140" s="18"/>
      <c r="K140" s="18"/>
      <c r="L140" s="18"/>
      <c r="M140" s="18"/>
      <c r="N140" s="18"/>
      <c r="O140" s="18"/>
      <c r="P140" s="18"/>
      <c r="Q140" s="18"/>
      <c r="R140" s="38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</row>
    <row r="141" spans="1:30" ht="33" customHeight="1" x14ac:dyDescent="0.25">
      <c r="A141" s="27"/>
      <c r="B141" s="27"/>
      <c r="C141" s="27"/>
      <c r="D141" s="27"/>
      <c r="E141" s="27"/>
      <c r="F141" s="27"/>
      <c r="G141" s="27"/>
      <c r="H141" s="27"/>
      <c r="I141" s="33"/>
      <c r="J141" s="33"/>
      <c r="K141" s="6"/>
      <c r="L141" s="33"/>
      <c r="M141" s="33"/>
      <c r="N141" s="33"/>
      <c r="O141" s="33"/>
      <c r="P141" s="33"/>
      <c r="Q141" s="33"/>
      <c r="R141" s="34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</row>
    <row r="142" spans="1:30" ht="41.4" x14ac:dyDescent="0.25">
      <c r="A142" s="20"/>
      <c r="B142" s="20"/>
      <c r="C142" s="21" t="s">
        <v>103</v>
      </c>
      <c r="D142" s="21" t="s">
        <v>104</v>
      </c>
      <c r="E142" s="21" t="s">
        <v>105</v>
      </c>
      <c r="F142" s="22"/>
      <c r="G142" s="21" t="s">
        <v>106</v>
      </c>
      <c r="H142" s="21" t="s">
        <v>107</v>
      </c>
      <c r="I142" s="21" t="s">
        <v>108</v>
      </c>
      <c r="J142" s="33"/>
      <c r="K142" s="6"/>
      <c r="L142" s="33"/>
      <c r="M142" s="33"/>
      <c r="N142" s="33"/>
      <c r="O142" s="33"/>
      <c r="P142" s="33"/>
      <c r="Q142" s="33"/>
      <c r="R142" s="34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</row>
    <row r="143" spans="1:30" ht="27.6" x14ac:dyDescent="0.25">
      <c r="A143" s="20" t="s">
        <v>109</v>
      </c>
      <c r="B143" s="22"/>
      <c r="C143" s="21">
        <f t="shared" ref="C143:E143" si="19">SUM(C99+C119+C140)</f>
        <v>58</v>
      </c>
      <c r="D143" s="21">
        <f t="shared" si="19"/>
        <v>22</v>
      </c>
      <c r="E143" s="21">
        <f t="shared" si="19"/>
        <v>80</v>
      </c>
      <c r="F143" s="22"/>
      <c r="G143" s="40">
        <f t="shared" ref="G143:I143" si="20">SUM(H99+G119+G140)</f>
        <v>55677.729999999981</v>
      </c>
      <c r="H143" s="40">
        <f t="shared" si="20"/>
        <v>237858.33999999997</v>
      </c>
      <c r="I143" s="40">
        <f t="shared" si="20"/>
        <v>293536.06999999995</v>
      </c>
      <c r="J143" s="33"/>
      <c r="K143" s="6"/>
      <c r="L143" s="33"/>
      <c r="M143" s="33"/>
      <c r="N143" s="33"/>
      <c r="O143" s="33"/>
      <c r="P143" s="33"/>
      <c r="Q143" s="33"/>
      <c r="R143" s="34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</row>
    <row r="144" spans="1:30" ht="30" customHeight="1" x14ac:dyDescent="0.25">
      <c r="A144" s="27"/>
      <c r="B144" s="27"/>
      <c r="C144" s="27"/>
      <c r="D144" s="27"/>
      <c r="E144" s="27"/>
      <c r="F144" s="27"/>
      <c r="G144" s="27"/>
      <c r="H144" s="27"/>
      <c r="I144" s="33"/>
      <c r="J144" s="33"/>
      <c r="K144" s="6"/>
      <c r="L144" s="33"/>
      <c r="M144" s="33"/>
      <c r="N144" s="33"/>
      <c r="O144" s="33"/>
      <c r="P144" s="33"/>
      <c r="Q144" s="33"/>
      <c r="R144" s="34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</row>
    <row r="145" spans="1:30" ht="14.4" x14ac:dyDescent="0.25">
      <c r="A145" s="109" t="s">
        <v>110</v>
      </c>
      <c r="B145" s="104"/>
      <c r="C145" s="104"/>
      <c r="D145" s="104"/>
      <c r="E145" s="104"/>
      <c r="F145" s="105"/>
      <c r="G145" s="18"/>
      <c r="H145" s="27"/>
      <c r="I145" s="27"/>
      <c r="J145" s="27"/>
      <c r="K145" s="18"/>
      <c r="L145" s="27"/>
      <c r="M145" s="33"/>
      <c r="N145" s="33"/>
      <c r="O145" s="33"/>
      <c r="P145" s="33"/>
      <c r="Q145" s="33"/>
      <c r="R145" s="34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</row>
    <row r="146" spans="1:30" ht="14.4" x14ac:dyDescent="0.25">
      <c r="A146" s="113" t="s">
        <v>111</v>
      </c>
      <c r="B146" s="104"/>
      <c r="C146" s="104"/>
      <c r="D146" s="104"/>
      <c r="E146" s="104"/>
      <c r="F146" s="105"/>
      <c r="G146" s="18"/>
      <c r="H146" s="27"/>
      <c r="I146" s="27"/>
      <c r="J146" s="27"/>
      <c r="K146" s="27"/>
      <c r="L146" s="27"/>
      <c r="M146" s="33"/>
      <c r="N146" s="33"/>
      <c r="O146" s="33"/>
      <c r="P146" s="33"/>
      <c r="Q146" s="33"/>
      <c r="R146" s="34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</row>
    <row r="147" spans="1:30" ht="14.4" x14ac:dyDescent="0.25">
      <c r="A147" s="113" t="s">
        <v>112</v>
      </c>
      <c r="B147" s="104"/>
      <c r="C147" s="104"/>
      <c r="D147" s="104"/>
      <c r="E147" s="104"/>
      <c r="F147" s="105"/>
      <c r="G147" s="18"/>
      <c r="H147" s="27"/>
      <c r="I147" s="27"/>
      <c r="J147" s="27"/>
      <c r="K147" s="27"/>
      <c r="L147" s="27"/>
      <c r="M147" s="33"/>
      <c r="N147" s="33"/>
      <c r="O147" s="33"/>
      <c r="P147" s="33"/>
      <c r="Q147" s="33"/>
      <c r="R147" s="34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</row>
    <row r="148" spans="1:30" ht="14.4" x14ac:dyDescent="0.25">
      <c r="A148" s="111" t="s">
        <v>113</v>
      </c>
      <c r="B148" s="104"/>
      <c r="C148" s="104"/>
      <c r="D148" s="104"/>
      <c r="E148" s="104"/>
      <c r="F148" s="105"/>
      <c r="G148" s="18"/>
      <c r="H148" s="27"/>
      <c r="I148" s="27"/>
      <c r="J148" s="27"/>
      <c r="K148" s="27"/>
      <c r="L148" s="27"/>
      <c r="M148" s="33"/>
      <c r="N148" s="33"/>
      <c r="O148" s="33"/>
      <c r="P148" s="33"/>
      <c r="Q148" s="33"/>
      <c r="R148" s="34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</row>
    <row r="149" spans="1:30" ht="14.4" x14ac:dyDescent="0.25">
      <c r="A149" s="111" t="s">
        <v>114</v>
      </c>
      <c r="B149" s="104"/>
      <c r="C149" s="104"/>
      <c r="D149" s="104"/>
      <c r="E149" s="104"/>
      <c r="F149" s="105"/>
      <c r="G149" s="18"/>
      <c r="H149" s="27"/>
      <c r="I149" s="27"/>
      <c r="J149" s="27"/>
      <c r="K149" s="27"/>
      <c r="L149" s="27"/>
      <c r="M149" s="33"/>
      <c r="N149" s="33"/>
      <c r="O149" s="33"/>
      <c r="P149" s="33"/>
      <c r="Q149" s="33"/>
      <c r="R149" s="34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</row>
    <row r="150" spans="1:30" ht="14.4" x14ac:dyDescent="0.25">
      <c r="A150" s="111" t="s">
        <v>115</v>
      </c>
      <c r="B150" s="104"/>
      <c r="C150" s="104"/>
      <c r="D150" s="104"/>
      <c r="E150" s="104"/>
      <c r="F150" s="105"/>
      <c r="G150" s="18"/>
      <c r="H150" s="27"/>
      <c r="I150" s="27"/>
      <c r="J150" s="27"/>
      <c r="K150" s="27"/>
      <c r="L150" s="27"/>
      <c r="M150" s="33"/>
      <c r="N150" s="33"/>
      <c r="O150" s="33"/>
      <c r="P150" s="33"/>
      <c r="Q150" s="33"/>
      <c r="R150" s="34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</row>
    <row r="151" spans="1:30" ht="14.4" x14ac:dyDescent="0.25">
      <c r="A151" s="111"/>
      <c r="B151" s="104"/>
      <c r="C151" s="104"/>
      <c r="D151" s="104"/>
      <c r="E151" s="104"/>
      <c r="F151" s="105"/>
      <c r="G151" s="18"/>
      <c r="H151" s="27"/>
      <c r="I151" s="27"/>
      <c r="J151" s="27"/>
      <c r="K151" s="27"/>
      <c r="L151" s="27"/>
      <c r="M151" s="33"/>
      <c r="N151" s="33"/>
      <c r="O151" s="33"/>
      <c r="P151" s="33"/>
      <c r="Q151" s="33"/>
      <c r="R151" s="34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</row>
    <row r="152" spans="1:30" ht="14.4" x14ac:dyDescent="0.25">
      <c r="A152" s="111"/>
      <c r="B152" s="104"/>
      <c r="C152" s="104"/>
      <c r="D152" s="104"/>
      <c r="E152" s="104"/>
      <c r="F152" s="105"/>
      <c r="G152" s="18"/>
      <c r="H152" s="27"/>
      <c r="I152" s="27"/>
      <c r="J152" s="27"/>
      <c r="K152" s="27"/>
      <c r="L152" s="27"/>
      <c r="M152" s="33"/>
      <c r="N152" s="33"/>
      <c r="O152" s="33"/>
      <c r="P152" s="33"/>
      <c r="Q152" s="33"/>
      <c r="R152" s="34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</row>
    <row r="153" spans="1:30" ht="14.4" x14ac:dyDescent="0.25">
      <c r="A153" s="106"/>
      <c r="B153" s="104"/>
      <c r="C153" s="104"/>
      <c r="D153" s="104"/>
      <c r="E153" s="104"/>
      <c r="F153" s="105"/>
      <c r="G153" s="18"/>
      <c r="H153" s="27"/>
      <c r="I153" s="27"/>
      <c r="J153" s="27"/>
      <c r="K153" s="27"/>
      <c r="L153" s="27"/>
      <c r="M153" s="33"/>
      <c r="N153" s="33"/>
      <c r="O153" s="33"/>
      <c r="P153" s="33"/>
      <c r="Q153" s="33"/>
      <c r="R153" s="34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</row>
    <row r="154" spans="1:30" ht="14.4" x14ac:dyDescent="0.25">
      <c r="A154" s="106"/>
      <c r="B154" s="104"/>
      <c r="C154" s="104"/>
      <c r="D154" s="104"/>
      <c r="E154" s="104"/>
      <c r="F154" s="105"/>
      <c r="G154" s="18"/>
      <c r="H154" s="27"/>
      <c r="I154" s="27"/>
      <c r="J154" s="27"/>
      <c r="K154" s="27"/>
      <c r="L154" s="27"/>
      <c r="M154" s="33"/>
      <c r="N154" s="33"/>
      <c r="O154" s="33"/>
      <c r="P154" s="33"/>
      <c r="Q154" s="33"/>
      <c r="R154" s="34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</row>
    <row r="155" spans="1:30" ht="14.4" x14ac:dyDescent="0.25">
      <c r="A155" s="106"/>
      <c r="B155" s="104"/>
      <c r="C155" s="104"/>
      <c r="D155" s="104"/>
      <c r="E155" s="104"/>
      <c r="F155" s="105"/>
      <c r="G155" s="18"/>
      <c r="H155" s="27"/>
      <c r="I155" s="27"/>
      <c r="J155" s="27"/>
      <c r="K155" s="27"/>
      <c r="L155" s="27"/>
      <c r="M155" s="33"/>
      <c r="N155" s="33"/>
      <c r="O155" s="33"/>
      <c r="P155" s="33"/>
      <c r="Q155" s="33"/>
      <c r="R155" s="34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</row>
    <row r="156" spans="1:30" ht="14.4" x14ac:dyDescent="0.25">
      <c r="A156" s="106"/>
      <c r="B156" s="104"/>
      <c r="C156" s="104"/>
      <c r="D156" s="104"/>
      <c r="E156" s="104"/>
      <c r="F156" s="105"/>
      <c r="G156" s="18"/>
      <c r="H156" s="27"/>
      <c r="I156" s="27"/>
      <c r="J156" s="27"/>
      <c r="K156" s="27"/>
      <c r="L156" s="27"/>
      <c r="M156" s="33"/>
      <c r="N156" s="33"/>
      <c r="O156" s="33"/>
      <c r="P156" s="33"/>
      <c r="Q156" s="33"/>
      <c r="R156" s="34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</row>
    <row r="157" spans="1:30" ht="14.4" x14ac:dyDescent="0.25">
      <c r="A157" s="106"/>
      <c r="B157" s="104"/>
      <c r="C157" s="104"/>
      <c r="D157" s="104"/>
      <c r="E157" s="104"/>
      <c r="F157" s="105"/>
      <c r="G157" s="18"/>
      <c r="H157" s="27"/>
      <c r="I157" s="27"/>
      <c r="J157" s="27"/>
      <c r="K157" s="27"/>
      <c r="L157" s="27"/>
      <c r="M157" s="33"/>
      <c r="N157" s="33"/>
      <c r="O157" s="33"/>
      <c r="P157" s="33"/>
      <c r="Q157" s="33"/>
      <c r="R157" s="34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</row>
    <row r="158" spans="1:30" ht="32.25" customHeight="1" x14ac:dyDescent="0.25">
      <c r="A158" s="107"/>
      <c r="B158" s="108"/>
      <c r="C158" s="108"/>
      <c r="D158" s="108"/>
      <c r="E158" s="108"/>
      <c r="F158" s="108"/>
      <c r="G158" s="18"/>
      <c r="H158" s="27"/>
      <c r="I158" s="27"/>
      <c r="J158" s="27"/>
      <c r="K158" s="27"/>
      <c r="L158" s="27"/>
      <c r="M158" s="33"/>
      <c r="N158" s="33"/>
      <c r="O158" s="33"/>
      <c r="P158" s="33"/>
      <c r="Q158" s="33"/>
      <c r="R158" s="34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</row>
    <row r="159" spans="1:30" ht="14.4" x14ac:dyDescent="0.25">
      <c r="A159" s="109" t="s">
        <v>116</v>
      </c>
      <c r="B159" s="104"/>
      <c r="C159" s="104"/>
      <c r="D159" s="104"/>
      <c r="E159" s="104"/>
      <c r="F159" s="105"/>
      <c r="G159" s="18"/>
      <c r="H159" s="27"/>
      <c r="I159" s="27"/>
      <c r="J159" s="27"/>
      <c r="K159" s="27"/>
      <c r="L159" s="27"/>
      <c r="M159" s="33"/>
      <c r="N159" s="33"/>
      <c r="O159" s="33"/>
      <c r="P159" s="33"/>
      <c r="Q159" s="33"/>
      <c r="R159" s="34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</row>
    <row r="160" spans="1:30" ht="14.4" x14ac:dyDescent="0.25">
      <c r="A160" s="110" t="s">
        <v>117</v>
      </c>
      <c r="B160" s="104"/>
      <c r="C160" s="104"/>
      <c r="D160" s="104"/>
      <c r="E160" s="104"/>
      <c r="F160" s="105"/>
      <c r="G160" s="18"/>
      <c r="H160" s="27"/>
      <c r="I160" s="27"/>
      <c r="J160" s="27"/>
      <c r="K160" s="27"/>
      <c r="L160" s="27"/>
      <c r="M160" s="33"/>
      <c r="N160" s="33"/>
      <c r="O160" s="33"/>
      <c r="P160" s="33"/>
      <c r="Q160" s="33"/>
      <c r="R160" s="34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</row>
    <row r="161" spans="1:30" ht="14.4" x14ac:dyDescent="0.25">
      <c r="A161" s="103" t="s">
        <v>118</v>
      </c>
      <c r="B161" s="104"/>
      <c r="C161" s="104"/>
      <c r="D161" s="104"/>
      <c r="E161" s="104"/>
      <c r="F161" s="105"/>
      <c r="G161" s="18"/>
      <c r="H161" s="27"/>
      <c r="I161" s="27"/>
      <c r="J161" s="27"/>
      <c r="K161" s="27"/>
      <c r="L161" s="27"/>
      <c r="M161" s="33"/>
      <c r="N161" s="33"/>
      <c r="O161" s="33"/>
      <c r="P161" s="33"/>
      <c r="Q161" s="33"/>
      <c r="R161" s="34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</row>
    <row r="162" spans="1:30" ht="14.4" x14ac:dyDescent="0.25">
      <c r="A162" s="103" t="s">
        <v>119</v>
      </c>
      <c r="B162" s="104"/>
      <c r="C162" s="104"/>
      <c r="D162" s="104"/>
      <c r="E162" s="104"/>
      <c r="F162" s="105"/>
      <c r="G162" s="18"/>
      <c r="H162" s="27"/>
      <c r="I162" s="27"/>
      <c r="J162" s="27"/>
      <c r="K162" s="27"/>
      <c r="L162" s="27"/>
      <c r="M162" s="33"/>
      <c r="N162" s="33"/>
      <c r="O162" s="33"/>
      <c r="P162" s="33"/>
      <c r="Q162" s="33"/>
      <c r="R162" s="34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</row>
    <row r="163" spans="1:30" ht="14.4" x14ac:dyDescent="0.25">
      <c r="A163" s="103" t="s">
        <v>120</v>
      </c>
      <c r="B163" s="104"/>
      <c r="C163" s="104"/>
      <c r="D163" s="104"/>
      <c r="E163" s="104"/>
      <c r="F163" s="105"/>
      <c r="G163" s="18"/>
      <c r="H163" s="27"/>
      <c r="I163" s="27"/>
      <c r="J163" s="27"/>
      <c r="K163" s="27"/>
      <c r="L163" s="27"/>
      <c r="M163" s="33"/>
      <c r="N163" s="33"/>
      <c r="O163" s="33"/>
      <c r="P163" s="33"/>
      <c r="Q163" s="33"/>
      <c r="R163" s="34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</row>
    <row r="164" spans="1:30" ht="14.4" x14ac:dyDescent="0.25">
      <c r="A164" s="103" t="s">
        <v>121</v>
      </c>
      <c r="B164" s="104"/>
      <c r="C164" s="104"/>
      <c r="D164" s="104"/>
      <c r="E164" s="104"/>
      <c r="F164" s="105"/>
      <c r="G164" s="18"/>
      <c r="H164" s="27"/>
      <c r="I164" s="27"/>
      <c r="J164" s="27"/>
      <c r="K164" s="27"/>
      <c r="L164" s="27"/>
      <c r="M164" s="33"/>
      <c r="N164" s="33"/>
      <c r="O164" s="33"/>
      <c r="P164" s="33"/>
      <c r="Q164" s="33"/>
      <c r="R164" s="34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</row>
    <row r="165" spans="1:30" ht="14.4" x14ac:dyDescent="0.25">
      <c r="A165" s="103" t="s">
        <v>122</v>
      </c>
      <c r="B165" s="104"/>
      <c r="C165" s="104"/>
      <c r="D165" s="104"/>
      <c r="E165" s="104"/>
      <c r="F165" s="105"/>
      <c r="G165" s="18"/>
      <c r="H165" s="27"/>
      <c r="I165" s="27"/>
      <c r="J165" s="27"/>
      <c r="K165" s="27"/>
      <c r="L165" s="27"/>
      <c r="M165" s="33"/>
      <c r="N165" s="33"/>
      <c r="O165" s="33"/>
      <c r="P165" s="33"/>
      <c r="Q165" s="33"/>
      <c r="R165" s="34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</row>
    <row r="166" spans="1:30" ht="14.4" x14ac:dyDescent="0.25">
      <c r="A166" s="103" t="s">
        <v>123</v>
      </c>
      <c r="B166" s="104"/>
      <c r="C166" s="104"/>
      <c r="D166" s="104"/>
      <c r="E166" s="104"/>
      <c r="F166" s="105"/>
      <c r="G166" s="18"/>
      <c r="H166" s="27"/>
      <c r="I166" s="27"/>
      <c r="J166" s="27"/>
      <c r="K166" s="27"/>
      <c r="L166" s="27"/>
      <c r="M166" s="33"/>
      <c r="N166" s="33"/>
      <c r="O166" s="33"/>
      <c r="P166" s="33"/>
      <c r="Q166" s="33"/>
      <c r="R166" s="34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</row>
    <row r="167" spans="1:30" ht="14.4" x14ac:dyDescent="0.25">
      <c r="A167" s="103" t="s">
        <v>124</v>
      </c>
      <c r="B167" s="104"/>
      <c r="C167" s="104"/>
      <c r="D167" s="104"/>
      <c r="E167" s="104"/>
      <c r="F167" s="105"/>
      <c r="G167" s="18"/>
      <c r="H167" s="27"/>
      <c r="I167" s="27"/>
      <c r="J167" s="27"/>
      <c r="K167" s="27"/>
      <c r="L167" s="27"/>
      <c r="M167" s="33"/>
      <c r="N167" s="33"/>
      <c r="O167" s="33"/>
      <c r="P167" s="33"/>
      <c r="Q167" s="33"/>
      <c r="R167" s="34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</row>
    <row r="168" spans="1:30" ht="14.4" x14ac:dyDescent="0.25">
      <c r="A168" s="103" t="s">
        <v>125</v>
      </c>
      <c r="B168" s="104"/>
      <c r="C168" s="104"/>
      <c r="D168" s="104"/>
      <c r="E168" s="104"/>
      <c r="F168" s="105"/>
      <c r="G168" s="18"/>
      <c r="H168" s="27"/>
      <c r="I168" s="27"/>
      <c r="J168" s="27"/>
      <c r="K168" s="27"/>
      <c r="L168" s="27"/>
      <c r="M168" s="33"/>
      <c r="N168" s="33"/>
      <c r="O168" s="33"/>
      <c r="P168" s="33"/>
      <c r="Q168" s="33"/>
      <c r="R168" s="34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</row>
    <row r="169" spans="1:30" ht="14.4" x14ac:dyDescent="0.25">
      <c r="A169" s="103" t="s">
        <v>126</v>
      </c>
      <c r="B169" s="104"/>
      <c r="C169" s="104"/>
      <c r="D169" s="104"/>
      <c r="E169" s="104"/>
      <c r="F169" s="105"/>
      <c r="G169" s="18"/>
      <c r="H169" s="27"/>
      <c r="I169" s="27"/>
      <c r="J169" s="27"/>
      <c r="K169" s="27"/>
      <c r="L169" s="27"/>
      <c r="M169" s="33"/>
      <c r="N169" s="33"/>
      <c r="O169" s="33"/>
      <c r="P169" s="33"/>
      <c r="Q169" s="33"/>
      <c r="R169" s="34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</row>
    <row r="170" spans="1:30" ht="14.4" x14ac:dyDescent="0.25">
      <c r="A170" s="103" t="s">
        <v>127</v>
      </c>
      <c r="B170" s="104"/>
      <c r="C170" s="104"/>
      <c r="D170" s="104"/>
      <c r="E170" s="104"/>
      <c r="F170" s="105"/>
      <c r="G170" s="18"/>
      <c r="H170" s="27"/>
      <c r="I170" s="27"/>
      <c r="J170" s="27"/>
      <c r="K170" s="27"/>
      <c r="L170" s="27"/>
      <c r="M170" s="33"/>
      <c r="N170" s="33"/>
      <c r="O170" s="33"/>
      <c r="P170" s="33"/>
      <c r="Q170" s="33"/>
      <c r="R170" s="34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</row>
    <row r="171" spans="1:30" ht="14.4" x14ac:dyDescent="0.25">
      <c r="A171" s="103" t="s">
        <v>128</v>
      </c>
      <c r="B171" s="104"/>
      <c r="C171" s="104"/>
      <c r="D171" s="104"/>
      <c r="E171" s="104"/>
      <c r="F171" s="105"/>
      <c r="G171" s="18"/>
      <c r="H171" s="27"/>
      <c r="I171" s="27"/>
      <c r="J171" s="27"/>
      <c r="K171" s="27"/>
      <c r="L171" s="27"/>
      <c r="M171" s="33"/>
      <c r="N171" s="33"/>
      <c r="O171" s="33"/>
      <c r="P171" s="33"/>
      <c r="Q171" s="33"/>
      <c r="R171" s="34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</row>
    <row r="172" spans="1:30" ht="14.4" x14ac:dyDescent="0.25">
      <c r="A172" s="103" t="s">
        <v>129</v>
      </c>
      <c r="B172" s="104"/>
      <c r="C172" s="104"/>
      <c r="D172" s="104"/>
      <c r="E172" s="104"/>
      <c r="F172" s="105"/>
      <c r="G172" s="18"/>
      <c r="H172" s="27"/>
      <c r="I172" s="27"/>
      <c r="J172" s="27"/>
      <c r="K172" s="27"/>
      <c r="L172" s="27"/>
      <c r="M172" s="33"/>
      <c r="N172" s="33"/>
      <c r="O172" s="33"/>
      <c r="P172" s="33"/>
      <c r="Q172" s="33"/>
      <c r="R172" s="34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</row>
    <row r="173" spans="1:30" ht="14.4" x14ac:dyDescent="0.25">
      <c r="A173" s="103" t="s">
        <v>130</v>
      </c>
      <c r="B173" s="104"/>
      <c r="C173" s="104"/>
      <c r="D173" s="104"/>
      <c r="E173" s="104"/>
      <c r="F173" s="105"/>
      <c r="G173" s="18"/>
      <c r="H173" s="27"/>
      <c r="I173" s="27"/>
      <c r="J173" s="27"/>
      <c r="K173" s="27"/>
      <c r="L173" s="27"/>
      <c r="M173" s="33"/>
      <c r="N173" s="33"/>
      <c r="O173" s="33"/>
      <c r="P173" s="33"/>
      <c r="Q173" s="33"/>
      <c r="R173" s="34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</row>
    <row r="174" spans="1:30" ht="14.4" x14ac:dyDescent="0.25">
      <c r="A174" s="103" t="s">
        <v>131</v>
      </c>
      <c r="B174" s="104"/>
      <c r="C174" s="104"/>
      <c r="D174" s="104"/>
      <c r="E174" s="104"/>
      <c r="F174" s="105"/>
      <c r="G174" s="18"/>
      <c r="H174" s="27"/>
      <c r="I174" s="27"/>
      <c r="J174" s="27"/>
      <c r="K174" s="27"/>
      <c r="L174" s="27"/>
      <c r="M174" s="33"/>
      <c r="N174" s="33"/>
      <c r="O174" s="33"/>
      <c r="P174" s="33"/>
      <c r="Q174" s="33"/>
      <c r="R174" s="34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</row>
    <row r="175" spans="1:30" ht="14.4" x14ac:dyDescent="0.25">
      <c r="A175" s="103" t="s">
        <v>132</v>
      </c>
      <c r="B175" s="104"/>
      <c r="C175" s="104"/>
      <c r="D175" s="104"/>
      <c r="E175" s="104"/>
      <c r="F175" s="105"/>
      <c r="G175" s="18"/>
      <c r="H175" s="27"/>
      <c r="I175" s="27"/>
      <c r="J175" s="27"/>
      <c r="K175" s="27"/>
      <c r="L175" s="27"/>
      <c r="M175" s="33"/>
      <c r="N175" s="33"/>
      <c r="O175" s="33"/>
      <c r="P175" s="33"/>
      <c r="Q175" s="33"/>
      <c r="R175" s="34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</row>
    <row r="176" spans="1:30" ht="14.4" x14ac:dyDescent="0.25">
      <c r="A176" s="103" t="s">
        <v>133</v>
      </c>
      <c r="B176" s="104"/>
      <c r="C176" s="104"/>
      <c r="D176" s="104"/>
      <c r="E176" s="104"/>
      <c r="F176" s="105"/>
      <c r="G176" s="18"/>
      <c r="H176" s="27"/>
      <c r="I176" s="27"/>
      <c r="J176" s="27"/>
      <c r="K176" s="27"/>
      <c r="L176" s="27"/>
      <c r="M176" s="33"/>
      <c r="N176" s="33"/>
      <c r="O176" s="33"/>
      <c r="P176" s="33"/>
      <c r="Q176" s="33"/>
      <c r="R176" s="34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</row>
    <row r="177" spans="1:30" ht="14.4" x14ac:dyDescent="0.25">
      <c r="A177" s="103" t="s">
        <v>134</v>
      </c>
      <c r="B177" s="104"/>
      <c r="C177" s="104"/>
      <c r="D177" s="104"/>
      <c r="E177" s="104"/>
      <c r="F177" s="105"/>
      <c r="G177" s="18"/>
      <c r="H177" s="27"/>
      <c r="I177" s="27"/>
      <c r="J177" s="27"/>
      <c r="K177" s="27"/>
      <c r="L177" s="27"/>
      <c r="M177" s="33"/>
      <c r="N177" s="33"/>
      <c r="O177" s="33"/>
      <c r="P177" s="33"/>
      <c r="Q177" s="33"/>
      <c r="R177" s="34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</row>
    <row r="178" spans="1:30" ht="14.4" x14ac:dyDescent="0.25">
      <c r="A178" s="103" t="s">
        <v>135</v>
      </c>
      <c r="B178" s="104"/>
      <c r="C178" s="104"/>
      <c r="D178" s="104"/>
      <c r="E178" s="104"/>
      <c r="F178" s="105"/>
      <c r="G178" s="18"/>
      <c r="H178" s="27"/>
      <c r="I178" s="27"/>
      <c r="J178" s="27"/>
      <c r="K178" s="27"/>
      <c r="L178" s="27"/>
      <c r="M178" s="33"/>
      <c r="N178" s="33"/>
      <c r="O178" s="33"/>
      <c r="P178" s="33"/>
      <c r="Q178" s="33"/>
      <c r="R178" s="34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</row>
    <row r="179" spans="1:30" ht="14.4" x14ac:dyDescent="0.25">
      <c r="A179" s="103" t="s">
        <v>136</v>
      </c>
      <c r="B179" s="104"/>
      <c r="C179" s="104"/>
      <c r="D179" s="104"/>
      <c r="E179" s="104"/>
      <c r="F179" s="105"/>
      <c r="G179" s="18"/>
      <c r="H179" s="27"/>
      <c r="I179" s="27"/>
      <c r="J179" s="27"/>
      <c r="K179" s="27"/>
      <c r="L179" s="27"/>
      <c r="M179" s="33"/>
      <c r="N179" s="33"/>
      <c r="O179" s="33"/>
      <c r="P179" s="33"/>
      <c r="Q179" s="33"/>
      <c r="R179" s="34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</row>
    <row r="180" spans="1:30" ht="14.4" x14ac:dyDescent="0.25">
      <c r="A180" s="103" t="s">
        <v>137</v>
      </c>
      <c r="B180" s="104"/>
      <c r="C180" s="104"/>
      <c r="D180" s="104"/>
      <c r="E180" s="104"/>
      <c r="F180" s="105"/>
      <c r="G180" s="18"/>
      <c r="H180" s="27"/>
      <c r="I180" s="27"/>
      <c r="J180" s="27"/>
      <c r="K180" s="27"/>
      <c r="L180" s="27"/>
      <c r="M180" s="33"/>
      <c r="N180" s="33"/>
      <c r="O180" s="33"/>
      <c r="P180" s="33"/>
      <c r="Q180" s="33"/>
      <c r="R180" s="34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</row>
    <row r="181" spans="1:30" ht="14.4" x14ac:dyDescent="0.25">
      <c r="A181" s="103" t="s">
        <v>138</v>
      </c>
      <c r="B181" s="104"/>
      <c r="C181" s="104"/>
      <c r="D181" s="104"/>
      <c r="E181" s="104"/>
      <c r="F181" s="105"/>
      <c r="G181" s="18"/>
      <c r="H181" s="27"/>
      <c r="I181" s="27"/>
      <c r="J181" s="27"/>
      <c r="K181" s="27"/>
      <c r="L181" s="27"/>
      <c r="M181" s="33"/>
      <c r="N181" s="33"/>
      <c r="O181" s="33"/>
      <c r="P181" s="33"/>
      <c r="Q181" s="33"/>
      <c r="R181" s="34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</row>
    <row r="182" spans="1:30" ht="14.4" x14ac:dyDescent="0.25">
      <c r="A182" s="103" t="s">
        <v>139</v>
      </c>
      <c r="B182" s="104"/>
      <c r="C182" s="104"/>
      <c r="D182" s="104"/>
      <c r="E182" s="104"/>
      <c r="F182" s="105"/>
      <c r="G182" s="18"/>
      <c r="H182" s="27"/>
      <c r="I182" s="27"/>
      <c r="J182" s="27"/>
      <c r="K182" s="27"/>
      <c r="L182" s="27"/>
      <c r="M182" s="33"/>
      <c r="N182" s="33"/>
      <c r="O182" s="33"/>
      <c r="P182" s="33"/>
      <c r="Q182" s="33"/>
      <c r="R182" s="34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</row>
    <row r="183" spans="1:30" ht="14.4" x14ac:dyDescent="0.25">
      <c r="A183" s="103" t="s">
        <v>140</v>
      </c>
      <c r="B183" s="104"/>
      <c r="C183" s="104"/>
      <c r="D183" s="104"/>
      <c r="E183" s="104"/>
      <c r="F183" s="105"/>
      <c r="G183" s="18"/>
      <c r="H183" s="27"/>
      <c r="I183" s="27"/>
      <c r="J183" s="27"/>
      <c r="K183" s="27"/>
      <c r="L183" s="27"/>
      <c r="M183" s="33"/>
      <c r="N183" s="33"/>
      <c r="O183" s="33"/>
      <c r="P183" s="33"/>
      <c r="Q183" s="33"/>
      <c r="R183" s="45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</row>
    <row r="184" spans="1:30" ht="14.4" x14ac:dyDescent="0.25">
      <c r="A184" s="103" t="s">
        <v>141</v>
      </c>
      <c r="B184" s="104"/>
      <c r="C184" s="104"/>
      <c r="D184" s="104"/>
      <c r="E184" s="104"/>
      <c r="F184" s="105"/>
      <c r="G184" s="18"/>
      <c r="H184" s="27"/>
      <c r="I184" s="27"/>
      <c r="J184" s="27"/>
      <c r="K184" s="27"/>
      <c r="L184" s="27"/>
      <c r="M184" s="33"/>
      <c r="N184" s="33"/>
      <c r="O184" s="33"/>
      <c r="P184" s="33"/>
      <c r="Q184" s="33"/>
      <c r="R184" s="45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</row>
    <row r="185" spans="1:30" ht="14.4" x14ac:dyDescent="0.25">
      <c r="A185" s="103" t="s">
        <v>142</v>
      </c>
      <c r="B185" s="104"/>
      <c r="C185" s="104"/>
      <c r="D185" s="104"/>
      <c r="E185" s="104"/>
      <c r="F185" s="105"/>
      <c r="G185" s="18"/>
      <c r="H185" s="27"/>
      <c r="I185" s="27"/>
      <c r="J185" s="27"/>
      <c r="K185" s="27"/>
      <c r="L185" s="27"/>
      <c r="M185" s="33"/>
      <c r="N185" s="33"/>
      <c r="O185" s="33"/>
      <c r="P185" s="33"/>
      <c r="Q185" s="33"/>
      <c r="R185" s="45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</row>
    <row r="186" spans="1:30" ht="14.4" x14ac:dyDescent="0.25">
      <c r="A186" s="103" t="s">
        <v>143</v>
      </c>
      <c r="B186" s="104"/>
      <c r="C186" s="104"/>
      <c r="D186" s="104"/>
      <c r="E186" s="104"/>
      <c r="F186" s="105"/>
      <c r="G186" s="18"/>
      <c r="H186" s="27"/>
      <c r="I186" s="27"/>
      <c r="J186" s="27"/>
      <c r="K186" s="27"/>
      <c r="L186" s="27"/>
      <c r="M186" s="33"/>
      <c r="N186" s="33"/>
      <c r="O186" s="33"/>
      <c r="P186" s="33"/>
      <c r="Q186" s="33"/>
      <c r="R186" s="45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</row>
    <row r="187" spans="1:30" ht="14.4" x14ac:dyDescent="0.25">
      <c r="A187" s="103" t="s">
        <v>144</v>
      </c>
      <c r="B187" s="104"/>
      <c r="C187" s="104"/>
      <c r="D187" s="104"/>
      <c r="E187" s="104"/>
      <c r="F187" s="105"/>
      <c r="G187" s="18"/>
      <c r="H187" s="27"/>
      <c r="I187" s="27"/>
      <c r="J187" s="27"/>
      <c r="K187" s="27"/>
      <c r="L187" s="27"/>
      <c r="M187" s="33"/>
      <c r="N187" s="33"/>
      <c r="O187" s="33"/>
      <c r="P187" s="33"/>
      <c r="Q187" s="33"/>
      <c r="R187" s="45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</row>
    <row r="188" spans="1:30" ht="14.4" x14ac:dyDescent="0.25">
      <c r="A188" s="103" t="s">
        <v>145</v>
      </c>
      <c r="B188" s="104"/>
      <c r="C188" s="104"/>
      <c r="D188" s="104"/>
      <c r="E188" s="104"/>
      <c r="F188" s="105"/>
      <c r="G188" s="18"/>
      <c r="H188" s="27"/>
      <c r="I188" s="27"/>
      <c r="J188" s="27"/>
      <c r="K188" s="27"/>
      <c r="L188" s="27"/>
      <c r="M188" s="33"/>
      <c r="N188" s="33"/>
      <c r="O188" s="33"/>
      <c r="P188" s="33"/>
      <c r="Q188" s="33"/>
      <c r="R188" s="45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</row>
    <row r="189" spans="1:30" ht="14.4" x14ac:dyDescent="0.25">
      <c r="A189" s="103" t="s">
        <v>146</v>
      </c>
      <c r="B189" s="104"/>
      <c r="C189" s="104"/>
      <c r="D189" s="104"/>
      <c r="E189" s="104"/>
      <c r="F189" s="105"/>
      <c r="G189" s="18"/>
      <c r="H189" s="27"/>
      <c r="I189" s="27"/>
      <c r="J189" s="27"/>
      <c r="K189" s="27"/>
      <c r="L189" s="27"/>
      <c r="M189" s="33"/>
      <c r="N189" s="33"/>
      <c r="O189" s="33"/>
      <c r="P189" s="33"/>
      <c r="Q189" s="33"/>
      <c r="R189" s="45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</row>
    <row r="190" spans="1:30" ht="14.4" x14ac:dyDescent="0.25">
      <c r="A190" s="103" t="s">
        <v>147</v>
      </c>
      <c r="B190" s="104"/>
      <c r="C190" s="104"/>
      <c r="D190" s="104"/>
      <c r="E190" s="104"/>
      <c r="F190" s="105"/>
      <c r="G190" s="18"/>
      <c r="H190" s="27"/>
      <c r="I190" s="27"/>
      <c r="J190" s="27"/>
      <c r="K190" s="27"/>
      <c r="L190" s="27"/>
      <c r="M190" s="33"/>
      <c r="N190" s="33"/>
      <c r="O190" s="33"/>
      <c r="P190" s="33"/>
      <c r="Q190" s="33"/>
      <c r="R190" s="45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</row>
    <row r="191" spans="1:30" ht="14.4" x14ac:dyDescent="0.25">
      <c r="A191" s="103" t="s">
        <v>148</v>
      </c>
      <c r="B191" s="104"/>
      <c r="C191" s="104"/>
      <c r="D191" s="104"/>
      <c r="E191" s="104"/>
      <c r="F191" s="105"/>
      <c r="G191" s="18"/>
      <c r="H191" s="27"/>
      <c r="I191" s="27"/>
      <c r="J191" s="27"/>
      <c r="K191" s="27"/>
      <c r="L191" s="27"/>
      <c r="M191" s="33"/>
      <c r="N191" s="33"/>
      <c r="O191" s="33"/>
      <c r="P191" s="33"/>
      <c r="Q191" s="33"/>
      <c r="R191" s="45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</row>
    <row r="192" spans="1:30" ht="14.4" x14ac:dyDescent="0.25">
      <c r="A192" s="103" t="s">
        <v>149</v>
      </c>
      <c r="B192" s="104"/>
      <c r="C192" s="104"/>
      <c r="D192" s="104"/>
      <c r="E192" s="104"/>
      <c r="F192" s="105"/>
      <c r="G192" s="18"/>
      <c r="H192" s="27"/>
      <c r="I192" s="27"/>
      <c r="J192" s="27"/>
      <c r="K192" s="27"/>
      <c r="L192" s="27"/>
      <c r="M192" s="33"/>
      <c r="N192" s="33"/>
      <c r="O192" s="33"/>
      <c r="P192" s="33"/>
      <c r="Q192" s="33"/>
      <c r="R192" s="45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</row>
    <row r="193" spans="1:30" ht="14.4" x14ac:dyDescent="0.25">
      <c r="A193" s="103" t="s">
        <v>150</v>
      </c>
      <c r="B193" s="104"/>
      <c r="C193" s="104"/>
      <c r="D193" s="104"/>
      <c r="E193" s="104"/>
      <c r="F193" s="105"/>
      <c r="G193" s="18"/>
      <c r="H193" s="27"/>
      <c r="I193" s="27"/>
      <c r="J193" s="27"/>
      <c r="K193" s="27"/>
      <c r="L193" s="27"/>
      <c r="M193" s="33"/>
      <c r="N193" s="33"/>
      <c r="O193" s="33"/>
      <c r="P193" s="33"/>
      <c r="Q193" s="33"/>
      <c r="R193" s="45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</row>
    <row r="194" spans="1:30" ht="14.4" x14ac:dyDescent="0.25">
      <c r="A194" s="103" t="s">
        <v>151</v>
      </c>
      <c r="B194" s="104"/>
      <c r="C194" s="104"/>
      <c r="D194" s="104"/>
      <c r="E194" s="104"/>
      <c r="F194" s="105"/>
      <c r="G194" s="18"/>
      <c r="H194" s="27"/>
      <c r="I194" s="27"/>
      <c r="J194" s="27"/>
      <c r="K194" s="27"/>
      <c r="L194" s="27"/>
      <c r="M194" s="33"/>
      <c r="N194" s="33"/>
      <c r="O194" s="33"/>
      <c r="P194" s="33"/>
      <c r="Q194" s="33"/>
      <c r="R194" s="45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</row>
    <row r="195" spans="1:30" ht="14.4" x14ac:dyDescent="0.25">
      <c r="A195" s="103" t="s">
        <v>152</v>
      </c>
      <c r="B195" s="104"/>
      <c r="C195" s="104"/>
      <c r="D195" s="104"/>
      <c r="E195" s="104"/>
      <c r="F195" s="105"/>
      <c r="G195" s="18"/>
      <c r="H195" s="27"/>
      <c r="I195" s="27"/>
      <c r="J195" s="27"/>
      <c r="K195" s="27"/>
      <c r="L195" s="27"/>
      <c r="M195" s="33"/>
      <c r="N195" s="33"/>
      <c r="O195" s="33"/>
      <c r="P195" s="33"/>
      <c r="Q195" s="33"/>
      <c r="R195" s="45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</row>
    <row r="196" spans="1:30" ht="14.4" x14ac:dyDescent="0.25">
      <c r="A196" s="103" t="s">
        <v>153</v>
      </c>
      <c r="B196" s="104"/>
      <c r="C196" s="104"/>
      <c r="D196" s="104"/>
      <c r="E196" s="104"/>
      <c r="F196" s="105"/>
      <c r="G196" s="18"/>
      <c r="H196" s="27"/>
      <c r="I196" s="27"/>
      <c r="J196" s="27"/>
      <c r="K196" s="27"/>
      <c r="L196" s="27"/>
      <c r="M196" s="33"/>
      <c r="N196" s="33"/>
      <c r="O196" s="33"/>
      <c r="P196" s="33"/>
      <c r="Q196" s="33"/>
      <c r="R196" s="45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</row>
    <row r="197" spans="1:30" ht="14.4" x14ac:dyDescent="0.25">
      <c r="A197" s="103" t="s">
        <v>154</v>
      </c>
      <c r="B197" s="104"/>
      <c r="C197" s="104"/>
      <c r="D197" s="104"/>
      <c r="E197" s="104"/>
      <c r="F197" s="105"/>
      <c r="G197" s="18"/>
      <c r="H197" s="27"/>
      <c r="I197" s="27"/>
      <c r="J197" s="27"/>
      <c r="K197" s="27"/>
      <c r="L197" s="27"/>
      <c r="M197" s="33"/>
      <c r="N197" s="33"/>
      <c r="O197" s="33"/>
      <c r="P197" s="33"/>
      <c r="Q197" s="33"/>
      <c r="R197" s="45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</row>
    <row r="198" spans="1:30" ht="14.4" x14ac:dyDescent="0.25">
      <c r="A198" s="103" t="s">
        <v>155</v>
      </c>
      <c r="B198" s="104"/>
      <c r="C198" s="104"/>
      <c r="D198" s="104"/>
      <c r="E198" s="104"/>
      <c r="F198" s="105"/>
      <c r="G198" s="18"/>
      <c r="H198" s="27"/>
      <c r="I198" s="27"/>
      <c r="J198" s="27"/>
      <c r="K198" s="27"/>
      <c r="L198" s="27"/>
      <c r="M198" s="33"/>
      <c r="N198" s="33"/>
      <c r="O198" s="33"/>
      <c r="P198" s="33"/>
      <c r="Q198" s="33"/>
      <c r="R198" s="45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</row>
    <row r="199" spans="1:30" ht="14.4" x14ac:dyDescent="0.25">
      <c r="A199" s="103" t="s">
        <v>156</v>
      </c>
      <c r="B199" s="104"/>
      <c r="C199" s="104"/>
      <c r="D199" s="104"/>
      <c r="E199" s="104"/>
      <c r="F199" s="105"/>
      <c r="G199" s="18"/>
      <c r="H199" s="27"/>
      <c r="I199" s="27"/>
      <c r="J199" s="27"/>
      <c r="K199" s="27"/>
      <c r="L199" s="27"/>
      <c r="M199" s="33"/>
      <c r="N199" s="33"/>
      <c r="O199" s="33"/>
      <c r="P199" s="33"/>
      <c r="Q199" s="33"/>
      <c r="R199" s="45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</row>
    <row r="200" spans="1:30" ht="14.4" x14ac:dyDescent="0.25">
      <c r="A200" s="103" t="s">
        <v>157</v>
      </c>
      <c r="B200" s="104"/>
      <c r="C200" s="104"/>
      <c r="D200" s="104"/>
      <c r="E200" s="104"/>
      <c r="F200" s="105"/>
      <c r="G200" s="18"/>
      <c r="H200" s="27"/>
      <c r="I200" s="27"/>
      <c r="J200" s="27"/>
      <c r="K200" s="27"/>
      <c r="L200" s="27"/>
      <c r="M200" s="33"/>
      <c r="N200" s="33"/>
      <c r="O200" s="33"/>
      <c r="P200" s="33"/>
      <c r="Q200" s="33"/>
      <c r="R200" s="45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</row>
    <row r="201" spans="1:30" x14ac:dyDescent="0.25">
      <c r="A201" s="103" t="s">
        <v>158</v>
      </c>
      <c r="B201" s="104"/>
      <c r="C201" s="104"/>
      <c r="D201" s="104"/>
      <c r="E201" s="104"/>
      <c r="F201" s="105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</row>
    <row r="202" spans="1:30" x14ac:dyDescent="0.25">
      <c r="A202" s="103" t="s">
        <v>159</v>
      </c>
      <c r="B202" s="104"/>
      <c r="C202" s="104"/>
      <c r="D202" s="104"/>
      <c r="E202" s="104"/>
      <c r="F202" s="105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</row>
    <row r="203" spans="1:30" x14ac:dyDescent="0.25">
      <c r="A203" s="103" t="s">
        <v>160</v>
      </c>
      <c r="B203" s="104"/>
      <c r="C203" s="104"/>
      <c r="D203" s="104"/>
      <c r="E203" s="104"/>
      <c r="F203" s="105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</row>
    <row r="204" spans="1:30" x14ac:dyDescent="0.25">
      <c r="A204" s="103" t="s">
        <v>161</v>
      </c>
      <c r="B204" s="104"/>
      <c r="C204" s="104"/>
      <c r="D204" s="104"/>
      <c r="E204" s="104"/>
      <c r="F204" s="105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</row>
    <row r="205" spans="1:30" x14ac:dyDescent="0.25">
      <c r="A205" s="103" t="s">
        <v>162</v>
      </c>
      <c r="B205" s="104"/>
      <c r="C205" s="104"/>
      <c r="D205" s="104"/>
      <c r="E205" s="104"/>
      <c r="F205" s="105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</row>
    <row r="206" spans="1:30" x14ac:dyDescent="0.25">
      <c r="A206" s="103" t="s">
        <v>163</v>
      </c>
      <c r="B206" s="104"/>
      <c r="C206" s="104"/>
      <c r="D206" s="104"/>
      <c r="E206" s="104"/>
      <c r="F206" s="105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</row>
    <row r="207" spans="1:30" x14ac:dyDescent="0.25">
      <c r="A207" s="103" t="s">
        <v>164</v>
      </c>
      <c r="B207" s="104"/>
      <c r="C207" s="104"/>
      <c r="D207" s="104"/>
      <c r="E207" s="104"/>
      <c r="F207" s="105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</row>
    <row r="208" spans="1:30" x14ac:dyDescent="0.25">
      <c r="A208" s="103" t="s">
        <v>165</v>
      </c>
      <c r="B208" s="104"/>
      <c r="C208" s="104"/>
      <c r="D208" s="104"/>
      <c r="E208" s="104"/>
      <c r="F208" s="105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</row>
    <row r="209" spans="1:30" x14ac:dyDescent="0.25">
      <c r="A209" s="103" t="s">
        <v>166</v>
      </c>
      <c r="B209" s="104"/>
      <c r="C209" s="104"/>
      <c r="D209" s="104"/>
      <c r="E209" s="104"/>
      <c r="F209" s="105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</row>
    <row r="210" spans="1:30" x14ac:dyDescent="0.25">
      <c r="A210" s="103" t="s">
        <v>167</v>
      </c>
      <c r="B210" s="104"/>
      <c r="C210" s="104"/>
      <c r="D210" s="104"/>
      <c r="E210" s="104"/>
      <c r="F210" s="105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</row>
    <row r="211" spans="1:30" x14ac:dyDescent="0.25">
      <c r="A211" s="103" t="s">
        <v>168</v>
      </c>
      <c r="B211" s="104"/>
      <c r="C211" s="104"/>
      <c r="D211" s="104"/>
      <c r="E211" s="104"/>
      <c r="F211" s="105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</row>
    <row r="212" spans="1:30" x14ac:dyDescent="0.25">
      <c r="A212" s="103" t="s">
        <v>169</v>
      </c>
      <c r="B212" s="104"/>
      <c r="C212" s="104"/>
      <c r="D212" s="104"/>
      <c r="E212" s="104"/>
      <c r="F212" s="105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</row>
    <row r="213" spans="1:30" x14ac:dyDescent="0.25">
      <c r="A213" s="103" t="s">
        <v>170</v>
      </c>
      <c r="B213" s="104"/>
      <c r="C213" s="104"/>
      <c r="D213" s="104"/>
      <c r="E213" s="104"/>
      <c r="F213" s="105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</row>
    <row r="214" spans="1:30" x14ac:dyDescent="0.25">
      <c r="A214" s="103" t="s">
        <v>171</v>
      </c>
      <c r="B214" s="104"/>
      <c r="C214" s="104"/>
      <c r="D214" s="104"/>
      <c r="E214" s="104"/>
      <c r="F214" s="105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</row>
    <row r="215" spans="1:30" x14ac:dyDescent="0.25">
      <c r="A215" s="103" t="s">
        <v>172</v>
      </c>
      <c r="B215" s="104"/>
      <c r="C215" s="104"/>
      <c r="D215" s="104"/>
      <c r="E215" s="104"/>
      <c r="F215" s="105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</row>
    <row r="216" spans="1:30" x14ac:dyDescent="0.25">
      <c r="A216" s="103" t="s">
        <v>173</v>
      </c>
      <c r="B216" s="104"/>
      <c r="C216" s="104"/>
      <c r="D216" s="104"/>
      <c r="E216" s="104"/>
      <c r="F216" s="105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</row>
    <row r="217" spans="1:30" x14ac:dyDescent="0.25">
      <c r="A217" s="103" t="s">
        <v>174</v>
      </c>
      <c r="B217" s="104"/>
      <c r="C217" s="104"/>
      <c r="D217" s="104"/>
      <c r="E217" s="104"/>
      <c r="F217" s="105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</row>
    <row r="218" spans="1:30" x14ac:dyDescent="0.25">
      <c r="A218" s="103" t="s">
        <v>175</v>
      </c>
      <c r="B218" s="104"/>
      <c r="C218" s="104"/>
      <c r="D218" s="104"/>
      <c r="E218" s="104"/>
      <c r="F218" s="105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</row>
    <row r="219" spans="1:30" x14ac:dyDescent="0.25">
      <c r="A219" s="103" t="s">
        <v>176</v>
      </c>
      <c r="B219" s="104"/>
      <c r="C219" s="104"/>
      <c r="D219" s="104"/>
      <c r="E219" s="104"/>
      <c r="F219" s="105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</row>
    <row r="220" spans="1:30" x14ac:dyDescent="0.25">
      <c r="A220" s="103" t="s">
        <v>177</v>
      </c>
      <c r="B220" s="104"/>
      <c r="C220" s="104"/>
      <c r="D220" s="104"/>
      <c r="E220" s="104"/>
      <c r="F220" s="105"/>
      <c r="G220" s="49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</row>
    <row r="221" spans="1:30" x14ac:dyDescent="0.25">
      <c r="A221" s="50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</row>
    <row r="222" spans="1:30" x14ac:dyDescent="0.25">
      <c r="A222" s="50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</row>
    <row r="223" spans="1:30" x14ac:dyDescent="0.25">
      <c r="A223" s="50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</row>
    <row r="224" spans="1:30" x14ac:dyDescent="0.25">
      <c r="A224" s="50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</row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</sheetData>
  <mergeCells count="83">
    <mergeCell ref="A216:F216"/>
    <mergeCell ref="A217:F217"/>
    <mergeCell ref="A218:F218"/>
    <mergeCell ref="A219:F219"/>
    <mergeCell ref="A220:F220"/>
    <mergeCell ref="A215:F215"/>
    <mergeCell ref="A204:F204"/>
    <mergeCell ref="A205:F205"/>
    <mergeCell ref="A206:F206"/>
    <mergeCell ref="A207:F207"/>
    <mergeCell ref="A208:F208"/>
    <mergeCell ref="A209:F209"/>
    <mergeCell ref="A210:F210"/>
    <mergeCell ref="A211:F211"/>
    <mergeCell ref="A212:F212"/>
    <mergeCell ref="A213:F213"/>
    <mergeCell ref="A214:F214"/>
    <mergeCell ref="A203:F203"/>
    <mergeCell ref="A192:F192"/>
    <mergeCell ref="A193:F193"/>
    <mergeCell ref="A194:F194"/>
    <mergeCell ref="A195:F195"/>
    <mergeCell ref="A196:F196"/>
    <mergeCell ref="A197:F197"/>
    <mergeCell ref="A198:F198"/>
    <mergeCell ref="A199:F199"/>
    <mergeCell ref="A200:F200"/>
    <mergeCell ref="A201:F201"/>
    <mergeCell ref="A202:F202"/>
    <mergeCell ref="A191:F191"/>
    <mergeCell ref="A180:F180"/>
    <mergeCell ref="A181:F181"/>
    <mergeCell ref="A182:F182"/>
    <mergeCell ref="A183:F183"/>
    <mergeCell ref="A184:F184"/>
    <mergeCell ref="A185:F185"/>
    <mergeCell ref="A186:F186"/>
    <mergeCell ref="A187:F187"/>
    <mergeCell ref="A188:F188"/>
    <mergeCell ref="A189:F189"/>
    <mergeCell ref="A190:F190"/>
    <mergeCell ref="A179:F179"/>
    <mergeCell ref="A168:F168"/>
    <mergeCell ref="A169:F169"/>
    <mergeCell ref="A170:F170"/>
    <mergeCell ref="A171:F171"/>
    <mergeCell ref="A172:F172"/>
    <mergeCell ref="A173:F173"/>
    <mergeCell ref="A174:F174"/>
    <mergeCell ref="A175:F175"/>
    <mergeCell ref="A176:F176"/>
    <mergeCell ref="A177:F177"/>
    <mergeCell ref="A178:F178"/>
    <mergeCell ref="A167:F167"/>
    <mergeCell ref="A156:F156"/>
    <mergeCell ref="A157:F157"/>
    <mergeCell ref="A158:F158"/>
    <mergeCell ref="A159:F159"/>
    <mergeCell ref="A160:F160"/>
    <mergeCell ref="A161:F161"/>
    <mergeCell ref="A162:F162"/>
    <mergeCell ref="A163:F163"/>
    <mergeCell ref="A164:F164"/>
    <mergeCell ref="A165:F165"/>
    <mergeCell ref="A166:F166"/>
    <mergeCell ref="A155:F155"/>
    <mergeCell ref="A121:I121"/>
    <mergeCell ref="A145:F145"/>
    <mergeCell ref="A146:F146"/>
    <mergeCell ref="A147:F147"/>
    <mergeCell ref="A148:F148"/>
    <mergeCell ref="A149:F149"/>
    <mergeCell ref="A150:F150"/>
    <mergeCell ref="A151:F151"/>
    <mergeCell ref="A152:F152"/>
    <mergeCell ref="A153:F153"/>
    <mergeCell ref="A154:F154"/>
    <mergeCell ref="A101:I101"/>
    <mergeCell ref="A1:J1"/>
    <mergeCell ref="A2:J2"/>
    <mergeCell ref="A3:J3"/>
    <mergeCell ref="B4:J4"/>
    <mergeCell ref="A5:J5"/>
  </mergeCells>
  <dataValidations count="4">
    <dataValidation type="list" allowBlank="1" sqref="B123:B132" xr:uid="{7097F9B2-5DBD-4D54-8F75-109923E4560A}">
      <formula1>"FGS-1,FGS-2,FGS-3,FGA-1,FGA-2,FGA-3"</formula1>
    </dataValidation>
    <dataValidation type="list" allowBlank="1" sqref="B103:B112" xr:uid="{DE9180C7-1D90-4DEF-B869-728FF0C0E777}">
      <formula1>"FDA,FDA-1,FDA-2,FDA-3,FDA-4"</formula1>
    </dataValidation>
    <dataValidation type="list" allowBlank="1" sqref="D123:D132 D103:D112 D7:D86" xr:uid="{DABAC037-D582-4D9D-8090-5050743B4087}">
      <formula1>"AGP,CLH,CLT,COM,CTD,CTI,DES,DISP,ELE,ESG,EST,EXM,EXQ,EXR,FRQ,REV,VAGO"</formula1>
    </dataValidation>
    <dataValidation type="list" allowBlank="1" sqref="B7:B86" xr:uid="{C15DCE18-57D3-4305-A194-1664D6038BC8}">
      <formula1>"DAS,DAS-1,DAS-2,DAS-3,DAS-4,DAS-5,CAA-1,CAA-2,CAA-3,CAA-4,CAA-5"</formula1>
    </dataValidation>
  </dataValidations>
  <pageMargins left="0.511811024" right="0.511811024" top="0.78740157499999996" bottom="0.78740157499999996" header="0.31496062000000002" footer="0.31496062000000002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8381A-4878-47BC-B4FD-12C7F57752F3}">
  <dimension ref="A1:AD1040"/>
  <sheetViews>
    <sheetView topLeftCell="A10" workbookViewId="0">
      <selection activeCell="A36" sqref="A36"/>
    </sheetView>
  </sheetViews>
  <sheetFormatPr defaultColWidth="12.59765625" defaultRowHeight="13.8" x14ac:dyDescent="0.25"/>
  <cols>
    <col min="1" max="1" width="59.5" customWidth="1"/>
    <col min="2" max="2" width="12" customWidth="1"/>
    <col min="3" max="3" width="17.3984375" customWidth="1"/>
    <col min="4" max="4" width="14.5" customWidth="1"/>
    <col min="5" max="5" width="9.8984375" customWidth="1"/>
    <col min="6" max="6" width="39.69921875" customWidth="1"/>
    <col min="7" max="7" width="19.8984375" customWidth="1"/>
    <col min="8" max="8" width="18.19921875" customWidth="1"/>
    <col min="9" max="9" width="17.8984375" customWidth="1"/>
    <col min="10" max="10" width="15" customWidth="1"/>
    <col min="11" max="16" width="8" customWidth="1"/>
    <col min="17" max="17" width="43.8984375" customWidth="1"/>
    <col min="18" max="30" width="8" customWidth="1"/>
  </cols>
  <sheetData>
    <row r="1" spans="1:30" ht="21" x14ac:dyDescent="0.4">
      <c r="A1" s="114" t="s">
        <v>179</v>
      </c>
      <c r="B1" s="108"/>
      <c r="C1" s="108"/>
      <c r="D1" s="108"/>
      <c r="E1" s="108"/>
      <c r="F1" s="108"/>
      <c r="G1" s="108"/>
      <c r="H1" s="108"/>
      <c r="I1" s="108"/>
      <c r="J1" s="10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0" ht="21" x14ac:dyDescent="0.4">
      <c r="A2" s="115" t="s">
        <v>178</v>
      </c>
      <c r="B2" s="104"/>
      <c r="C2" s="104"/>
      <c r="D2" s="104"/>
      <c r="E2" s="104"/>
      <c r="F2" s="104"/>
      <c r="G2" s="104"/>
      <c r="H2" s="104"/>
      <c r="I2" s="104"/>
      <c r="J2" s="10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0" ht="21" x14ac:dyDescent="0.35">
      <c r="A3" s="115" t="s">
        <v>180</v>
      </c>
      <c r="B3" s="104"/>
      <c r="C3" s="104"/>
      <c r="D3" s="104"/>
      <c r="E3" s="104"/>
      <c r="F3" s="104"/>
      <c r="G3" s="104"/>
      <c r="H3" s="104"/>
      <c r="I3" s="104"/>
      <c r="J3" s="10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"/>
      <c r="AA3" s="3"/>
    </row>
    <row r="4" spans="1:30" x14ac:dyDescent="0.25">
      <c r="A4" s="4" t="s">
        <v>335</v>
      </c>
      <c r="B4" s="116"/>
      <c r="C4" s="104"/>
      <c r="D4" s="104"/>
      <c r="E4" s="104"/>
      <c r="F4" s="104"/>
      <c r="G4" s="104"/>
      <c r="H4" s="104"/>
      <c r="I4" s="104"/>
      <c r="J4" s="105"/>
      <c r="K4" s="5"/>
    </row>
    <row r="5" spans="1:30" ht="14.4" x14ac:dyDescent="0.25">
      <c r="A5" s="112" t="s">
        <v>0</v>
      </c>
      <c r="B5" s="104"/>
      <c r="C5" s="104"/>
      <c r="D5" s="104"/>
      <c r="E5" s="104"/>
      <c r="F5" s="104"/>
      <c r="G5" s="104"/>
      <c r="H5" s="104"/>
      <c r="I5" s="104"/>
      <c r="J5" s="105"/>
      <c r="K5" s="6"/>
      <c r="L5" s="7"/>
      <c r="M5" s="8"/>
      <c r="N5" s="8"/>
      <c r="O5" s="8"/>
      <c r="P5" s="8"/>
      <c r="Q5" s="8"/>
    </row>
    <row r="6" spans="1:30" ht="27.6" x14ac:dyDescent="0.25">
      <c r="A6" s="52" t="s">
        <v>1</v>
      </c>
      <c r="B6" s="52" t="s">
        <v>2</v>
      </c>
      <c r="C6" s="52" t="s">
        <v>3</v>
      </c>
      <c r="D6" s="52" t="s">
        <v>4</v>
      </c>
      <c r="E6" s="9" t="s">
        <v>5</v>
      </c>
      <c r="F6" s="52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10"/>
      <c r="L6" s="11"/>
      <c r="M6" s="11"/>
      <c r="N6" s="11"/>
      <c r="O6" s="11"/>
      <c r="P6" s="11"/>
      <c r="Q6" s="11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s="66" customFormat="1" ht="14.4" x14ac:dyDescent="0.25">
      <c r="A7" s="72" t="s">
        <v>181</v>
      </c>
      <c r="B7" s="73" t="s">
        <v>21</v>
      </c>
      <c r="C7" s="73" t="s">
        <v>230</v>
      </c>
      <c r="D7" s="73" t="s">
        <v>288</v>
      </c>
      <c r="E7" s="74">
        <v>1</v>
      </c>
      <c r="F7" s="72" t="s">
        <v>312</v>
      </c>
      <c r="G7" s="75">
        <v>0</v>
      </c>
      <c r="H7" s="76">
        <v>3526.4</v>
      </c>
      <c r="I7" s="76">
        <v>14105.6</v>
      </c>
      <c r="J7" s="77">
        <f t="shared" ref="J7:J81" si="0">SUM(G7:I7)</f>
        <v>17632</v>
      </c>
      <c r="K7" s="63"/>
      <c r="L7" s="63"/>
      <c r="M7" s="63"/>
      <c r="N7" s="63"/>
      <c r="O7" s="63"/>
      <c r="P7" s="63"/>
      <c r="Q7" s="63"/>
      <c r="R7" s="64"/>
      <c r="S7" s="64"/>
      <c r="T7" s="64"/>
      <c r="U7" s="64"/>
      <c r="V7" s="64"/>
      <c r="W7" s="64"/>
      <c r="X7" s="64"/>
      <c r="Y7" s="64"/>
      <c r="Z7" s="64"/>
      <c r="AA7" s="65"/>
      <c r="AB7" s="65"/>
      <c r="AC7" s="65"/>
      <c r="AD7" s="65"/>
    </row>
    <row r="8" spans="1:30" s="66" customFormat="1" ht="14.4" x14ac:dyDescent="0.25">
      <c r="A8" s="72" t="s">
        <v>325</v>
      </c>
      <c r="B8" s="73" t="s">
        <v>21</v>
      </c>
      <c r="C8" s="73" t="s">
        <v>230</v>
      </c>
      <c r="D8" s="73" t="s">
        <v>288</v>
      </c>
      <c r="E8" s="74">
        <v>1</v>
      </c>
      <c r="F8" s="72" t="s">
        <v>326</v>
      </c>
      <c r="G8" s="75">
        <v>0</v>
      </c>
      <c r="H8" s="76">
        <v>3016</v>
      </c>
      <c r="I8" s="76">
        <v>12064</v>
      </c>
      <c r="J8" s="77">
        <f t="shared" si="0"/>
        <v>15080</v>
      </c>
      <c r="K8" s="63"/>
      <c r="L8" s="63"/>
      <c r="M8" s="63"/>
      <c r="N8" s="63"/>
      <c r="O8" s="63"/>
      <c r="P8" s="63"/>
      <c r="Q8" s="63"/>
      <c r="R8" s="67"/>
      <c r="S8" s="67"/>
      <c r="T8" s="67"/>
      <c r="U8" s="67"/>
      <c r="V8" s="67"/>
      <c r="W8" s="67"/>
      <c r="X8" s="67"/>
      <c r="Y8" s="67"/>
      <c r="Z8" s="67"/>
      <c r="AA8" s="65"/>
      <c r="AB8" s="65"/>
      <c r="AC8" s="65"/>
      <c r="AD8" s="65"/>
    </row>
    <row r="9" spans="1:30" s="66" customFormat="1" ht="14.4" x14ac:dyDescent="0.25">
      <c r="A9" s="72" t="s">
        <v>182</v>
      </c>
      <c r="B9" s="73" t="s">
        <v>21</v>
      </c>
      <c r="C9" s="73" t="s">
        <v>230</v>
      </c>
      <c r="D9" s="73" t="s">
        <v>289</v>
      </c>
      <c r="E9" s="74">
        <v>1</v>
      </c>
      <c r="F9" s="72" t="s">
        <v>322</v>
      </c>
      <c r="G9" s="75">
        <v>0</v>
      </c>
      <c r="H9" s="76">
        <v>0</v>
      </c>
      <c r="I9" s="76">
        <v>12064</v>
      </c>
      <c r="J9" s="77">
        <f t="shared" si="0"/>
        <v>12064</v>
      </c>
      <c r="K9" s="63"/>
      <c r="L9" s="63"/>
      <c r="M9" s="63"/>
      <c r="N9" s="63"/>
      <c r="O9" s="63"/>
      <c r="P9" s="63"/>
      <c r="Q9" s="63"/>
      <c r="R9" s="67"/>
      <c r="S9" s="67"/>
      <c r="T9" s="67"/>
      <c r="U9" s="67"/>
      <c r="V9" s="67"/>
      <c r="W9" s="67"/>
      <c r="X9" s="67"/>
      <c r="Y9" s="67"/>
      <c r="Z9" s="67"/>
      <c r="AA9" s="65"/>
      <c r="AB9" s="65"/>
      <c r="AC9" s="65"/>
      <c r="AD9" s="65"/>
    </row>
    <row r="10" spans="1:30" s="66" customFormat="1" ht="14.4" x14ac:dyDescent="0.25">
      <c r="A10" s="72" t="s">
        <v>183</v>
      </c>
      <c r="B10" s="73" t="s">
        <v>21</v>
      </c>
      <c r="C10" s="73" t="s">
        <v>230</v>
      </c>
      <c r="D10" s="73" t="s">
        <v>288</v>
      </c>
      <c r="E10" s="74">
        <v>1</v>
      </c>
      <c r="F10" s="72" t="s">
        <v>233</v>
      </c>
      <c r="G10" s="75">
        <v>0</v>
      </c>
      <c r="H10" s="76">
        <v>3016</v>
      </c>
      <c r="I10" s="76">
        <v>12064</v>
      </c>
      <c r="J10" s="77">
        <f t="shared" si="0"/>
        <v>15080</v>
      </c>
      <c r="K10" s="63"/>
      <c r="L10" s="63"/>
      <c r="M10" s="63"/>
      <c r="N10" s="63"/>
      <c r="O10" s="63"/>
      <c r="P10" s="63"/>
      <c r="Q10" s="63"/>
      <c r="R10" s="67"/>
      <c r="S10" s="67"/>
      <c r="T10" s="67"/>
      <c r="U10" s="67"/>
      <c r="V10" s="67"/>
      <c r="W10" s="67"/>
      <c r="X10" s="67"/>
      <c r="Y10" s="67"/>
      <c r="Z10" s="67"/>
      <c r="AA10" s="65"/>
      <c r="AB10" s="65"/>
      <c r="AC10" s="65"/>
      <c r="AD10" s="65"/>
    </row>
    <row r="11" spans="1:30" s="66" customFormat="1" ht="14.4" x14ac:dyDescent="0.25">
      <c r="A11" s="72" t="s">
        <v>336</v>
      </c>
      <c r="B11" s="73" t="s">
        <v>25</v>
      </c>
      <c r="C11" s="73" t="s">
        <v>230</v>
      </c>
      <c r="D11" s="73" t="s">
        <v>288</v>
      </c>
      <c r="E11" s="74">
        <v>1</v>
      </c>
      <c r="F11" s="72" t="s">
        <v>317</v>
      </c>
      <c r="G11" s="75">
        <v>0</v>
      </c>
      <c r="H11" s="76">
        <v>1695.65</v>
      </c>
      <c r="I11" s="76">
        <v>6782.62</v>
      </c>
      <c r="J11" s="77">
        <f>SUM(G11:I11)</f>
        <v>8478.27</v>
      </c>
      <c r="K11" s="63"/>
      <c r="L11" s="63"/>
      <c r="M11" s="63"/>
      <c r="N11" s="63"/>
      <c r="O11" s="63"/>
      <c r="P11" s="63"/>
      <c r="Q11" s="63"/>
      <c r="R11" s="67"/>
      <c r="S11" s="67"/>
      <c r="T11" s="67"/>
      <c r="U11" s="67"/>
      <c r="V11" s="67"/>
      <c r="W11" s="67"/>
      <c r="X11" s="67"/>
      <c r="Y11" s="67"/>
      <c r="Z11" s="67"/>
      <c r="AA11" s="65"/>
      <c r="AB11" s="65"/>
      <c r="AC11" s="65"/>
      <c r="AD11" s="65"/>
    </row>
    <row r="12" spans="1:30" s="66" customFormat="1" ht="14.4" x14ac:dyDescent="0.25">
      <c r="A12" s="72" t="s">
        <v>184</v>
      </c>
      <c r="B12" s="73" t="s">
        <v>25</v>
      </c>
      <c r="C12" s="73" t="s">
        <v>230</v>
      </c>
      <c r="D12" s="73" t="s">
        <v>288</v>
      </c>
      <c r="E12" s="74">
        <v>1</v>
      </c>
      <c r="F12" s="72" t="s">
        <v>341</v>
      </c>
      <c r="G12" s="75">
        <v>0</v>
      </c>
      <c r="H12" s="76">
        <v>1695.65</v>
      </c>
      <c r="I12" s="76">
        <v>6782.62</v>
      </c>
      <c r="J12" s="77">
        <f t="shared" si="0"/>
        <v>8478.27</v>
      </c>
      <c r="K12" s="63"/>
      <c r="L12" s="63"/>
      <c r="M12" s="63"/>
      <c r="N12" s="63"/>
      <c r="O12" s="63"/>
      <c r="P12" s="63"/>
      <c r="Q12" s="63"/>
      <c r="R12" s="67"/>
      <c r="S12" s="67"/>
      <c r="T12" s="67"/>
      <c r="U12" s="67"/>
      <c r="V12" s="67"/>
      <c r="W12" s="67"/>
      <c r="X12" s="67"/>
      <c r="Y12" s="67"/>
      <c r="Z12" s="67"/>
      <c r="AA12" s="65"/>
      <c r="AB12" s="65"/>
      <c r="AC12" s="65"/>
      <c r="AD12" s="65"/>
    </row>
    <row r="13" spans="1:30" s="71" customFormat="1" ht="14.4" x14ac:dyDescent="0.25">
      <c r="A13" s="82" t="s">
        <v>186</v>
      </c>
      <c r="B13" s="83" t="s">
        <v>25</v>
      </c>
      <c r="C13" s="83" t="s">
        <v>230</v>
      </c>
      <c r="D13" s="83" t="s">
        <v>288</v>
      </c>
      <c r="E13" s="84">
        <v>1</v>
      </c>
      <c r="F13" s="72" t="s">
        <v>306</v>
      </c>
      <c r="G13" s="85">
        <v>0</v>
      </c>
      <c r="H13" s="86">
        <v>1695.65</v>
      </c>
      <c r="I13" s="86">
        <v>6782.62</v>
      </c>
      <c r="J13" s="87">
        <f t="shared" si="0"/>
        <v>8478.27</v>
      </c>
      <c r="K13" s="68"/>
      <c r="L13" s="68"/>
      <c r="M13" s="68"/>
      <c r="N13" s="68"/>
      <c r="O13" s="68"/>
      <c r="P13" s="68"/>
      <c r="Q13" s="68"/>
      <c r="R13" s="69"/>
      <c r="S13" s="69"/>
      <c r="T13" s="69"/>
      <c r="U13" s="69"/>
      <c r="V13" s="69"/>
      <c r="W13" s="69"/>
      <c r="X13" s="69"/>
      <c r="Y13" s="69"/>
      <c r="Z13" s="69"/>
      <c r="AA13" s="70"/>
      <c r="AB13" s="70"/>
      <c r="AC13" s="70"/>
      <c r="AD13" s="70"/>
    </row>
    <row r="14" spans="1:30" s="66" customFormat="1" ht="14.4" x14ac:dyDescent="0.25">
      <c r="A14" s="72" t="s">
        <v>188</v>
      </c>
      <c r="B14" s="73" t="s">
        <v>25</v>
      </c>
      <c r="C14" s="73" t="s">
        <v>230</v>
      </c>
      <c r="D14" s="73" t="s">
        <v>288</v>
      </c>
      <c r="E14" s="74">
        <v>1</v>
      </c>
      <c r="F14" s="72" t="s">
        <v>337</v>
      </c>
      <c r="G14" s="75">
        <v>0</v>
      </c>
      <c r="H14" s="76">
        <v>1695.65</v>
      </c>
      <c r="I14" s="76">
        <v>6782.62</v>
      </c>
      <c r="J14" s="77">
        <f t="shared" si="0"/>
        <v>8478.27</v>
      </c>
      <c r="K14" s="63"/>
      <c r="L14" s="63"/>
      <c r="M14" s="63"/>
      <c r="N14" s="63"/>
      <c r="O14" s="63"/>
      <c r="P14" s="63"/>
      <c r="Q14" s="63"/>
      <c r="R14" s="67"/>
      <c r="S14" s="67"/>
      <c r="T14" s="67"/>
      <c r="U14" s="67"/>
      <c r="V14" s="67"/>
      <c r="W14" s="67"/>
      <c r="X14" s="67"/>
      <c r="Y14" s="67"/>
      <c r="Z14" s="67"/>
      <c r="AA14" s="65"/>
      <c r="AB14" s="65"/>
      <c r="AC14" s="65"/>
      <c r="AD14" s="65"/>
    </row>
    <row r="15" spans="1:30" s="66" customFormat="1" ht="14.4" x14ac:dyDescent="0.25">
      <c r="A15" s="72" t="s">
        <v>364</v>
      </c>
      <c r="B15" s="73" t="s">
        <v>25</v>
      </c>
      <c r="C15" s="73" t="s">
        <v>230</v>
      </c>
      <c r="D15" s="73" t="s">
        <v>288</v>
      </c>
      <c r="E15" s="74">
        <v>1</v>
      </c>
      <c r="F15" s="72" t="s">
        <v>238</v>
      </c>
      <c r="G15" s="75">
        <v>0</v>
      </c>
      <c r="H15" s="76">
        <v>1695.65</v>
      </c>
      <c r="I15" s="76">
        <v>6782.62</v>
      </c>
      <c r="J15" s="77">
        <f>SUM(G15:I15)</f>
        <v>8478.27</v>
      </c>
      <c r="K15" s="63"/>
      <c r="L15" s="63"/>
      <c r="M15" s="63"/>
      <c r="N15" s="63"/>
      <c r="O15" s="63"/>
      <c r="P15" s="63"/>
      <c r="Q15" s="63"/>
      <c r="R15" s="67"/>
      <c r="S15" s="67"/>
      <c r="T15" s="67"/>
      <c r="U15" s="67"/>
      <c r="V15" s="67"/>
      <c r="W15" s="67"/>
      <c r="X15" s="67"/>
      <c r="Y15" s="67"/>
      <c r="Z15" s="67"/>
      <c r="AA15" s="65"/>
      <c r="AB15" s="65"/>
      <c r="AC15" s="65"/>
      <c r="AD15" s="65"/>
    </row>
    <row r="16" spans="1:30" s="66" customFormat="1" ht="14.4" x14ac:dyDescent="0.25">
      <c r="A16" s="72" t="s">
        <v>185</v>
      </c>
      <c r="B16" s="73" t="s">
        <v>25</v>
      </c>
      <c r="C16" s="73" t="s">
        <v>230</v>
      </c>
      <c r="D16" s="73" t="s">
        <v>288</v>
      </c>
      <c r="E16" s="74">
        <v>1</v>
      </c>
      <c r="F16" s="72" t="s">
        <v>234</v>
      </c>
      <c r="G16" s="75">
        <v>0</v>
      </c>
      <c r="H16" s="76">
        <v>1695.65</v>
      </c>
      <c r="I16" s="76">
        <v>6782.62</v>
      </c>
      <c r="J16" s="77">
        <f>SUM(G16:I16)</f>
        <v>8478.27</v>
      </c>
      <c r="K16" s="63"/>
      <c r="L16" s="63"/>
      <c r="M16" s="63"/>
      <c r="N16" s="63"/>
      <c r="O16" s="63"/>
      <c r="P16" s="63"/>
      <c r="Q16" s="63"/>
      <c r="R16" s="67"/>
      <c r="S16" s="67"/>
      <c r="T16" s="67"/>
      <c r="U16" s="67"/>
      <c r="V16" s="67"/>
      <c r="W16" s="67"/>
      <c r="X16" s="67"/>
      <c r="Y16" s="67"/>
      <c r="Z16" s="67"/>
      <c r="AA16" s="65"/>
      <c r="AB16" s="65"/>
      <c r="AC16" s="65"/>
      <c r="AD16" s="65"/>
    </row>
    <row r="17" spans="1:30" s="66" customFormat="1" ht="14.4" x14ac:dyDescent="0.25">
      <c r="A17" s="72" t="s">
        <v>191</v>
      </c>
      <c r="B17" s="73" t="s">
        <v>29</v>
      </c>
      <c r="C17" s="73" t="s">
        <v>230</v>
      </c>
      <c r="D17" s="73" t="s">
        <v>288</v>
      </c>
      <c r="E17" s="74">
        <v>1</v>
      </c>
      <c r="F17" s="72" t="s">
        <v>243</v>
      </c>
      <c r="G17" s="75">
        <v>0</v>
      </c>
      <c r="H17" s="76">
        <v>1310.28</v>
      </c>
      <c r="I17" s="76">
        <v>5241.1099999999997</v>
      </c>
      <c r="J17" s="77">
        <f>SUM(G17:I17)</f>
        <v>6551.3899999999994</v>
      </c>
      <c r="K17" s="63"/>
      <c r="L17" s="63"/>
      <c r="M17" s="63"/>
      <c r="N17" s="63"/>
      <c r="O17" s="63"/>
      <c r="P17" s="63"/>
      <c r="Q17" s="63"/>
      <c r="R17" s="67"/>
      <c r="S17" s="67"/>
      <c r="T17" s="67"/>
      <c r="U17" s="67"/>
      <c r="V17" s="67"/>
      <c r="W17" s="67"/>
      <c r="X17" s="67"/>
      <c r="Y17" s="67"/>
      <c r="Z17" s="67"/>
      <c r="AA17" s="65"/>
      <c r="AB17" s="65"/>
      <c r="AC17" s="65"/>
      <c r="AD17" s="65"/>
    </row>
    <row r="18" spans="1:30" ht="14.4" x14ac:dyDescent="0.25">
      <c r="A18" s="72" t="s">
        <v>194</v>
      </c>
      <c r="B18" s="73" t="s">
        <v>29</v>
      </c>
      <c r="C18" s="73" t="s">
        <v>230</v>
      </c>
      <c r="D18" s="73" t="s">
        <v>287</v>
      </c>
      <c r="E18" s="74">
        <v>1</v>
      </c>
      <c r="F18" s="72"/>
      <c r="G18" s="75">
        <v>0</v>
      </c>
      <c r="H18" s="76">
        <v>0</v>
      </c>
      <c r="I18" s="76">
        <v>0</v>
      </c>
      <c r="J18" s="77">
        <f>SUM(G18:I18)</f>
        <v>0</v>
      </c>
      <c r="K18" s="18"/>
      <c r="L18" s="18"/>
      <c r="M18" s="18"/>
      <c r="N18" s="18"/>
      <c r="O18" s="18"/>
      <c r="P18" s="18"/>
      <c r="Q18" s="18"/>
      <c r="R18" s="51"/>
      <c r="S18" s="51"/>
      <c r="T18" s="51"/>
      <c r="U18" s="51"/>
      <c r="V18" s="51"/>
      <c r="W18" s="51"/>
      <c r="X18" s="51"/>
      <c r="Y18" s="51"/>
      <c r="Z18" s="51"/>
      <c r="AA18" s="5"/>
      <c r="AB18" s="5"/>
      <c r="AC18" s="5"/>
      <c r="AD18" s="5"/>
    </row>
    <row r="19" spans="1:30" s="71" customFormat="1" ht="14.4" x14ac:dyDescent="0.25">
      <c r="A19" s="82" t="s">
        <v>192</v>
      </c>
      <c r="B19" s="83" t="s">
        <v>29</v>
      </c>
      <c r="C19" s="83" t="s">
        <v>230</v>
      </c>
      <c r="D19" s="83" t="s">
        <v>288</v>
      </c>
      <c r="E19" s="74">
        <v>1</v>
      </c>
      <c r="F19" s="72" t="s">
        <v>269</v>
      </c>
      <c r="G19" s="85">
        <v>0</v>
      </c>
      <c r="H19" s="86">
        <v>1310.28</v>
      </c>
      <c r="I19" s="86">
        <v>5241.1099999999997</v>
      </c>
      <c r="J19" s="77">
        <f>SUM(G19:I19)</f>
        <v>6551.3899999999994</v>
      </c>
      <c r="K19" s="68"/>
      <c r="L19" s="68"/>
      <c r="M19" s="68"/>
      <c r="N19" s="68"/>
      <c r="O19" s="68"/>
      <c r="P19" s="68"/>
      <c r="Q19" s="68"/>
      <c r="R19" s="69"/>
      <c r="S19" s="69"/>
      <c r="T19" s="69"/>
      <c r="U19" s="69"/>
      <c r="V19" s="69"/>
      <c r="W19" s="69"/>
      <c r="X19" s="69"/>
      <c r="Y19" s="69"/>
      <c r="Z19" s="69"/>
      <c r="AA19" s="70"/>
      <c r="AB19" s="70"/>
      <c r="AC19" s="70"/>
      <c r="AD19" s="70"/>
    </row>
    <row r="20" spans="1:30" s="66" customFormat="1" ht="14.4" x14ac:dyDescent="0.25">
      <c r="A20" s="72" t="s">
        <v>189</v>
      </c>
      <c r="B20" s="73" t="s">
        <v>29</v>
      </c>
      <c r="C20" s="73" t="s">
        <v>230</v>
      </c>
      <c r="D20" s="73" t="s">
        <v>288</v>
      </c>
      <c r="E20" s="74">
        <v>1</v>
      </c>
      <c r="F20" s="72" t="s">
        <v>347</v>
      </c>
      <c r="G20" s="75">
        <v>0</v>
      </c>
      <c r="H20" s="76">
        <v>1310.28</v>
      </c>
      <c r="I20" s="76">
        <v>5241.1099999999997</v>
      </c>
      <c r="J20" s="77">
        <f t="shared" si="0"/>
        <v>6551.3899999999994</v>
      </c>
      <c r="K20" s="63"/>
      <c r="L20" s="63"/>
      <c r="M20" s="63"/>
      <c r="N20" s="63"/>
      <c r="O20" s="63"/>
      <c r="P20" s="63"/>
      <c r="Q20" s="63"/>
      <c r="R20" s="67"/>
      <c r="S20" s="67"/>
      <c r="T20" s="67"/>
      <c r="U20" s="67"/>
      <c r="V20" s="67"/>
      <c r="W20" s="67"/>
      <c r="X20" s="67"/>
      <c r="Y20" s="67"/>
      <c r="Z20" s="67"/>
      <c r="AA20" s="65"/>
      <c r="AB20" s="65"/>
      <c r="AC20" s="65"/>
      <c r="AD20" s="65"/>
    </row>
    <row r="21" spans="1:30" s="66" customFormat="1" ht="14.4" x14ac:dyDescent="0.25">
      <c r="A21" s="72" t="s">
        <v>190</v>
      </c>
      <c r="B21" s="73" t="s">
        <v>29</v>
      </c>
      <c r="C21" s="73" t="s">
        <v>230</v>
      </c>
      <c r="D21" s="73" t="s">
        <v>288</v>
      </c>
      <c r="E21" s="74">
        <v>1</v>
      </c>
      <c r="F21" s="72" t="s">
        <v>309</v>
      </c>
      <c r="G21" s="75">
        <v>0</v>
      </c>
      <c r="H21" s="76">
        <v>1310.28</v>
      </c>
      <c r="I21" s="76">
        <v>5241.1099999999997</v>
      </c>
      <c r="J21" s="77">
        <f t="shared" si="0"/>
        <v>6551.3899999999994</v>
      </c>
      <c r="K21" s="63"/>
      <c r="L21" s="63"/>
      <c r="M21" s="63"/>
      <c r="N21" s="63"/>
      <c r="O21" s="63"/>
      <c r="P21" s="63"/>
      <c r="Q21" s="63"/>
      <c r="R21" s="67"/>
      <c r="S21" s="67"/>
      <c r="T21" s="67"/>
      <c r="U21" s="67"/>
      <c r="V21" s="67"/>
      <c r="W21" s="67"/>
      <c r="X21" s="67"/>
      <c r="Y21" s="67"/>
      <c r="Z21" s="67"/>
      <c r="AA21" s="65"/>
      <c r="AB21" s="65"/>
      <c r="AC21" s="65"/>
      <c r="AD21" s="65"/>
    </row>
    <row r="22" spans="1:30" s="66" customFormat="1" ht="14.4" x14ac:dyDescent="0.25">
      <c r="A22" s="72" t="s">
        <v>189</v>
      </c>
      <c r="B22" s="73" t="s">
        <v>29</v>
      </c>
      <c r="C22" s="73" t="s">
        <v>230</v>
      </c>
      <c r="D22" s="73" t="s">
        <v>287</v>
      </c>
      <c r="E22" s="74">
        <v>1</v>
      </c>
      <c r="F22" s="72"/>
      <c r="G22" s="75">
        <v>0</v>
      </c>
      <c r="H22" s="76">
        <v>0</v>
      </c>
      <c r="I22" s="76">
        <v>0</v>
      </c>
      <c r="J22" s="77">
        <f t="shared" si="0"/>
        <v>0</v>
      </c>
      <c r="K22" s="63"/>
      <c r="L22" s="63"/>
      <c r="M22" s="63"/>
      <c r="N22" s="63"/>
      <c r="O22" s="63"/>
      <c r="P22" s="63"/>
      <c r="Q22" s="63"/>
      <c r="R22" s="67"/>
      <c r="S22" s="67"/>
      <c r="T22" s="67"/>
      <c r="U22" s="67"/>
      <c r="V22" s="67"/>
      <c r="W22" s="67"/>
      <c r="X22" s="67"/>
      <c r="Y22" s="67"/>
      <c r="Z22" s="67"/>
      <c r="AA22" s="65"/>
      <c r="AB22" s="65"/>
      <c r="AC22" s="65"/>
      <c r="AD22" s="65"/>
    </row>
    <row r="23" spans="1:30" s="81" customFormat="1" ht="14.4" x14ac:dyDescent="0.25">
      <c r="A23" s="72" t="s">
        <v>348</v>
      </c>
      <c r="B23" s="73" t="s">
        <v>29</v>
      </c>
      <c r="C23" s="73" t="s">
        <v>230</v>
      </c>
      <c r="D23" s="73" t="s">
        <v>287</v>
      </c>
      <c r="E23" s="74">
        <v>1</v>
      </c>
      <c r="F23" s="72"/>
      <c r="G23" s="75">
        <v>0</v>
      </c>
      <c r="H23" s="76">
        <v>0</v>
      </c>
      <c r="I23" s="76">
        <v>0</v>
      </c>
      <c r="J23" s="77">
        <f>SUM(G23:I23)</f>
        <v>0</v>
      </c>
      <c r="K23" s="78"/>
      <c r="L23" s="78"/>
      <c r="M23" s="78"/>
      <c r="N23" s="78"/>
      <c r="O23" s="78"/>
      <c r="P23" s="78"/>
      <c r="Q23" s="78"/>
      <c r="R23" s="79"/>
      <c r="S23" s="79"/>
      <c r="T23" s="79"/>
      <c r="U23" s="79"/>
      <c r="V23" s="79"/>
      <c r="W23" s="79"/>
      <c r="X23" s="79"/>
      <c r="Y23" s="79"/>
      <c r="Z23" s="79"/>
      <c r="AA23" s="80"/>
      <c r="AB23" s="80"/>
      <c r="AC23" s="80"/>
      <c r="AD23" s="80"/>
    </row>
    <row r="24" spans="1:30" s="66" customFormat="1" ht="14.4" x14ac:dyDescent="0.25">
      <c r="A24" s="72" t="s">
        <v>301</v>
      </c>
      <c r="B24" s="73" t="s">
        <v>29</v>
      </c>
      <c r="C24" s="73" t="s">
        <v>230</v>
      </c>
      <c r="D24" s="73" t="s">
        <v>287</v>
      </c>
      <c r="E24" s="74">
        <v>1</v>
      </c>
      <c r="F24" s="72"/>
      <c r="G24" s="75">
        <v>0</v>
      </c>
      <c r="H24" s="76">
        <v>0</v>
      </c>
      <c r="I24" s="76">
        <v>0</v>
      </c>
      <c r="J24" s="77">
        <f>SUM(G24:I24)</f>
        <v>0</v>
      </c>
      <c r="K24" s="63"/>
      <c r="L24" s="63"/>
      <c r="M24" s="63"/>
      <c r="N24" s="63"/>
      <c r="O24" s="63"/>
      <c r="P24" s="63"/>
      <c r="Q24" s="63"/>
      <c r="R24" s="67"/>
      <c r="S24" s="67"/>
      <c r="T24" s="67"/>
      <c r="U24" s="67"/>
      <c r="V24" s="67"/>
      <c r="W24" s="67"/>
      <c r="X24" s="67"/>
      <c r="Y24" s="67"/>
      <c r="Z24" s="67"/>
      <c r="AA24" s="65"/>
      <c r="AB24" s="65"/>
      <c r="AC24" s="65"/>
      <c r="AD24" s="65"/>
    </row>
    <row r="25" spans="1:30" s="66" customFormat="1" ht="14.4" x14ac:dyDescent="0.25">
      <c r="A25" s="72" t="s">
        <v>193</v>
      </c>
      <c r="B25" s="73" t="s">
        <v>29</v>
      </c>
      <c r="C25" s="73" t="s">
        <v>230</v>
      </c>
      <c r="D25" s="73" t="s">
        <v>288</v>
      </c>
      <c r="E25" s="74">
        <v>1</v>
      </c>
      <c r="F25" s="72" t="s">
        <v>244</v>
      </c>
      <c r="G25" s="75">
        <v>0</v>
      </c>
      <c r="H25" s="76">
        <v>1310.28</v>
      </c>
      <c r="I25" s="76">
        <v>5241.1099999999997</v>
      </c>
      <c r="J25" s="77">
        <f t="shared" si="0"/>
        <v>6551.3899999999994</v>
      </c>
      <c r="K25" s="63"/>
      <c r="L25" s="63"/>
      <c r="M25" s="63"/>
      <c r="N25" s="63"/>
      <c r="O25" s="63"/>
      <c r="P25" s="63"/>
      <c r="Q25" s="63"/>
      <c r="R25" s="67"/>
      <c r="S25" s="67"/>
      <c r="T25" s="67"/>
      <c r="U25" s="67"/>
      <c r="V25" s="67"/>
      <c r="W25" s="67"/>
      <c r="X25" s="67"/>
      <c r="Y25" s="67"/>
      <c r="Z25" s="67"/>
      <c r="AA25" s="65"/>
      <c r="AB25" s="65"/>
      <c r="AC25" s="65"/>
      <c r="AD25" s="65"/>
    </row>
    <row r="26" spans="1:30" s="66" customFormat="1" ht="14.4" x14ac:dyDescent="0.25">
      <c r="A26" s="72" t="s">
        <v>318</v>
      </c>
      <c r="B26" s="73" t="s">
        <v>29</v>
      </c>
      <c r="C26" s="73" t="s">
        <v>230</v>
      </c>
      <c r="D26" s="73" t="s">
        <v>288</v>
      </c>
      <c r="E26" s="74">
        <v>1</v>
      </c>
      <c r="F26" s="72" t="s">
        <v>319</v>
      </c>
      <c r="G26" s="75">
        <v>0</v>
      </c>
      <c r="H26" s="76">
        <v>1310.28</v>
      </c>
      <c r="I26" s="76">
        <v>5241.1099999999997</v>
      </c>
      <c r="J26" s="77">
        <f t="shared" si="0"/>
        <v>6551.3899999999994</v>
      </c>
      <c r="K26" s="63"/>
      <c r="L26" s="63"/>
      <c r="M26" s="63"/>
      <c r="N26" s="63"/>
      <c r="O26" s="63"/>
      <c r="P26" s="63"/>
      <c r="Q26" s="63"/>
      <c r="R26" s="67"/>
      <c r="S26" s="67"/>
      <c r="T26" s="67"/>
      <c r="U26" s="67"/>
      <c r="V26" s="67"/>
      <c r="W26" s="67"/>
      <c r="X26" s="67"/>
      <c r="Y26" s="67"/>
      <c r="Z26" s="67"/>
      <c r="AA26" s="65"/>
      <c r="AB26" s="65"/>
      <c r="AC26" s="65"/>
      <c r="AD26" s="65"/>
    </row>
    <row r="27" spans="1:30" s="81" customFormat="1" ht="14.4" x14ac:dyDescent="0.25">
      <c r="A27" s="72" t="s">
        <v>195</v>
      </c>
      <c r="B27" s="73" t="s">
        <v>29</v>
      </c>
      <c r="C27" s="73" t="s">
        <v>230</v>
      </c>
      <c r="D27" s="73" t="s">
        <v>287</v>
      </c>
      <c r="E27" s="74">
        <v>1</v>
      </c>
      <c r="F27" s="72"/>
      <c r="G27" s="75">
        <v>0</v>
      </c>
      <c r="H27" s="76">
        <v>0</v>
      </c>
      <c r="I27" s="76">
        <v>0</v>
      </c>
      <c r="J27" s="77">
        <f t="shared" si="0"/>
        <v>0</v>
      </c>
      <c r="K27" s="78"/>
      <c r="L27" s="78"/>
      <c r="M27" s="78"/>
      <c r="N27" s="78"/>
      <c r="O27" s="78"/>
      <c r="P27" s="78"/>
      <c r="Q27" s="78"/>
      <c r="R27" s="79"/>
      <c r="S27" s="79"/>
      <c r="T27" s="79"/>
      <c r="U27" s="79"/>
      <c r="V27" s="79"/>
      <c r="W27" s="79"/>
      <c r="X27" s="79"/>
      <c r="Y27" s="79"/>
      <c r="Z27" s="79"/>
      <c r="AA27" s="80"/>
      <c r="AB27" s="80"/>
      <c r="AC27" s="80"/>
      <c r="AD27" s="80"/>
    </row>
    <row r="28" spans="1:30" s="66" customFormat="1" ht="14.4" x14ac:dyDescent="0.25">
      <c r="A28" s="72" t="s">
        <v>340</v>
      </c>
      <c r="B28" s="73" t="s">
        <v>31</v>
      </c>
      <c r="C28" s="73" t="s">
        <v>230</v>
      </c>
      <c r="D28" s="73" t="s">
        <v>288</v>
      </c>
      <c r="E28" s="74">
        <v>1</v>
      </c>
      <c r="F28" s="72" t="s">
        <v>339</v>
      </c>
      <c r="G28" s="75">
        <v>0</v>
      </c>
      <c r="H28" s="76">
        <v>1079.05</v>
      </c>
      <c r="I28" s="76">
        <v>4316.21</v>
      </c>
      <c r="J28" s="77">
        <f t="shared" si="0"/>
        <v>5395.26</v>
      </c>
      <c r="K28" s="63"/>
      <c r="L28" s="63"/>
      <c r="M28" s="63"/>
      <c r="N28" s="63"/>
      <c r="O28" s="63"/>
      <c r="P28" s="63"/>
      <c r="Q28" s="63"/>
      <c r="R28" s="67"/>
      <c r="S28" s="67"/>
      <c r="T28" s="67"/>
      <c r="U28" s="67"/>
      <c r="V28" s="67"/>
      <c r="W28" s="67"/>
      <c r="X28" s="67"/>
      <c r="Y28" s="67"/>
      <c r="Z28" s="67"/>
      <c r="AA28" s="65"/>
      <c r="AB28" s="65"/>
      <c r="AC28" s="65"/>
      <c r="AD28" s="65"/>
    </row>
    <row r="29" spans="1:30" s="66" customFormat="1" ht="14.4" x14ac:dyDescent="0.25">
      <c r="A29" s="72" t="s">
        <v>295</v>
      </c>
      <c r="B29" s="73" t="s">
        <v>31</v>
      </c>
      <c r="C29" s="73" t="s">
        <v>230</v>
      </c>
      <c r="D29" s="73" t="s">
        <v>288</v>
      </c>
      <c r="E29" s="74">
        <v>1</v>
      </c>
      <c r="F29" s="72" t="s">
        <v>296</v>
      </c>
      <c r="G29" s="75">
        <v>0</v>
      </c>
      <c r="H29" s="76">
        <v>1079.05</v>
      </c>
      <c r="I29" s="76">
        <v>4316.21</v>
      </c>
      <c r="J29" s="77">
        <f t="shared" si="0"/>
        <v>5395.26</v>
      </c>
      <c r="K29" s="63"/>
      <c r="L29" s="63"/>
      <c r="M29" s="63"/>
      <c r="N29" s="63"/>
      <c r="O29" s="63"/>
      <c r="P29" s="63"/>
      <c r="Q29" s="63"/>
      <c r="R29" s="67"/>
      <c r="S29" s="67"/>
      <c r="T29" s="67"/>
      <c r="U29" s="67"/>
      <c r="V29" s="67"/>
      <c r="W29" s="67"/>
      <c r="X29" s="67"/>
      <c r="Y29" s="67"/>
      <c r="Z29" s="67"/>
      <c r="AA29" s="65"/>
      <c r="AB29" s="65"/>
      <c r="AC29" s="65"/>
      <c r="AD29" s="65"/>
    </row>
    <row r="30" spans="1:30" s="66" customFormat="1" ht="14.4" x14ac:dyDescent="0.25">
      <c r="A30" s="72" t="s">
        <v>297</v>
      </c>
      <c r="B30" s="73" t="s">
        <v>31</v>
      </c>
      <c r="C30" s="73" t="s">
        <v>230</v>
      </c>
      <c r="D30" s="73" t="s">
        <v>288</v>
      </c>
      <c r="E30" s="74">
        <v>1</v>
      </c>
      <c r="F30" s="72" t="s">
        <v>298</v>
      </c>
      <c r="G30" s="75">
        <v>0</v>
      </c>
      <c r="H30" s="76">
        <v>1079.05</v>
      </c>
      <c r="I30" s="76">
        <v>4316.21</v>
      </c>
      <c r="J30" s="77">
        <f t="shared" si="0"/>
        <v>5395.26</v>
      </c>
      <c r="K30" s="63"/>
      <c r="L30" s="63"/>
      <c r="M30" s="63"/>
      <c r="N30" s="63"/>
      <c r="O30" s="63"/>
      <c r="P30" s="63"/>
      <c r="Q30" s="63"/>
      <c r="R30" s="67"/>
      <c r="S30" s="67"/>
      <c r="T30" s="67"/>
      <c r="U30" s="67"/>
      <c r="V30" s="67"/>
      <c r="W30" s="67"/>
      <c r="X30" s="67"/>
      <c r="Y30" s="67"/>
      <c r="Z30" s="67"/>
      <c r="AA30" s="65"/>
      <c r="AB30" s="65"/>
      <c r="AC30" s="65"/>
      <c r="AD30" s="65"/>
    </row>
    <row r="31" spans="1:30" s="66" customFormat="1" ht="14.4" x14ac:dyDescent="0.25">
      <c r="A31" s="72" t="s">
        <v>308</v>
      </c>
      <c r="B31" s="73" t="s">
        <v>31</v>
      </c>
      <c r="C31" s="73" t="s">
        <v>230</v>
      </c>
      <c r="D31" s="73" t="s">
        <v>288</v>
      </c>
      <c r="E31" s="74">
        <v>1</v>
      </c>
      <c r="F31" s="72" t="s">
        <v>307</v>
      </c>
      <c r="G31" s="75">
        <v>0</v>
      </c>
      <c r="H31" s="76">
        <v>1079.05</v>
      </c>
      <c r="I31" s="76">
        <v>4316.21</v>
      </c>
      <c r="J31" s="77">
        <f t="shared" si="0"/>
        <v>5395.26</v>
      </c>
      <c r="K31" s="63"/>
      <c r="L31" s="63"/>
      <c r="M31" s="63"/>
      <c r="N31" s="63"/>
      <c r="O31" s="63"/>
      <c r="P31" s="63"/>
      <c r="Q31" s="63"/>
      <c r="R31" s="67"/>
      <c r="S31" s="67"/>
      <c r="T31" s="67"/>
      <c r="U31" s="67"/>
      <c r="V31" s="67"/>
      <c r="W31" s="67"/>
      <c r="X31" s="67"/>
      <c r="Y31" s="67"/>
      <c r="Z31" s="67"/>
      <c r="AA31" s="65"/>
      <c r="AB31" s="65"/>
      <c r="AC31" s="65"/>
      <c r="AD31" s="65"/>
    </row>
    <row r="32" spans="1:30" s="66" customFormat="1" ht="14.4" x14ac:dyDescent="0.25">
      <c r="A32" s="72" t="s">
        <v>293</v>
      </c>
      <c r="B32" s="73" t="s">
        <v>31</v>
      </c>
      <c r="C32" s="73" t="s">
        <v>230</v>
      </c>
      <c r="D32" s="73" t="s">
        <v>288</v>
      </c>
      <c r="E32" s="74">
        <v>1</v>
      </c>
      <c r="F32" s="72" t="s">
        <v>327</v>
      </c>
      <c r="G32" s="75">
        <v>0</v>
      </c>
      <c r="H32" s="76">
        <v>1079.05</v>
      </c>
      <c r="I32" s="76">
        <v>4316.21</v>
      </c>
      <c r="J32" s="77">
        <f t="shared" si="0"/>
        <v>5395.26</v>
      </c>
      <c r="K32" s="63"/>
      <c r="L32" s="63"/>
      <c r="M32" s="63"/>
      <c r="N32" s="63"/>
      <c r="O32" s="63"/>
      <c r="P32" s="63"/>
      <c r="Q32" s="63"/>
      <c r="R32" s="67"/>
      <c r="S32" s="67"/>
      <c r="T32" s="67"/>
      <c r="U32" s="67"/>
      <c r="V32" s="67"/>
      <c r="W32" s="67"/>
      <c r="X32" s="67"/>
      <c r="Y32" s="67"/>
      <c r="Z32" s="67"/>
      <c r="AA32" s="65"/>
      <c r="AB32" s="65"/>
      <c r="AC32" s="65"/>
      <c r="AD32" s="65"/>
    </row>
    <row r="33" spans="1:30" s="66" customFormat="1" ht="14.4" x14ac:dyDescent="0.25">
      <c r="A33" s="72" t="s">
        <v>209</v>
      </c>
      <c r="B33" s="73" t="s">
        <v>33</v>
      </c>
      <c r="C33" s="73" t="s">
        <v>230</v>
      </c>
      <c r="D33" s="73" t="s">
        <v>288</v>
      </c>
      <c r="E33" s="74">
        <v>1</v>
      </c>
      <c r="F33" s="72" t="s">
        <v>261</v>
      </c>
      <c r="G33" s="75">
        <v>0</v>
      </c>
      <c r="H33" s="76">
        <v>936.46</v>
      </c>
      <c r="I33" s="76">
        <v>3745.85</v>
      </c>
      <c r="J33" s="77">
        <f t="shared" si="0"/>
        <v>4682.3099999999995</v>
      </c>
      <c r="K33" s="63"/>
      <c r="L33" s="63"/>
      <c r="M33" s="63"/>
      <c r="N33" s="63"/>
      <c r="O33" s="63"/>
      <c r="P33" s="63"/>
      <c r="Q33" s="63"/>
      <c r="R33" s="67"/>
      <c r="S33" s="67"/>
      <c r="T33" s="67"/>
      <c r="U33" s="67"/>
      <c r="V33" s="67"/>
      <c r="W33" s="67"/>
      <c r="X33" s="67"/>
      <c r="Y33" s="67"/>
      <c r="Z33" s="67"/>
      <c r="AA33" s="65"/>
      <c r="AB33" s="65"/>
      <c r="AC33" s="65"/>
      <c r="AD33" s="65"/>
    </row>
    <row r="34" spans="1:30" s="66" customFormat="1" ht="14.4" x14ac:dyDescent="0.25">
      <c r="A34" s="72" t="s">
        <v>202</v>
      </c>
      <c r="B34" s="73" t="s">
        <v>33</v>
      </c>
      <c r="C34" s="73" t="s">
        <v>230</v>
      </c>
      <c r="D34" s="73" t="s">
        <v>288</v>
      </c>
      <c r="E34" s="74">
        <v>1</v>
      </c>
      <c r="F34" s="72" t="s">
        <v>258</v>
      </c>
      <c r="G34" s="75">
        <v>0</v>
      </c>
      <c r="H34" s="76">
        <v>936.46</v>
      </c>
      <c r="I34" s="76">
        <v>3745.85</v>
      </c>
      <c r="J34" s="77">
        <f t="shared" si="0"/>
        <v>4682.3099999999995</v>
      </c>
      <c r="K34" s="63"/>
      <c r="L34" s="63"/>
      <c r="M34" s="63"/>
      <c r="N34" s="63"/>
      <c r="O34" s="63"/>
      <c r="P34" s="63"/>
      <c r="Q34" s="63"/>
      <c r="R34" s="67"/>
      <c r="S34" s="67"/>
      <c r="T34" s="67"/>
      <c r="U34" s="67"/>
      <c r="V34" s="67"/>
      <c r="W34" s="67"/>
      <c r="X34" s="67"/>
      <c r="Y34" s="67"/>
      <c r="Z34" s="67"/>
      <c r="AA34" s="65"/>
      <c r="AB34" s="65"/>
      <c r="AC34" s="65"/>
      <c r="AD34" s="65"/>
    </row>
    <row r="35" spans="1:30" s="66" customFormat="1" ht="14.4" x14ac:dyDescent="0.25">
      <c r="A35" s="72" t="s">
        <v>197</v>
      </c>
      <c r="B35" s="73" t="s">
        <v>33</v>
      </c>
      <c r="C35" s="73" t="s">
        <v>230</v>
      </c>
      <c r="D35" s="73" t="s">
        <v>288</v>
      </c>
      <c r="E35" s="74">
        <v>1</v>
      </c>
      <c r="F35" s="72" t="s">
        <v>331</v>
      </c>
      <c r="G35" s="75">
        <v>0</v>
      </c>
      <c r="H35" s="76">
        <v>936.46</v>
      </c>
      <c r="I35" s="76">
        <v>3745.85</v>
      </c>
      <c r="J35" s="77">
        <f t="shared" si="0"/>
        <v>4682.3099999999995</v>
      </c>
      <c r="K35" s="63"/>
      <c r="L35" s="63"/>
      <c r="M35" s="63"/>
      <c r="N35" s="63"/>
      <c r="O35" s="63"/>
      <c r="P35" s="63"/>
      <c r="Q35" s="63"/>
      <c r="R35" s="67"/>
      <c r="S35" s="67"/>
      <c r="T35" s="67"/>
      <c r="U35" s="67"/>
      <c r="V35" s="67"/>
      <c r="W35" s="67"/>
      <c r="X35" s="67"/>
      <c r="Y35" s="67"/>
      <c r="Z35" s="67"/>
      <c r="AA35" s="65"/>
      <c r="AB35" s="65"/>
      <c r="AC35" s="65"/>
      <c r="AD35" s="65"/>
    </row>
    <row r="36" spans="1:30" s="66" customFormat="1" ht="14.4" x14ac:dyDescent="0.25">
      <c r="A36" s="72" t="s">
        <v>207</v>
      </c>
      <c r="B36" s="73" t="s">
        <v>33</v>
      </c>
      <c r="C36" s="73" t="s">
        <v>230</v>
      </c>
      <c r="D36" s="73" t="s">
        <v>288</v>
      </c>
      <c r="E36" s="74">
        <v>1</v>
      </c>
      <c r="F36" s="72" t="s">
        <v>257</v>
      </c>
      <c r="G36" s="75">
        <v>0</v>
      </c>
      <c r="H36" s="76">
        <v>936.46</v>
      </c>
      <c r="I36" s="76">
        <v>3745.85</v>
      </c>
      <c r="J36" s="77">
        <f t="shared" si="0"/>
        <v>4682.3099999999995</v>
      </c>
      <c r="K36" s="63"/>
      <c r="L36" s="63"/>
      <c r="M36" s="63"/>
      <c r="N36" s="63"/>
      <c r="O36" s="63"/>
      <c r="P36" s="63"/>
      <c r="Q36" s="63"/>
      <c r="R36" s="67"/>
      <c r="S36" s="67"/>
      <c r="T36" s="67"/>
      <c r="U36" s="67"/>
      <c r="V36" s="67"/>
      <c r="W36" s="67"/>
      <c r="X36" s="67"/>
      <c r="Y36" s="67"/>
      <c r="Z36" s="67"/>
      <c r="AA36" s="65"/>
      <c r="AB36" s="65"/>
      <c r="AC36" s="65"/>
      <c r="AD36" s="65"/>
    </row>
    <row r="37" spans="1:30" s="66" customFormat="1" ht="14.4" x14ac:dyDescent="0.25">
      <c r="A37" s="72" t="s">
        <v>208</v>
      </c>
      <c r="B37" s="73" t="s">
        <v>33</v>
      </c>
      <c r="C37" s="73" t="s">
        <v>230</v>
      </c>
      <c r="D37" s="73" t="s">
        <v>288</v>
      </c>
      <c r="E37" s="74">
        <v>1</v>
      </c>
      <c r="F37" s="72" t="s">
        <v>259</v>
      </c>
      <c r="G37" s="75">
        <v>0</v>
      </c>
      <c r="H37" s="76">
        <v>936.46</v>
      </c>
      <c r="I37" s="76">
        <v>3745.85</v>
      </c>
      <c r="J37" s="77">
        <f t="shared" si="0"/>
        <v>4682.3099999999995</v>
      </c>
      <c r="K37" s="63"/>
      <c r="L37" s="63"/>
      <c r="M37" s="63"/>
      <c r="N37" s="63"/>
      <c r="O37" s="63"/>
      <c r="P37" s="63"/>
      <c r="Q37" s="63"/>
      <c r="R37" s="67"/>
      <c r="S37" s="67"/>
      <c r="T37" s="67"/>
      <c r="U37" s="67"/>
      <c r="V37" s="67"/>
      <c r="W37" s="67"/>
      <c r="X37" s="67"/>
      <c r="Y37" s="67"/>
      <c r="Z37" s="67"/>
      <c r="AA37" s="65"/>
      <c r="AB37" s="65"/>
      <c r="AC37" s="65"/>
      <c r="AD37" s="65"/>
    </row>
    <row r="38" spans="1:30" s="66" customFormat="1" ht="14.4" x14ac:dyDescent="0.25">
      <c r="A38" s="72" t="s">
        <v>210</v>
      </c>
      <c r="B38" s="73" t="s">
        <v>33</v>
      </c>
      <c r="C38" s="73" t="s">
        <v>230</v>
      </c>
      <c r="D38" s="73" t="s">
        <v>287</v>
      </c>
      <c r="E38" s="74">
        <v>1</v>
      </c>
      <c r="F38" s="72"/>
      <c r="G38" s="75">
        <v>0</v>
      </c>
      <c r="H38" s="76">
        <v>0</v>
      </c>
      <c r="I38" s="76">
        <v>0</v>
      </c>
      <c r="J38" s="77">
        <f t="shared" si="0"/>
        <v>0</v>
      </c>
      <c r="K38" s="63"/>
      <c r="L38" s="63"/>
      <c r="M38" s="63"/>
      <c r="N38" s="63"/>
      <c r="O38" s="63"/>
      <c r="P38" s="63"/>
      <c r="Q38" s="63"/>
      <c r="R38" s="67"/>
      <c r="S38" s="67"/>
      <c r="T38" s="67"/>
      <c r="U38" s="67"/>
      <c r="V38" s="67"/>
      <c r="W38" s="67"/>
      <c r="X38" s="67"/>
      <c r="Y38" s="67"/>
      <c r="Z38" s="67"/>
      <c r="AA38" s="65"/>
      <c r="AB38" s="65"/>
      <c r="AC38" s="65"/>
      <c r="AD38" s="65"/>
    </row>
    <row r="39" spans="1:30" s="66" customFormat="1" ht="14.4" x14ac:dyDescent="0.25">
      <c r="A39" s="72" t="s">
        <v>208</v>
      </c>
      <c r="B39" s="73" t="s">
        <v>33</v>
      </c>
      <c r="C39" s="73" t="s">
        <v>230</v>
      </c>
      <c r="D39" s="73" t="s">
        <v>288</v>
      </c>
      <c r="E39" s="74">
        <v>1</v>
      </c>
      <c r="F39" s="72" t="s">
        <v>292</v>
      </c>
      <c r="G39" s="75">
        <v>0</v>
      </c>
      <c r="H39" s="76">
        <v>936.46</v>
      </c>
      <c r="I39" s="76">
        <v>3745.85</v>
      </c>
      <c r="J39" s="77">
        <f t="shared" si="0"/>
        <v>4682.3099999999995</v>
      </c>
      <c r="K39" s="63"/>
      <c r="L39" s="63"/>
      <c r="M39" s="63"/>
      <c r="N39" s="63"/>
      <c r="O39" s="63"/>
      <c r="P39" s="63"/>
      <c r="Q39" s="63"/>
      <c r="R39" s="67"/>
      <c r="S39" s="67"/>
      <c r="T39" s="67"/>
      <c r="U39" s="67"/>
      <c r="V39" s="67"/>
      <c r="W39" s="67"/>
      <c r="X39" s="67"/>
      <c r="Y39" s="67"/>
      <c r="Z39" s="67"/>
      <c r="AA39" s="65"/>
      <c r="AB39" s="65"/>
      <c r="AC39" s="65"/>
      <c r="AD39" s="65"/>
    </row>
    <row r="40" spans="1:30" s="66" customFormat="1" ht="14.4" x14ac:dyDescent="0.25">
      <c r="A40" s="72" t="s">
        <v>202</v>
      </c>
      <c r="B40" s="73" t="s">
        <v>33</v>
      </c>
      <c r="C40" s="73" t="s">
        <v>230</v>
      </c>
      <c r="D40" s="73" t="s">
        <v>288</v>
      </c>
      <c r="E40" s="74">
        <v>1</v>
      </c>
      <c r="F40" s="72" t="s">
        <v>343</v>
      </c>
      <c r="G40" s="75">
        <v>0</v>
      </c>
      <c r="H40" s="76">
        <v>936.46</v>
      </c>
      <c r="I40" s="76">
        <v>3745.85</v>
      </c>
      <c r="J40" s="77">
        <f>SUM(G40:I40)</f>
        <v>4682.3099999999995</v>
      </c>
      <c r="K40" s="63"/>
      <c r="L40" s="63"/>
      <c r="M40" s="63"/>
      <c r="N40" s="63"/>
      <c r="O40" s="63"/>
      <c r="P40" s="63"/>
      <c r="Q40" s="63"/>
      <c r="R40" s="67"/>
      <c r="S40" s="67"/>
      <c r="T40" s="67"/>
      <c r="U40" s="67"/>
      <c r="V40" s="67"/>
      <c r="W40" s="67"/>
      <c r="X40" s="67"/>
      <c r="Y40" s="67"/>
      <c r="Z40" s="67"/>
      <c r="AA40" s="65"/>
      <c r="AB40" s="65"/>
      <c r="AC40" s="65"/>
      <c r="AD40" s="65"/>
    </row>
    <row r="41" spans="1:30" s="66" customFormat="1" ht="14.4" x14ac:dyDescent="0.25">
      <c r="A41" s="72" t="s">
        <v>210</v>
      </c>
      <c r="B41" s="73" t="s">
        <v>33</v>
      </c>
      <c r="C41" s="73" t="s">
        <v>230</v>
      </c>
      <c r="D41" s="73" t="s">
        <v>288</v>
      </c>
      <c r="E41" s="74">
        <v>1</v>
      </c>
      <c r="F41" s="72" t="s">
        <v>263</v>
      </c>
      <c r="G41" s="75">
        <v>0</v>
      </c>
      <c r="H41" s="76">
        <v>936.46</v>
      </c>
      <c r="I41" s="76">
        <v>3745.85</v>
      </c>
      <c r="J41" s="77">
        <f>SUM(G41:I41)</f>
        <v>4682.3099999999995</v>
      </c>
      <c r="K41" s="63"/>
      <c r="L41" s="63"/>
      <c r="M41" s="63"/>
      <c r="N41" s="63"/>
      <c r="O41" s="63"/>
      <c r="P41" s="63"/>
      <c r="Q41" s="63"/>
      <c r="R41" s="67"/>
      <c r="S41" s="67"/>
      <c r="T41" s="67"/>
      <c r="U41" s="67"/>
      <c r="V41" s="67"/>
      <c r="W41" s="67"/>
      <c r="X41" s="67"/>
      <c r="Y41" s="67"/>
      <c r="Z41" s="67"/>
      <c r="AA41" s="65"/>
      <c r="AB41" s="65"/>
      <c r="AC41" s="65"/>
      <c r="AD41" s="65"/>
    </row>
    <row r="42" spans="1:30" s="66" customFormat="1" ht="14.4" x14ac:dyDescent="0.25">
      <c r="A42" s="72" t="s">
        <v>201</v>
      </c>
      <c r="B42" s="73" t="s">
        <v>33</v>
      </c>
      <c r="C42" s="73" t="s">
        <v>230</v>
      </c>
      <c r="D42" s="73" t="s">
        <v>288</v>
      </c>
      <c r="E42" s="74">
        <v>1</v>
      </c>
      <c r="F42" s="72" t="s">
        <v>251</v>
      </c>
      <c r="G42" s="75">
        <v>0</v>
      </c>
      <c r="H42" s="76">
        <v>936.46</v>
      </c>
      <c r="I42" s="76">
        <v>3745.85</v>
      </c>
      <c r="J42" s="77">
        <f>SUM(G42:I42)</f>
        <v>4682.3099999999995</v>
      </c>
      <c r="K42" s="63"/>
      <c r="L42" s="63"/>
      <c r="M42" s="63"/>
      <c r="N42" s="63"/>
      <c r="O42" s="63"/>
      <c r="P42" s="63"/>
      <c r="Q42" s="63"/>
      <c r="R42" s="67"/>
      <c r="S42" s="67"/>
      <c r="T42" s="67"/>
      <c r="U42" s="67"/>
      <c r="V42" s="67"/>
      <c r="W42" s="67"/>
      <c r="X42" s="67"/>
      <c r="Y42" s="67"/>
      <c r="Z42" s="67"/>
      <c r="AA42" s="65"/>
      <c r="AB42" s="65"/>
      <c r="AC42" s="65"/>
      <c r="AD42" s="65"/>
    </row>
    <row r="43" spans="1:30" ht="14.4" x14ac:dyDescent="0.25">
      <c r="A43" s="72" t="s">
        <v>200</v>
      </c>
      <c r="B43" s="73" t="s">
        <v>33</v>
      </c>
      <c r="C43" s="73" t="s">
        <v>230</v>
      </c>
      <c r="D43" s="73" t="s">
        <v>287</v>
      </c>
      <c r="E43" s="74">
        <v>1</v>
      </c>
      <c r="F43" s="72"/>
      <c r="G43" s="75">
        <v>0</v>
      </c>
      <c r="H43" s="76">
        <v>0</v>
      </c>
      <c r="I43" s="76">
        <v>0</v>
      </c>
      <c r="J43" s="77">
        <f>SUM(G43:I43)</f>
        <v>0</v>
      </c>
      <c r="K43" s="18"/>
      <c r="L43" s="18"/>
      <c r="M43" s="18"/>
      <c r="N43" s="18"/>
      <c r="O43" s="18"/>
      <c r="P43" s="18"/>
      <c r="Q43" s="18"/>
      <c r="R43" s="51"/>
      <c r="S43" s="51"/>
      <c r="T43" s="51"/>
      <c r="U43" s="51"/>
      <c r="V43" s="51"/>
      <c r="W43" s="51"/>
      <c r="X43" s="51"/>
      <c r="Y43" s="51"/>
      <c r="Z43" s="51"/>
      <c r="AA43" s="5"/>
      <c r="AB43" s="5"/>
      <c r="AC43" s="5"/>
      <c r="AD43" s="5"/>
    </row>
    <row r="44" spans="1:30" s="66" customFormat="1" ht="14.4" x14ac:dyDescent="0.25">
      <c r="A44" s="72" t="s">
        <v>205</v>
      </c>
      <c r="B44" s="73" t="s">
        <v>33</v>
      </c>
      <c r="C44" s="73" t="s">
        <v>230</v>
      </c>
      <c r="D44" s="73" t="s">
        <v>288</v>
      </c>
      <c r="E44" s="74">
        <v>1</v>
      </c>
      <c r="F44" s="72" t="s">
        <v>320</v>
      </c>
      <c r="G44" s="75">
        <v>0</v>
      </c>
      <c r="H44" s="76">
        <v>936.46</v>
      </c>
      <c r="I44" s="76">
        <v>3745.85</v>
      </c>
      <c r="J44" s="77">
        <f t="shared" si="0"/>
        <v>4682.3099999999995</v>
      </c>
      <c r="K44" s="63" t="s">
        <v>290</v>
      </c>
      <c r="L44" s="63"/>
      <c r="M44" s="63"/>
      <c r="N44" s="63"/>
      <c r="O44" s="63"/>
      <c r="P44" s="63"/>
      <c r="Q44" s="63"/>
      <c r="R44" s="67"/>
      <c r="S44" s="67"/>
      <c r="T44" s="67"/>
      <c r="U44" s="67"/>
      <c r="V44" s="67"/>
      <c r="W44" s="67"/>
      <c r="X44" s="67"/>
      <c r="Y44" s="67"/>
      <c r="Z44" s="67"/>
      <c r="AA44" s="65"/>
      <c r="AB44" s="65"/>
      <c r="AC44" s="65"/>
      <c r="AD44" s="65"/>
    </row>
    <row r="45" spans="1:30" s="66" customFormat="1" ht="14.4" x14ac:dyDescent="0.25">
      <c r="A45" s="72" t="s">
        <v>204</v>
      </c>
      <c r="B45" s="73" t="s">
        <v>33</v>
      </c>
      <c r="C45" s="73" t="s">
        <v>230</v>
      </c>
      <c r="D45" s="73" t="s">
        <v>288</v>
      </c>
      <c r="E45" s="74">
        <v>1</v>
      </c>
      <c r="F45" s="72" t="s">
        <v>253</v>
      </c>
      <c r="G45" s="75">
        <v>0</v>
      </c>
      <c r="H45" s="76">
        <v>936.46</v>
      </c>
      <c r="I45" s="76">
        <v>3745.85</v>
      </c>
      <c r="J45" s="77">
        <f>SUM(G45:I45)</f>
        <v>4682.3099999999995</v>
      </c>
      <c r="K45" s="63"/>
      <c r="L45" s="63"/>
      <c r="M45" s="63"/>
      <c r="N45" s="63"/>
      <c r="O45" s="63"/>
      <c r="P45" s="63"/>
      <c r="Q45" s="63"/>
      <c r="R45" s="67"/>
      <c r="S45" s="67"/>
      <c r="T45" s="67"/>
      <c r="U45" s="67"/>
      <c r="V45" s="67"/>
      <c r="W45" s="67"/>
      <c r="X45" s="67"/>
      <c r="Y45" s="67"/>
      <c r="Z45" s="67"/>
      <c r="AA45" s="65"/>
      <c r="AB45" s="65"/>
      <c r="AC45" s="65"/>
      <c r="AD45" s="65"/>
    </row>
    <row r="46" spans="1:30" s="66" customFormat="1" ht="14.4" x14ac:dyDescent="0.25">
      <c r="A46" s="72" t="s">
        <v>206</v>
      </c>
      <c r="B46" s="73" t="s">
        <v>33</v>
      </c>
      <c r="C46" s="73" t="s">
        <v>230</v>
      </c>
      <c r="D46" s="73" t="s">
        <v>288</v>
      </c>
      <c r="E46" s="74">
        <v>1</v>
      </c>
      <c r="F46" s="72" t="s">
        <v>256</v>
      </c>
      <c r="G46" s="75">
        <v>0</v>
      </c>
      <c r="H46" s="76">
        <v>936.46</v>
      </c>
      <c r="I46" s="76">
        <v>3745.85</v>
      </c>
      <c r="J46" s="77">
        <f>SUM(G46:I46)</f>
        <v>4682.3099999999995</v>
      </c>
      <c r="K46" s="63"/>
      <c r="L46" s="63"/>
      <c r="M46" s="63"/>
      <c r="N46" s="63"/>
      <c r="O46" s="63"/>
      <c r="P46" s="63"/>
      <c r="Q46" s="63"/>
      <c r="R46" s="67"/>
      <c r="S46" s="67"/>
      <c r="T46" s="67"/>
      <c r="U46" s="67"/>
      <c r="V46" s="67"/>
      <c r="W46" s="67"/>
      <c r="X46" s="67"/>
      <c r="Y46" s="67"/>
      <c r="Z46" s="67"/>
      <c r="AA46" s="65"/>
      <c r="AB46" s="65"/>
      <c r="AC46" s="65"/>
      <c r="AD46" s="65"/>
    </row>
    <row r="47" spans="1:30" s="66" customFormat="1" ht="14.4" x14ac:dyDescent="0.25">
      <c r="A47" s="72" t="s">
        <v>202</v>
      </c>
      <c r="B47" s="73" t="s">
        <v>33</v>
      </c>
      <c r="C47" s="73" t="s">
        <v>230</v>
      </c>
      <c r="D47" s="73" t="s">
        <v>288</v>
      </c>
      <c r="E47" s="74">
        <v>1</v>
      </c>
      <c r="F47" s="72" t="s">
        <v>260</v>
      </c>
      <c r="G47" s="75">
        <v>0</v>
      </c>
      <c r="H47" s="76">
        <v>936.46</v>
      </c>
      <c r="I47" s="76">
        <v>3745.85</v>
      </c>
      <c r="J47" s="77">
        <f>SUM(G47:I47)</f>
        <v>4682.3099999999995</v>
      </c>
      <c r="K47" s="63"/>
      <c r="L47" s="63"/>
      <c r="M47" s="63"/>
      <c r="N47" s="63"/>
      <c r="O47" s="63"/>
      <c r="P47" s="63"/>
      <c r="Q47" s="63"/>
      <c r="R47" s="67"/>
      <c r="S47" s="67"/>
      <c r="T47" s="67"/>
      <c r="U47" s="67"/>
      <c r="V47" s="67"/>
      <c r="W47" s="67"/>
      <c r="X47" s="67"/>
      <c r="Y47" s="67"/>
      <c r="Z47" s="67"/>
      <c r="AA47" s="65"/>
      <c r="AB47" s="65"/>
      <c r="AC47" s="65"/>
      <c r="AD47" s="65"/>
    </row>
    <row r="48" spans="1:30" s="66" customFormat="1" ht="14.4" x14ac:dyDescent="0.25">
      <c r="A48" s="72" t="s">
        <v>200</v>
      </c>
      <c r="B48" s="73" t="s">
        <v>33</v>
      </c>
      <c r="C48" s="73" t="s">
        <v>230</v>
      </c>
      <c r="D48" s="73" t="s">
        <v>288</v>
      </c>
      <c r="E48" s="74">
        <v>1</v>
      </c>
      <c r="F48" s="72" t="s">
        <v>250</v>
      </c>
      <c r="G48" s="75">
        <v>0</v>
      </c>
      <c r="H48" s="76">
        <v>936.46</v>
      </c>
      <c r="I48" s="76">
        <v>3745.85</v>
      </c>
      <c r="J48" s="77">
        <f>SUM(G48:I48)</f>
        <v>4682.3099999999995</v>
      </c>
      <c r="K48" s="63"/>
      <c r="L48" s="63"/>
      <c r="M48" s="63"/>
      <c r="N48" s="63"/>
      <c r="O48" s="63"/>
      <c r="P48" s="63"/>
      <c r="Q48" s="63"/>
      <c r="R48" s="67"/>
      <c r="S48" s="67"/>
      <c r="T48" s="67"/>
      <c r="U48" s="67"/>
      <c r="V48" s="67"/>
      <c r="W48" s="67"/>
      <c r="X48" s="67"/>
      <c r="Y48" s="67"/>
      <c r="Z48" s="67"/>
      <c r="AA48" s="65"/>
      <c r="AB48" s="65"/>
      <c r="AC48" s="65"/>
      <c r="AD48" s="65"/>
    </row>
    <row r="49" spans="1:30" s="66" customFormat="1" ht="14.4" x14ac:dyDescent="0.25">
      <c r="A49" s="72" t="s">
        <v>199</v>
      </c>
      <c r="B49" s="73" t="s">
        <v>33</v>
      </c>
      <c r="C49" s="73" t="s">
        <v>230</v>
      </c>
      <c r="D49" s="73" t="s">
        <v>288</v>
      </c>
      <c r="E49" s="74">
        <v>1</v>
      </c>
      <c r="F49" s="72" t="s">
        <v>249</v>
      </c>
      <c r="G49" s="75">
        <v>0</v>
      </c>
      <c r="H49" s="76">
        <v>936.46</v>
      </c>
      <c r="I49" s="76">
        <v>3745.85</v>
      </c>
      <c r="J49" s="77">
        <f t="shared" si="0"/>
        <v>4682.3099999999995</v>
      </c>
      <c r="K49" s="63"/>
      <c r="L49" s="63"/>
      <c r="M49" s="63"/>
      <c r="N49" s="63"/>
      <c r="O49" s="63"/>
      <c r="P49" s="63"/>
      <c r="Q49" s="63"/>
      <c r="R49" s="67"/>
      <c r="S49" s="67"/>
      <c r="T49" s="67"/>
      <c r="U49" s="67"/>
      <c r="V49" s="67"/>
      <c r="W49" s="67"/>
      <c r="X49" s="67"/>
      <c r="Y49" s="67"/>
      <c r="Z49" s="67"/>
      <c r="AA49" s="65"/>
      <c r="AB49" s="65"/>
      <c r="AC49" s="65"/>
      <c r="AD49" s="65"/>
    </row>
    <row r="50" spans="1:30" s="66" customFormat="1" ht="14.4" x14ac:dyDescent="0.25">
      <c r="A50" s="72" t="s">
        <v>204</v>
      </c>
      <c r="B50" s="73" t="s">
        <v>33</v>
      </c>
      <c r="C50" s="73" t="s">
        <v>230</v>
      </c>
      <c r="D50" s="73" t="s">
        <v>288</v>
      </c>
      <c r="E50" s="74">
        <v>1</v>
      </c>
      <c r="F50" s="72" t="s">
        <v>345</v>
      </c>
      <c r="G50" s="75">
        <v>0</v>
      </c>
      <c r="H50" s="76">
        <v>936.46</v>
      </c>
      <c r="I50" s="76">
        <v>3745.85</v>
      </c>
      <c r="J50" s="77">
        <f>SUM(G50:I50)</f>
        <v>4682.3099999999995</v>
      </c>
      <c r="K50" s="63"/>
      <c r="L50" s="63"/>
      <c r="M50" s="63"/>
      <c r="N50" s="63"/>
      <c r="O50" s="63"/>
      <c r="P50" s="63"/>
      <c r="Q50" s="63"/>
      <c r="R50" s="67"/>
      <c r="S50" s="67"/>
      <c r="T50" s="67"/>
      <c r="U50" s="67"/>
      <c r="V50" s="67"/>
      <c r="W50" s="67"/>
      <c r="X50" s="67"/>
      <c r="Y50" s="67"/>
      <c r="Z50" s="67"/>
      <c r="AA50" s="65"/>
      <c r="AB50" s="65"/>
      <c r="AC50" s="65"/>
      <c r="AD50" s="65"/>
    </row>
    <row r="51" spans="1:30" s="66" customFormat="1" ht="14.4" x14ac:dyDescent="0.25">
      <c r="A51" s="72" t="s">
        <v>210</v>
      </c>
      <c r="B51" s="73" t="s">
        <v>33</v>
      </c>
      <c r="C51" s="73" t="s">
        <v>230</v>
      </c>
      <c r="D51" s="73" t="s">
        <v>288</v>
      </c>
      <c r="E51" s="74">
        <v>1</v>
      </c>
      <c r="F51" s="72" t="s">
        <v>262</v>
      </c>
      <c r="G51" s="75">
        <v>0</v>
      </c>
      <c r="H51" s="76">
        <v>936.46</v>
      </c>
      <c r="I51" s="76">
        <v>3745.85</v>
      </c>
      <c r="J51" s="77">
        <f>SUM(G51:I51)</f>
        <v>4682.3099999999995</v>
      </c>
      <c r="K51" s="63"/>
      <c r="L51" s="63"/>
      <c r="M51" s="63"/>
      <c r="N51" s="63"/>
      <c r="O51" s="63"/>
      <c r="P51" s="63"/>
      <c r="Q51" s="63"/>
      <c r="R51" s="67"/>
      <c r="S51" s="67"/>
      <c r="T51" s="67"/>
      <c r="U51" s="67"/>
      <c r="V51" s="67"/>
      <c r="W51" s="67"/>
      <c r="X51" s="67"/>
      <c r="Y51" s="67"/>
      <c r="Z51" s="67"/>
      <c r="AA51" s="65"/>
      <c r="AB51" s="65"/>
      <c r="AC51" s="65"/>
      <c r="AD51" s="65"/>
    </row>
    <row r="52" spans="1:30" s="66" customFormat="1" ht="14.4" x14ac:dyDescent="0.25">
      <c r="A52" s="72" t="s">
        <v>209</v>
      </c>
      <c r="B52" s="73" t="s">
        <v>33</v>
      </c>
      <c r="C52" s="73" t="s">
        <v>230</v>
      </c>
      <c r="D52" s="73" t="s">
        <v>288</v>
      </c>
      <c r="E52" s="74">
        <v>1</v>
      </c>
      <c r="F52" s="72" t="s">
        <v>264</v>
      </c>
      <c r="G52" s="75">
        <v>0</v>
      </c>
      <c r="H52" s="76">
        <v>936.46</v>
      </c>
      <c r="I52" s="76">
        <v>3745.85</v>
      </c>
      <c r="J52" s="77">
        <f>SUM(G52:I52)</f>
        <v>4682.3099999999995</v>
      </c>
      <c r="K52" s="63"/>
      <c r="L52" s="63"/>
      <c r="M52" s="63"/>
      <c r="N52" s="63"/>
      <c r="O52" s="63"/>
      <c r="P52" s="63"/>
      <c r="Q52" s="63"/>
      <c r="R52" s="67"/>
      <c r="S52" s="67"/>
      <c r="T52" s="67"/>
      <c r="U52" s="67"/>
      <c r="V52" s="67"/>
      <c r="W52" s="67"/>
      <c r="X52" s="67"/>
      <c r="Y52" s="67"/>
      <c r="Z52" s="67"/>
      <c r="AA52" s="65"/>
      <c r="AB52" s="65"/>
      <c r="AC52" s="65"/>
      <c r="AD52" s="65"/>
    </row>
    <row r="53" spans="1:30" s="66" customFormat="1" ht="14.4" x14ac:dyDescent="0.25">
      <c r="A53" s="72" t="s">
        <v>205</v>
      </c>
      <c r="B53" s="73" t="s">
        <v>33</v>
      </c>
      <c r="C53" s="73" t="s">
        <v>230</v>
      </c>
      <c r="D53" s="73" t="s">
        <v>288</v>
      </c>
      <c r="E53" s="74">
        <v>1</v>
      </c>
      <c r="F53" s="72" t="s">
        <v>255</v>
      </c>
      <c r="G53" s="75">
        <v>0</v>
      </c>
      <c r="H53" s="76">
        <v>936.46</v>
      </c>
      <c r="I53" s="76">
        <v>3745.85</v>
      </c>
      <c r="J53" s="77">
        <f t="shared" si="0"/>
        <v>4682.3099999999995</v>
      </c>
      <c r="K53" s="63"/>
      <c r="L53" s="63"/>
      <c r="M53" s="63"/>
      <c r="N53" s="63"/>
      <c r="O53" s="63"/>
      <c r="P53" s="63"/>
      <c r="Q53" s="63"/>
      <c r="R53" s="67"/>
      <c r="S53" s="67"/>
      <c r="T53" s="67"/>
      <c r="U53" s="67"/>
      <c r="V53" s="67"/>
      <c r="W53" s="67"/>
      <c r="X53" s="67"/>
      <c r="Y53" s="67"/>
      <c r="Z53" s="67"/>
      <c r="AA53" s="65"/>
      <c r="AB53" s="65"/>
      <c r="AC53" s="65"/>
      <c r="AD53" s="65"/>
    </row>
    <row r="54" spans="1:30" s="66" customFormat="1" ht="14.4" x14ac:dyDescent="0.25">
      <c r="A54" s="72" t="s">
        <v>198</v>
      </c>
      <c r="B54" s="73" t="s">
        <v>33</v>
      </c>
      <c r="C54" s="73" t="s">
        <v>230</v>
      </c>
      <c r="D54" s="73" t="s">
        <v>288</v>
      </c>
      <c r="E54" s="74">
        <v>1</v>
      </c>
      <c r="F54" s="72" t="s">
        <v>248</v>
      </c>
      <c r="G54" s="75">
        <v>0</v>
      </c>
      <c r="H54" s="76">
        <v>936.46</v>
      </c>
      <c r="I54" s="76">
        <v>3745.85</v>
      </c>
      <c r="J54" s="77">
        <f>SUM(G54:I54)</f>
        <v>4682.3099999999995</v>
      </c>
      <c r="K54" s="63"/>
      <c r="L54" s="63"/>
      <c r="M54" s="63"/>
      <c r="N54" s="63"/>
      <c r="O54" s="63"/>
      <c r="P54" s="63"/>
      <c r="Q54" s="63"/>
      <c r="R54" s="67"/>
      <c r="S54" s="67"/>
      <c r="T54" s="67"/>
      <c r="U54" s="67"/>
      <c r="V54" s="67"/>
      <c r="W54" s="67"/>
      <c r="X54" s="67"/>
      <c r="Y54" s="67"/>
      <c r="Z54" s="67"/>
      <c r="AA54" s="65"/>
      <c r="AB54" s="65"/>
      <c r="AC54" s="65"/>
      <c r="AD54" s="65"/>
    </row>
    <row r="55" spans="1:30" s="66" customFormat="1" ht="14.4" x14ac:dyDescent="0.25">
      <c r="A55" s="72" t="s">
        <v>211</v>
      </c>
      <c r="B55" s="73" t="s">
        <v>35</v>
      </c>
      <c r="C55" s="73" t="s">
        <v>230</v>
      </c>
      <c r="D55" s="73" t="s">
        <v>287</v>
      </c>
      <c r="E55" s="74">
        <v>1</v>
      </c>
      <c r="F55" s="72"/>
      <c r="G55" s="75">
        <v>0</v>
      </c>
      <c r="H55" s="76">
        <v>0</v>
      </c>
      <c r="I55" s="76">
        <v>0</v>
      </c>
      <c r="J55" s="77">
        <f t="shared" si="0"/>
        <v>0</v>
      </c>
      <c r="K55" s="63"/>
      <c r="L55" s="63"/>
      <c r="M55" s="63"/>
      <c r="N55" s="63"/>
      <c r="O55" s="63"/>
      <c r="P55" s="63"/>
      <c r="Q55" s="63"/>
      <c r="R55" s="67"/>
      <c r="S55" s="67"/>
      <c r="T55" s="67"/>
      <c r="U55" s="67"/>
      <c r="V55" s="67"/>
      <c r="W55" s="67"/>
      <c r="X55" s="67"/>
      <c r="Y55" s="67"/>
      <c r="Z55" s="67"/>
      <c r="AA55" s="65"/>
      <c r="AB55" s="65"/>
      <c r="AC55" s="65"/>
      <c r="AD55" s="65"/>
    </row>
    <row r="56" spans="1:30" s="66" customFormat="1" ht="14.4" x14ac:dyDescent="0.25">
      <c r="A56" s="72" t="s">
        <v>215</v>
      </c>
      <c r="B56" s="73" t="s">
        <v>35</v>
      </c>
      <c r="C56" s="73" t="s">
        <v>230</v>
      </c>
      <c r="D56" s="73" t="s">
        <v>288</v>
      </c>
      <c r="E56" s="74">
        <v>1</v>
      </c>
      <c r="F56" s="72" t="s">
        <v>270</v>
      </c>
      <c r="G56" s="75">
        <v>0</v>
      </c>
      <c r="H56" s="76">
        <v>770.75</v>
      </c>
      <c r="I56" s="76">
        <v>3083.01</v>
      </c>
      <c r="J56" s="77">
        <f>SUM(G56:I56)</f>
        <v>3853.76</v>
      </c>
      <c r="K56" s="63"/>
      <c r="L56" s="63"/>
      <c r="M56" s="63"/>
      <c r="N56" s="63"/>
      <c r="O56" s="63"/>
      <c r="P56" s="63"/>
      <c r="Q56" s="63"/>
      <c r="R56" s="67"/>
      <c r="S56" s="67"/>
      <c r="T56" s="67"/>
      <c r="U56" s="67"/>
      <c r="V56" s="67"/>
      <c r="W56" s="67"/>
      <c r="X56" s="67"/>
      <c r="Y56" s="67"/>
      <c r="Z56" s="67"/>
      <c r="AA56" s="65"/>
      <c r="AB56" s="65"/>
      <c r="AC56" s="65"/>
      <c r="AD56" s="65"/>
    </row>
    <row r="57" spans="1:30" s="66" customFormat="1" ht="14.4" x14ac:dyDescent="0.25">
      <c r="A57" s="72" t="s">
        <v>328</v>
      </c>
      <c r="B57" s="73" t="s">
        <v>35</v>
      </c>
      <c r="C57" s="73" t="s">
        <v>230</v>
      </c>
      <c r="D57" s="73" t="s">
        <v>289</v>
      </c>
      <c r="E57" s="74">
        <v>1</v>
      </c>
      <c r="F57" s="72" t="s">
        <v>329</v>
      </c>
      <c r="G57" s="75">
        <v>0</v>
      </c>
      <c r="H57" s="76">
        <v>0</v>
      </c>
      <c r="I57" s="76">
        <v>3083.01</v>
      </c>
      <c r="J57" s="77">
        <f t="shared" si="0"/>
        <v>3083.01</v>
      </c>
      <c r="K57" s="63"/>
      <c r="L57" s="63"/>
      <c r="M57" s="63"/>
      <c r="N57" s="63"/>
      <c r="O57" s="63"/>
      <c r="P57" s="63"/>
      <c r="Q57" s="63"/>
      <c r="R57" s="67"/>
      <c r="S57" s="67"/>
      <c r="T57" s="67"/>
      <c r="U57" s="67"/>
      <c r="V57" s="67"/>
      <c r="W57" s="67"/>
      <c r="X57" s="67"/>
      <c r="Y57" s="67"/>
      <c r="Z57" s="67"/>
      <c r="AA57" s="65"/>
      <c r="AB57" s="65"/>
      <c r="AC57" s="65"/>
      <c r="AD57" s="65"/>
    </row>
    <row r="58" spans="1:30" s="66" customFormat="1" ht="14.4" x14ac:dyDescent="0.25">
      <c r="A58" s="72" t="s">
        <v>212</v>
      </c>
      <c r="B58" s="73" t="s">
        <v>35</v>
      </c>
      <c r="C58" s="73" t="s">
        <v>230</v>
      </c>
      <c r="D58" s="73" t="s">
        <v>288</v>
      </c>
      <c r="E58" s="74">
        <v>1</v>
      </c>
      <c r="F58" s="72" t="s">
        <v>304</v>
      </c>
      <c r="G58" s="75">
        <v>0</v>
      </c>
      <c r="H58" s="76">
        <v>770.75</v>
      </c>
      <c r="I58" s="76">
        <v>3083.01</v>
      </c>
      <c r="J58" s="77">
        <f t="shared" si="0"/>
        <v>3853.76</v>
      </c>
      <c r="K58" s="63"/>
      <c r="L58" s="63"/>
      <c r="M58" s="63"/>
      <c r="N58" s="63"/>
      <c r="O58" s="63"/>
      <c r="P58" s="63"/>
      <c r="Q58" s="63"/>
      <c r="R58" s="67"/>
      <c r="S58" s="67"/>
      <c r="T58" s="67"/>
      <c r="U58" s="67"/>
      <c r="V58" s="67"/>
      <c r="W58" s="67"/>
      <c r="X58" s="67"/>
      <c r="Y58" s="67"/>
      <c r="Z58" s="67"/>
      <c r="AA58" s="65"/>
      <c r="AB58" s="65"/>
      <c r="AC58" s="65"/>
      <c r="AD58" s="65"/>
    </row>
    <row r="59" spans="1:30" ht="14.4" x14ac:dyDescent="0.25">
      <c r="A59" s="72" t="s">
        <v>216</v>
      </c>
      <c r="B59" s="73" t="s">
        <v>35</v>
      </c>
      <c r="C59" s="73" t="s">
        <v>230</v>
      </c>
      <c r="D59" s="73" t="s">
        <v>287</v>
      </c>
      <c r="E59" s="74">
        <v>1</v>
      </c>
      <c r="F59" s="72"/>
      <c r="G59" s="75">
        <v>0</v>
      </c>
      <c r="H59" s="76">
        <v>0</v>
      </c>
      <c r="I59" s="76">
        <v>0</v>
      </c>
      <c r="J59" s="77">
        <f>SUM(G59:I59)</f>
        <v>0</v>
      </c>
      <c r="K59" s="18"/>
      <c r="L59" s="18"/>
      <c r="M59" s="18"/>
      <c r="N59" s="18"/>
      <c r="O59" s="18"/>
      <c r="P59" s="18"/>
      <c r="Q59" s="18"/>
      <c r="R59" s="51"/>
      <c r="S59" s="51"/>
      <c r="T59" s="51"/>
      <c r="U59" s="51"/>
      <c r="V59" s="51"/>
      <c r="W59" s="51"/>
      <c r="X59" s="51"/>
      <c r="Y59" s="51"/>
      <c r="Z59" s="51"/>
      <c r="AA59" s="5"/>
      <c r="AB59" s="5"/>
      <c r="AC59" s="5"/>
      <c r="AD59" s="5"/>
    </row>
    <row r="60" spans="1:30" s="66" customFormat="1" ht="14.4" x14ac:dyDescent="0.25">
      <c r="A60" s="72" t="s">
        <v>213</v>
      </c>
      <c r="B60" s="73" t="s">
        <v>35</v>
      </c>
      <c r="C60" s="73" t="s">
        <v>230</v>
      </c>
      <c r="D60" s="73" t="s">
        <v>288</v>
      </c>
      <c r="E60" s="74">
        <v>1</v>
      </c>
      <c r="F60" s="72" t="s">
        <v>268</v>
      </c>
      <c r="G60" s="75">
        <v>0</v>
      </c>
      <c r="H60" s="76">
        <v>770.75</v>
      </c>
      <c r="I60" s="76">
        <v>3083.01</v>
      </c>
      <c r="J60" s="77">
        <f t="shared" si="0"/>
        <v>3853.76</v>
      </c>
      <c r="K60" s="63"/>
      <c r="L60" s="63"/>
      <c r="M60" s="63"/>
      <c r="N60" s="63"/>
      <c r="O60" s="63"/>
      <c r="P60" s="63"/>
      <c r="Q60" s="63"/>
      <c r="R60" s="67"/>
      <c r="S60" s="67"/>
      <c r="T60" s="67"/>
      <c r="U60" s="67"/>
      <c r="V60" s="67"/>
      <c r="W60" s="67"/>
      <c r="X60" s="67"/>
      <c r="Y60" s="67"/>
      <c r="Z60" s="67"/>
      <c r="AA60" s="65"/>
      <c r="AB60" s="65"/>
      <c r="AC60" s="65"/>
      <c r="AD60" s="65"/>
    </row>
    <row r="61" spans="1:30" s="81" customFormat="1" ht="14.4" x14ac:dyDescent="0.25">
      <c r="A61" s="72" t="s">
        <v>217</v>
      </c>
      <c r="B61" s="73" t="s">
        <v>35</v>
      </c>
      <c r="C61" s="73" t="s">
        <v>230</v>
      </c>
      <c r="D61" s="73" t="s">
        <v>287</v>
      </c>
      <c r="E61" s="74">
        <v>1</v>
      </c>
      <c r="F61" s="72"/>
      <c r="G61" s="75">
        <v>0</v>
      </c>
      <c r="H61" s="76">
        <v>0</v>
      </c>
      <c r="I61" s="76">
        <v>0</v>
      </c>
      <c r="J61" s="77">
        <f>SUM(G61:I61)</f>
        <v>0</v>
      </c>
      <c r="K61" s="78"/>
      <c r="L61" s="78"/>
      <c r="M61" s="78"/>
      <c r="N61" s="78"/>
      <c r="O61" s="78"/>
      <c r="P61" s="78"/>
      <c r="Q61" s="78"/>
      <c r="R61" s="79"/>
      <c r="S61" s="79"/>
      <c r="T61" s="79"/>
      <c r="U61" s="79"/>
      <c r="V61" s="79"/>
      <c r="W61" s="79"/>
      <c r="X61" s="79"/>
      <c r="Y61" s="79"/>
      <c r="Z61" s="79"/>
      <c r="AA61" s="80"/>
      <c r="AB61" s="80"/>
      <c r="AC61" s="80"/>
      <c r="AD61" s="80"/>
    </row>
    <row r="62" spans="1:30" s="66" customFormat="1" ht="14.4" x14ac:dyDescent="0.25">
      <c r="A62" s="72" t="s">
        <v>212</v>
      </c>
      <c r="B62" s="73" t="s">
        <v>35</v>
      </c>
      <c r="C62" s="73" t="s">
        <v>230</v>
      </c>
      <c r="D62" s="73" t="s">
        <v>287</v>
      </c>
      <c r="E62" s="74">
        <v>1</v>
      </c>
      <c r="F62" s="72"/>
      <c r="G62" s="75">
        <v>0</v>
      </c>
      <c r="H62" s="76">
        <v>0</v>
      </c>
      <c r="I62" s="76">
        <v>0</v>
      </c>
      <c r="J62" s="77">
        <f>SUM(G62:I62)</f>
        <v>0</v>
      </c>
      <c r="K62" s="63"/>
      <c r="L62" s="63"/>
      <c r="M62" s="63"/>
      <c r="N62" s="63"/>
      <c r="O62" s="63"/>
      <c r="P62" s="63"/>
      <c r="Q62" s="63"/>
      <c r="R62" s="67"/>
      <c r="S62" s="67"/>
      <c r="T62" s="67"/>
      <c r="U62" s="67"/>
      <c r="V62" s="67"/>
      <c r="W62" s="67"/>
      <c r="X62" s="67"/>
      <c r="Y62" s="67"/>
      <c r="Z62" s="67"/>
      <c r="AA62" s="65"/>
      <c r="AB62" s="65"/>
      <c r="AC62" s="65"/>
      <c r="AD62" s="65"/>
    </row>
    <row r="63" spans="1:30" s="66" customFormat="1" ht="14.4" x14ac:dyDescent="0.25">
      <c r="A63" s="72" t="s">
        <v>214</v>
      </c>
      <c r="B63" s="73" t="s">
        <v>35</v>
      </c>
      <c r="C63" s="73" t="s">
        <v>230</v>
      </c>
      <c r="D63" s="73" t="s">
        <v>288</v>
      </c>
      <c r="E63" s="74">
        <v>1</v>
      </c>
      <c r="F63" s="72" t="s">
        <v>313</v>
      </c>
      <c r="G63" s="75">
        <v>0</v>
      </c>
      <c r="H63" s="76">
        <v>770.75</v>
      </c>
      <c r="I63" s="76">
        <v>3083.01</v>
      </c>
      <c r="J63" s="77">
        <f t="shared" si="0"/>
        <v>3853.76</v>
      </c>
      <c r="K63" s="63"/>
      <c r="L63" s="63"/>
      <c r="M63" s="63"/>
      <c r="N63" s="63"/>
      <c r="O63" s="63"/>
      <c r="P63" s="63"/>
      <c r="Q63" s="63"/>
      <c r="R63" s="67"/>
      <c r="S63" s="67"/>
      <c r="T63" s="67"/>
      <c r="U63" s="67"/>
      <c r="V63" s="67"/>
      <c r="W63" s="67"/>
      <c r="X63" s="67"/>
      <c r="Y63" s="67"/>
      <c r="Z63" s="67"/>
      <c r="AA63" s="65"/>
      <c r="AB63" s="65"/>
      <c r="AC63" s="65"/>
      <c r="AD63" s="65"/>
    </row>
    <row r="64" spans="1:30" s="66" customFormat="1" ht="14.4" x14ac:dyDescent="0.25">
      <c r="A64" s="72" t="s">
        <v>218</v>
      </c>
      <c r="B64" s="73" t="s">
        <v>35</v>
      </c>
      <c r="C64" s="73" t="s">
        <v>230</v>
      </c>
      <c r="D64" s="73" t="s">
        <v>288</v>
      </c>
      <c r="E64" s="74">
        <v>1</v>
      </c>
      <c r="F64" s="72" t="s">
        <v>342</v>
      </c>
      <c r="G64" s="75">
        <v>0</v>
      </c>
      <c r="H64" s="76">
        <v>770.75</v>
      </c>
      <c r="I64" s="76">
        <v>3083.01</v>
      </c>
      <c r="J64" s="77">
        <f t="shared" si="0"/>
        <v>3853.76</v>
      </c>
      <c r="K64" s="63"/>
      <c r="L64" s="63"/>
      <c r="M64" s="63"/>
      <c r="N64" s="63"/>
      <c r="O64" s="63"/>
      <c r="P64" s="63"/>
      <c r="Q64" s="63"/>
      <c r="R64" s="67"/>
      <c r="S64" s="67"/>
      <c r="T64" s="67"/>
      <c r="U64" s="67"/>
      <c r="V64" s="67"/>
      <c r="W64" s="67"/>
      <c r="X64" s="67"/>
      <c r="Y64" s="67"/>
      <c r="Z64" s="67"/>
      <c r="AA64" s="65"/>
      <c r="AB64" s="65"/>
      <c r="AC64" s="65"/>
      <c r="AD64" s="65"/>
    </row>
    <row r="65" spans="1:30" s="66" customFormat="1" ht="14.4" x14ac:dyDescent="0.25">
      <c r="A65" s="72" t="s">
        <v>323</v>
      </c>
      <c r="B65" s="73" t="s">
        <v>37</v>
      </c>
      <c r="C65" s="73" t="s">
        <v>230</v>
      </c>
      <c r="D65" s="73" t="s">
        <v>288</v>
      </c>
      <c r="E65" s="74">
        <v>1</v>
      </c>
      <c r="F65" s="72" t="s">
        <v>324</v>
      </c>
      <c r="G65" s="75">
        <v>0</v>
      </c>
      <c r="H65" s="76">
        <v>500.99</v>
      </c>
      <c r="I65" s="76">
        <v>2003.96</v>
      </c>
      <c r="J65" s="77">
        <f t="shared" si="0"/>
        <v>2504.9499999999998</v>
      </c>
      <c r="K65" s="63"/>
      <c r="L65" s="63"/>
      <c r="M65" s="63"/>
      <c r="N65" s="63"/>
      <c r="O65" s="63"/>
      <c r="P65" s="63"/>
      <c r="Q65" s="63"/>
      <c r="R65" s="67"/>
      <c r="S65" s="67"/>
      <c r="T65" s="67"/>
      <c r="U65" s="67"/>
      <c r="V65" s="67"/>
      <c r="W65" s="67"/>
      <c r="X65" s="67"/>
      <c r="Y65" s="67"/>
      <c r="Z65" s="67"/>
      <c r="AA65" s="65"/>
      <c r="AB65" s="65"/>
      <c r="AC65" s="65"/>
      <c r="AD65" s="65"/>
    </row>
    <row r="66" spans="1:30" s="66" customFormat="1" ht="14.4" x14ac:dyDescent="0.25">
      <c r="A66" s="72" t="s">
        <v>221</v>
      </c>
      <c r="B66" s="73" t="s">
        <v>37</v>
      </c>
      <c r="C66" s="73" t="s">
        <v>230</v>
      </c>
      <c r="D66" s="73" t="s">
        <v>288</v>
      </c>
      <c r="E66" s="74">
        <v>1</v>
      </c>
      <c r="F66" s="72" t="s">
        <v>274</v>
      </c>
      <c r="G66" s="75">
        <v>0</v>
      </c>
      <c r="H66" s="76">
        <v>500.99</v>
      </c>
      <c r="I66" s="76">
        <v>2003.96</v>
      </c>
      <c r="J66" s="77">
        <f t="shared" si="0"/>
        <v>2504.9499999999998</v>
      </c>
      <c r="K66" s="63"/>
      <c r="L66" s="63"/>
      <c r="M66" s="63"/>
      <c r="N66" s="63"/>
      <c r="O66" s="63"/>
      <c r="P66" s="63"/>
      <c r="Q66" s="63"/>
      <c r="R66" s="67"/>
      <c r="S66" s="67"/>
      <c r="T66" s="67"/>
      <c r="U66" s="67"/>
      <c r="V66" s="67"/>
      <c r="W66" s="67"/>
      <c r="X66" s="67"/>
      <c r="Y66" s="67"/>
      <c r="Z66" s="67"/>
      <c r="AA66" s="65"/>
      <c r="AB66" s="65"/>
      <c r="AC66" s="65"/>
      <c r="AD66" s="65"/>
    </row>
    <row r="67" spans="1:30" s="71" customFormat="1" ht="14.4" x14ac:dyDescent="0.25">
      <c r="A67" s="82" t="s">
        <v>222</v>
      </c>
      <c r="B67" s="83" t="s">
        <v>37</v>
      </c>
      <c r="C67" s="83" t="s">
        <v>230</v>
      </c>
      <c r="D67" s="83" t="s">
        <v>288</v>
      </c>
      <c r="E67" s="74">
        <v>1</v>
      </c>
      <c r="F67" s="82" t="s">
        <v>338</v>
      </c>
      <c r="G67" s="85">
        <v>0</v>
      </c>
      <c r="H67" s="86">
        <v>500.99</v>
      </c>
      <c r="I67" s="86">
        <v>2003.96</v>
      </c>
      <c r="J67" s="87">
        <f>SUM(G67:I67)</f>
        <v>2504.9499999999998</v>
      </c>
      <c r="K67" s="68"/>
      <c r="L67" s="68"/>
      <c r="M67" s="68"/>
      <c r="N67" s="68"/>
      <c r="O67" s="68"/>
      <c r="P67" s="68"/>
      <c r="Q67" s="68"/>
      <c r="R67" s="69"/>
      <c r="S67" s="69"/>
      <c r="T67" s="69"/>
      <c r="U67" s="69"/>
      <c r="V67" s="69"/>
      <c r="W67" s="69"/>
      <c r="X67" s="69"/>
      <c r="Y67" s="69"/>
      <c r="Z67" s="69"/>
      <c r="AA67" s="70"/>
      <c r="AB67" s="70"/>
      <c r="AC67" s="70"/>
      <c r="AD67" s="70"/>
    </row>
    <row r="68" spans="1:30" ht="14.4" x14ac:dyDescent="0.25">
      <c r="A68" s="72" t="s">
        <v>333</v>
      </c>
      <c r="B68" s="73" t="s">
        <v>37</v>
      </c>
      <c r="C68" s="73" t="s">
        <v>230</v>
      </c>
      <c r="D68" s="73" t="s">
        <v>288</v>
      </c>
      <c r="E68" s="74">
        <v>1</v>
      </c>
      <c r="F68" s="72" t="s">
        <v>334</v>
      </c>
      <c r="G68" s="75">
        <v>0</v>
      </c>
      <c r="H68" s="76">
        <v>500.99</v>
      </c>
      <c r="I68" s="76">
        <v>2003.96</v>
      </c>
      <c r="J68" s="77">
        <f t="shared" si="0"/>
        <v>2504.9499999999998</v>
      </c>
      <c r="K68" s="18"/>
      <c r="L68" s="18"/>
      <c r="M68" s="18"/>
      <c r="N68" s="18"/>
      <c r="O68" s="18"/>
      <c r="P68" s="18"/>
      <c r="Q68" s="18"/>
      <c r="R68" s="51"/>
      <c r="S68" s="51"/>
      <c r="T68" s="51"/>
      <c r="U68" s="51"/>
      <c r="V68" s="51"/>
      <c r="W68" s="51"/>
      <c r="X68" s="51"/>
      <c r="Y68" s="51"/>
      <c r="Z68" s="51"/>
      <c r="AA68" s="5"/>
      <c r="AB68" s="5"/>
      <c r="AC68" s="5"/>
      <c r="AD68" s="5"/>
    </row>
    <row r="69" spans="1:30" s="66" customFormat="1" ht="14.4" x14ac:dyDescent="0.25">
      <c r="A69" s="72" t="s">
        <v>224</v>
      </c>
      <c r="B69" s="73" t="s">
        <v>37</v>
      </c>
      <c r="C69" s="73" t="s">
        <v>230</v>
      </c>
      <c r="D69" s="73" t="s">
        <v>288</v>
      </c>
      <c r="E69" s="74">
        <v>1</v>
      </c>
      <c r="F69" s="72" t="s">
        <v>278</v>
      </c>
      <c r="G69" s="75">
        <v>0</v>
      </c>
      <c r="H69" s="76">
        <v>500.99</v>
      </c>
      <c r="I69" s="76">
        <v>2003.96</v>
      </c>
      <c r="J69" s="77">
        <f>SUM(G69:I69)</f>
        <v>2504.9499999999998</v>
      </c>
      <c r="K69" s="63"/>
      <c r="L69" s="63"/>
      <c r="M69" s="63"/>
      <c r="N69" s="63"/>
      <c r="O69" s="63"/>
      <c r="P69" s="63"/>
      <c r="Q69" s="63"/>
      <c r="R69" s="67"/>
      <c r="S69" s="67"/>
      <c r="T69" s="67"/>
      <c r="U69" s="67"/>
      <c r="V69" s="67"/>
      <c r="W69" s="67"/>
      <c r="X69" s="67"/>
      <c r="Y69" s="67"/>
      <c r="Z69" s="67"/>
      <c r="AA69" s="65"/>
      <c r="AB69" s="65"/>
      <c r="AC69" s="65"/>
      <c r="AD69" s="65"/>
    </row>
    <row r="70" spans="1:30" ht="14.4" x14ac:dyDescent="0.25">
      <c r="A70" s="72" t="s">
        <v>225</v>
      </c>
      <c r="B70" s="73" t="s">
        <v>37</v>
      </c>
      <c r="C70" s="73" t="s">
        <v>230</v>
      </c>
      <c r="D70" s="73" t="s">
        <v>287</v>
      </c>
      <c r="E70" s="74">
        <v>1</v>
      </c>
      <c r="F70" s="72"/>
      <c r="G70" s="75">
        <v>0</v>
      </c>
      <c r="H70" s="76">
        <v>0</v>
      </c>
      <c r="I70" s="76">
        <v>0</v>
      </c>
      <c r="J70" s="77">
        <f>SUM(G70:I70)</f>
        <v>0</v>
      </c>
      <c r="K70" s="18"/>
      <c r="L70" s="18"/>
      <c r="M70" s="18"/>
      <c r="N70" s="18"/>
      <c r="O70" s="18"/>
      <c r="P70" s="18"/>
      <c r="Q70" s="18"/>
      <c r="R70" s="51"/>
      <c r="S70" s="51"/>
      <c r="T70" s="51"/>
      <c r="U70" s="51"/>
      <c r="V70" s="51"/>
      <c r="W70" s="51"/>
      <c r="X70" s="51"/>
      <c r="Y70" s="51"/>
      <c r="Z70" s="51"/>
      <c r="AA70" s="5"/>
      <c r="AB70" s="5"/>
      <c r="AC70" s="5"/>
      <c r="AD70" s="5"/>
    </row>
    <row r="71" spans="1:30" s="66" customFormat="1" ht="14.4" x14ac:dyDescent="0.25">
      <c r="A71" s="72" t="s">
        <v>223</v>
      </c>
      <c r="B71" s="73" t="s">
        <v>37</v>
      </c>
      <c r="C71" s="73" t="s">
        <v>230</v>
      </c>
      <c r="D71" s="73" t="s">
        <v>288</v>
      </c>
      <c r="E71" s="74">
        <v>1</v>
      </c>
      <c r="F71" s="72" t="s">
        <v>276</v>
      </c>
      <c r="G71" s="75">
        <v>0</v>
      </c>
      <c r="H71" s="76">
        <v>500.99</v>
      </c>
      <c r="I71" s="76">
        <v>2003.96</v>
      </c>
      <c r="J71" s="77">
        <f t="shared" si="0"/>
        <v>2504.9499999999998</v>
      </c>
      <c r="K71" s="63"/>
      <c r="L71" s="63"/>
      <c r="M71" s="63"/>
      <c r="N71" s="63"/>
      <c r="O71" s="63"/>
      <c r="P71" s="63"/>
      <c r="Q71" s="63"/>
      <c r="R71" s="67"/>
      <c r="S71" s="67"/>
      <c r="T71" s="67"/>
      <c r="U71" s="67"/>
      <c r="V71" s="67"/>
      <c r="W71" s="67"/>
      <c r="X71" s="67"/>
      <c r="Y71" s="67"/>
      <c r="Z71" s="67"/>
      <c r="AA71" s="65"/>
      <c r="AB71" s="65"/>
      <c r="AC71" s="65"/>
      <c r="AD71" s="65"/>
    </row>
    <row r="72" spans="1:30" s="66" customFormat="1" ht="14.4" x14ac:dyDescent="0.25">
      <c r="A72" s="72" t="s">
        <v>219</v>
      </c>
      <c r="B72" s="73" t="s">
        <v>37</v>
      </c>
      <c r="C72" s="73" t="s">
        <v>230</v>
      </c>
      <c r="D72" s="73" t="s">
        <v>288</v>
      </c>
      <c r="E72" s="74">
        <v>1</v>
      </c>
      <c r="F72" s="72" t="s">
        <v>277</v>
      </c>
      <c r="G72" s="75">
        <v>0</v>
      </c>
      <c r="H72" s="76">
        <v>500.99</v>
      </c>
      <c r="I72" s="76">
        <v>2003.96</v>
      </c>
      <c r="J72" s="77">
        <f>SUM(G72:I72)</f>
        <v>2504.9499999999998</v>
      </c>
      <c r="K72" s="63"/>
      <c r="L72" s="63"/>
      <c r="M72" s="63"/>
      <c r="N72" s="63"/>
      <c r="O72" s="63"/>
      <c r="P72" s="63"/>
      <c r="Q72" s="63"/>
      <c r="R72" s="67"/>
      <c r="S72" s="67"/>
      <c r="T72" s="67"/>
      <c r="U72" s="67"/>
      <c r="V72" s="67"/>
      <c r="W72" s="67"/>
      <c r="X72" s="67"/>
      <c r="Y72" s="67"/>
      <c r="Z72" s="67"/>
      <c r="AA72" s="65"/>
      <c r="AB72" s="65"/>
      <c r="AC72" s="65"/>
      <c r="AD72" s="65"/>
    </row>
    <row r="73" spans="1:30" s="81" customFormat="1" ht="14.4" x14ac:dyDescent="0.25">
      <c r="A73" s="72" t="s">
        <v>330</v>
      </c>
      <c r="B73" s="73" t="s">
        <v>37</v>
      </c>
      <c r="C73" s="73" t="s">
        <v>230</v>
      </c>
      <c r="D73" s="73" t="s">
        <v>287</v>
      </c>
      <c r="E73" s="74">
        <v>1</v>
      </c>
      <c r="F73" s="72"/>
      <c r="G73" s="75">
        <v>0</v>
      </c>
      <c r="H73" s="76">
        <v>0</v>
      </c>
      <c r="I73" s="76">
        <v>0</v>
      </c>
      <c r="J73" s="77">
        <f t="shared" ref="J73:J76" si="1">SUM(G73:I73)</f>
        <v>0</v>
      </c>
      <c r="K73" s="78"/>
      <c r="L73" s="78"/>
      <c r="M73" s="78"/>
      <c r="N73" s="78"/>
      <c r="O73" s="78"/>
      <c r="P73" s="78"/>
      <c r="Q73" s="78"/>
      <c r="R73" s="79"/>
      <c r="S73" s="79"/>
      <c r="T73" s="79"/>
      <c r="U73" s="79"/>
      <c r="V73" s="79"/>
      <c r="W73" s="79"/>
      <c r="X73" s="79"/>
      <c r="Y73" s="79"/>
      <c r="Z73" s="79"/>
      <c r="AA73" s="80"/>
      <c r="AB73" s="80"/>
      <c r="AC73" s="80"/>
      <c r="AD73" s="80"/>
    </row>
    <row r="74" spans="1:30" s="66" customFormat="1" ht="14.4" x14ac:dyDescent="0.25">
      <c r="A74" s="72" t="s">
        <v>315</v>
      </c>
      <c r="B74" s="73" t="s">
        <v>37</v>
      </c>
      <c r="C74" s="73" t="s">
        <v>230</v>
      </c>
      <c r="D74" s="73" t="s">
        <v>288</v>
      </c>
      <c r="E74" s="74">
        <v>1</v>
      </c>
      <c r="F74" s="72" t="s">
        <v>316</v>
      </c>
      <c r="G74" s="75">
        <v>0</v>
      </c>
      <c r="H74" s="76">
        <v>500.99</v>
      </c>
      <c r="I74" s="76">
        <v>2003.96</v>
      </c>
      <c r="J74" s="77">
        <f t="shared" si="1"/>
        <v>2504.9499999999998</v>
      </c>
      <c r="K74" s="63"/>
      <c r="L74" s="63"/>
      <c r="M74" s="63"/>
      <c r="N74" s="63"/>
      <c r="O74" s="63"/>
      <c r="P74" s="63"/>
      <c r="Q74" s="63"/>
      <c r="R74" s="67"/>
      <c r="S74" s="67"/>
      <c r="T74" s="67"/>
      <c r="U74" s="67"/>
      <c r="V74" s="67"/>
      <c r="W74" s="67"/>
      <c r="X74" s="67"/>
      <c r="Y74" s="67"/>
      <c r="Z74" s="67"/>
      <c r="AA74" s="65"/>
      <c r="AB74" s="65"/>
      <c r="AC74" s="65"/>
      <c r="AD74" s="65"/>
    </row>
    <row r="75" spans="1:30" s="66" customFormat="1" ht="14.4" x14ac:dyDescent="0.25">
      <c r="A75" s="72" t="s">
        <v>226</v>
      </c>
      <c r="B75" s="73" t="s">
        <v>37</v>
      </c>
      <c r="C75" s="73" t="s">
        <v>230</v>
      </c>
      <c r="D75" s="73" t="s">
        <v>288</v>
      </c>
      <c r="E75" s="74">
        <v>1</v>
      </c>
      <c r="F75" s="72" t="s">
        <v>280</v>
      </c>
      <c r="G75" s="75">
        <v>0</v>
      </c>
      <c r="H75" s="76">
        <v>500.99</v>
      </c>
      <c r="I75" s="76">
        <v>2003.96</v>
      </c>
      <c r="J75" s="77">
        <f t="shared" si="1"/>
        <v>2504.9499999999998</v>
      </c>
      <c r="K75" s="63"/>
      <c r="L75" s="63"/>
      <c r="M75" s="63"/>
      <c r="N75" s="63"/>
      <c r="O75" s="63"/>
      <c r="P75" s="63"/>
      <c r="Q75" s="63"/>
      <c r="R75" s="67"/>
      <c r="S75" s="67"/>
      <c r="T75" s="67"/>
      <c r="U75" s="67"/>
      <c r="V75" s="67"/>
      <c r="W75" s="67"/>
      <c r="X75" s="67"/>
      <c r="Y75" s="67"/>
      <c r="Z75" s="67"/>
      <c r="AA75" s="65"/>
      <c r="AB75" s="65"/>
      <c r="AC75" s="65"/>
      <c r="AD75" s="65"/>
    </row>
    <row r="76" spans="1:30" ht="14.4" x14ac:dyDescent="0.25">
      <c r="A76" s="72" t="s">
        <v>227</v>
      </c>
      <c r="B76" s="73" t="s">
        <v>41</v>
      </c>
      <c r="C76" s="73" t="s">
        <v>230</v>
      </c>
      <c r="D76" s="73" t="s">
        <v>287</v>
      </c>
      <c r="E76" s="74">
        <v>1</v>
      </c>
      <c r="F76" s="72"/>
      <c r="G76" s="75">
        <v>0</v>
      </c>
      <c r="H76" s="76">
        <v>0</v>
      </c>
      <c r="I76" s="76">
        <v>0</v>
      </c>
      <c r="J76" s="77">
        <f t="shared" si="1"/>
        <v>0</v>
      </c>
      <c r="K76" s="18"/>
      <c r="L76" s="18"/>
      <c r="M76" s="18"/>
      <c r="N76" s="18"/>
      <c r="O76" s="18"/>
      <c r="P76" s="18"/>
      <c r="Q76" s="18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</row>
    <row r="77" spans="1:30" s="66" customFormat="1" ht="14.4" x14ac:dyDescent="0.25">
      <c r="A77" s="72" t="s">
        <v>228</v>
      </c>
      <c r="B77" s="73" t="s">
        <v>41</v>
      </c>
      <c r="C77" s="73" t="s">
        <v>230</v>
      </c>
      <c r="D77" s="73" t="s">
        <v>288</v>
      </c>
      <c r="E77" s="74">
        <v>1</v>
      </c>
      <c r="F77" s="72" t="s">
        <v>281</v>
      </c>
      <c r="G77" s="75">
        <v>0</v>
      </c>
      <c r="H77" s="76">
        <v>269.76</v>
      </c>
      <c r="I77" s="76">
        <v>1079.06</v>
      </c>
      <c r="J77" s="77">
        <f t="shared" si="0"/>
        <v>1348.82</v>
      </c>
      <c r="K77" s="63"/>
      <c r="L77" s="63"/>
      <c r="M77" s="63"/>
      <c r="N77" s="63"/>
      <c r="O77" s="63"/>
      <c r="P77" s="63"/>
      <c r="Q77" s="63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</row>
    <row r="78" spans="1:30" s="66" customFormat="1" ht="14.4" x14ac:dyDescent="0.25">
      <c r="A78" s="72" t="s">
        <v>227</v>
      </c>
      <c r="B78" s="73" t="s">
        <v>41</v>
      </c>
      <c r="C78" s="73" t="s">
        <v>230</v>
      </c>
      <c r="D78" s="73" t="s">
        <v>288</v>
      </c>
      <c r="E78" s="74">
        <v>1</v>
      </c>
      <c r="F78" s="72" t="s">
        <v>285</v>
      </c>
      <c r="G78" s="75">
        <v>0</v>
      </c>
      <c r="H78" s="76">
        <v>269.76</v>
      </c>
      <c r="I78" s="76">
        <v>1079.06</v>
      </c>
      <c r="J78" s="77">
        <f>SUM(G78:I78)</f>
        <v>1348.82</v>
      </c>
      <c r="K78" s="63"/>
      <c r="L78" s="63"/>
      <c r="M78" s="63"/>
      <c r="N78" s="63"/>
      <c r="O78" s="63"/>
      <c r="P78" s="63"/>
      <c r="Q78" s="63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</row>
    <row r="79" spans="1:30" s="66" customFormat="1" ht="14.4" x14ac:dyDescent="0.25">
      <c r="A79" s="72" t="s">
        <v>227</v>
      </c>
      <c r="B79" s="73" t="s">
        <v>41</v>
      </c>
      <c r="C79" s="73" t="s">
        <v>230</v>
      </c>
      <c r="D79" s="73" t="s">
        <v>287</v>
      </c>
      <c r="E79" s="74">
        <v>1</v>
      </c>
      <c r="F79" s="72"/>
      <c r="G79" s="75">
        <v>0</v>
      </c>
      <c r="H79" s="76">
        <v>0</v>
      </c>
      <c r="I79" s="76">
        <v>0</v>
      </c>
      <c r="J79" s="77">
        <f>SUM(G79:I79)</f>
        <v>0</v>
      </c>
      <c r="K79" s="63"/>
      <c r="L79" s="63"/>
      <c r="M79" s="63"/>
      <c r="N79" s="63"/>
      <c r="O79" s="63"/>
      <c r="P79" s="63"/>
      <c r="Q79" s="63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</row>
    <row r="80" spans="1:30" s="66" customFormat="1" ht="14.4" x14ac:dyDescent="0.25">
      <c r="A80" s="72" t="s">
        <v>227</v>
      </c>
      <c r="B80" s="73" t="s">
        <v>41</v>
      </c>
      <c r="C80" s="73" t="s">
        <v>230</v>
      </c>
      <c r="D80" s="73" t="s">
        <v>288</v>
      </c>
      <c r="E80" s="74">
        <v>1</v>
      </c>
      <c r="F80" s="72" t="s">
        <v>282</v>
      </c>
      <c r="G80" s="75">
        <v>0</v>
      </c>
      <c r="H80" s="76">
        <v>269.76</v>
      </c>
      <c r="I80" s="76">
        <v>1079.06</v>
      </c>
      <c r="J80" s="77">
        <f t="shared" si="0"/>
        <v>1348.82</v>
      </c>
      <c r="K80" s="63"/>
      <c r="L80" s="63"/>
      <c r="M80" s="63"/>
      <c r="N80" s="63"/>
      <c r="O80" s="63"/>
      <c r="P80" s="63"/>
      <c r="Q80" s="63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</row>
    <row r="81" spans="1:30" s="66" customFormat="1" ht="14.4" x14ac:dyDescent="0.25">
      <c r="A81" s="72" t="s">
        <v>227</v>
      </c>
      <c r="B81" s="73" t="s">
        <v>41</v>
      </c>
      <c r="C81" s="73" t="s">
        <v>230</v>
      </c>
      <c r="D81" s="73" t="s">
        <v>288</v>
      </c>
      <c r="E81" s="74">
        <v>1</v>
      </c>
      <c r="F81" s="72" t="s">
        <v>346</v>
      </c>
      <c r="G81" s="75">
        <v>0</v>
      </c>
      <c r="H81" s="76">
        <v>269.76</v>
      </c>
      <c r="I81" s="76">
        <v>1079.06</v>
      </c>
      <c r="J81" s="77">
        <f t="shared" si="0"/>
        <v>1348.82</v>
      </c>
      <c r="K81" s="63"/>
      <c r="L81" s="63"/>
      <c r="M81" s="63"/>
      <c r="N81" s="63"/>
      <c r="O81" s="63"/>
      <c r="P81" s="63"/>
      <c r="Q81" s="63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</row>
    <row r="82" spans="1:30" ht="14.4" x14ac:dyDescent="0.25">
      <c r="A82" s="72" t="s">
        <v>227</v>
      </c>
      <c r="B82" s="73" t="s">
        <v>41</v>
      </c>
      <c r="C82" s="73" t="s">
        <v>230</v>
      </c>
      <c r="D82" s="73" t="s">
        <v>287</v>
      </c>
      <c r="E82" s="74">
        <v>1</v>
      </c>
      <c r="F82" s="72"/>
      <c r="G82" s="75">
        <v>0</v>
      </c>
      <c r="H82" s="76">
        <v>0</v>
      </c>
      <c r="I82" s="76">
        <v>0</v>
      </c>
      <c r="J82" s="77">
        <f t="shared" ref="J82:J86" si="2">SUM(G82:I82)</f>
        <v>0</v>
      </c>
      <c r="K82" s="18"/>
      <c r="L82" s="18"/>
      <c r="M82" s="18"/>
      <c r="N82" s="18"/>
      <c r="O82" s="18"/>
      <c r="P82" s="18"/>
      <c r="Q82" s="18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</row>
    <row r="83" spans="1:30" ht="14.4" x14ac:dyDescent="0.25">
      <c r="A83" s="72" t="s">
        <v>229</v>
      </c>
      <c r="B83" s="73" t="s">
        <v>41</v>
      </c>
      <c r="C83" s="73" t="s">
        <v>230</v>
      </c>
      <c r="D83" s="73" t="s">
        <v>287</v>
      </c>
      <c r="E83" s="74">
        <v>1</v>
      </c>
      <c r="F83" s="72"/>
      <c r="G83" s="75">
        <v>0</v>
      </c>
      <c r="H83" s="75">
        <v>0</v>
      </c>
      <c r="I83" s="75">
        <v>0</v>
      </c>
      <c r="J83" s="77">
        <f t="shared" si="2"/>
        <v>0</v>
      </c>
      <c r="K83" s="18"/>
      <c r="L83" s="18"/>
      <c r="M83" s="18"/>
      <c r="N83" s="18"/>
      <c r="O83" s="18"/>
      <c r="P83" s="18"/>
      <c r="Q83" s="18"/>
      <c r="R83" s="51"/>
      <c r="S83" s="51"/>
      <c r="T83" s="51"/>
      <c r="U83" s="51"/>
      <c r="V83" s="51"/>
      <c r="W83" s="51"/>
      <c r="X83" s="51"/>
      <c r="Y83" s="51"/>
      <c r="Z83" s="51"/>
      <c r="AA83" s="5"/>
      <c r="AB83" s="5"/>
      <c r="AC83" s="5"/>
      <c r="AD83" s="5"/>
    </row>
    <row r="84" spans="1:30" ht="14.4" x14ac:dyDescent="0.25">
      <c r="A84" s="72" t="s">
        <v>229</v>
      </c>
      <c r="B84" s="73" t="s">
        <v>41</v>
      </c>
      <c r="C84" s="73" t="s">
        <v>230</v>
      </c>
      <c r="D84" s="73" t="s">
        <v>287</v>
      </c>
      <c r="E84" s="74">
        <v>1</v>
      </c>
      <c r="F84" s="72"/>
      <c r="G84" s="75">
        <v>0</v>
      </c>
      <c r="H84" s="75">
        <v>0</v>
      </c>
      <c r="I84" s="75">
        <v>0</v>
      </c>
      <c r="J84" s="77">
        <f t="shared" si="2"/>
        <v>0</v>
      </c>
      <c r="K84" s="18"/>
      <c r="L84" s="18"/>
      <c r="M84" s="18"/>
      <c r="N84" s="18"/>
      <c r="O84" s="18"/>
      <c r="P84" s="18"/>
      <c r="Q84" s="18"/>
      <c r="R84" s="51"/>
      <c r="S84" s="51"/>
      <c r="T84" s="51"/>
      <c r="U84" s="51"/>
      <c r="V84" s="51"/>
      <c r="W84" s="51"/>
      <c r="X84" s="51"/>
      <c r="Y84" s="51"/>
      <c r="Z84" s="51"/>
      <c r="AA84" s="5"/>
      <c r="AB84" s="5"/>
      <c r="AC84" s="5"/>
      <c r="AD84" s="5"/>
    </row>
    <row r="85" spans="1:30" ht="14.4" x14ac:dyDescent="0.25">
      <c r="A85" s="72" t="s">
        <v>229</v>
      </c>
      <c r="B85" s="73" t="s">
        <v>41</v>
      </c>
      <c r="C85" s="73" t="s">
        <v>230</v>
      </c>
      <c r="D85" s="73" t="s">
        <v>287</v>
      </c>
      <c r="E85" s="74">
        <v>1</v>
      </c>
      <c r="F85" s="72"/>
      <c r="G85" s="75">
        <v>0</v>
      </c>
      <c r="H85" s="75">
        <v>0</v>
      </c>
      <c r="I85" s="75">
        <v>0</v>
      </c>
      <c r="J85" s="77">
        <f t="shared" si="2"/>
        <v>0</v>
      </c>
      <c r="K85" s="18"/>
      <c r="L85" s="18"/>
      <c r="M85" s="18"/>
      <c r="N85" s="18"/>
      <c r="O85" s="18"/>
      <c r="P85" s="18"/>
      <c r="Q85" s="18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</row>
    <row r="86" spans="1:30" ht="14.4" x14ac:dyDescent="0.25">
      <c r="A86" s="72" t="s">
        <v>229</v>
      </c>
      <c r="B86" s="73" t="s">
        <v>41</v>
      </c>
      <c r="C86" s="73" t="s">
        <v>230</v>
      </c>
      <c r="D86" s="73" t="s">
        <v>287</v>
      </c>
      <c r="E86" s="74">
        <v>1</v>
      </c>
      <c r="F86" s="72"/>
      <c r="G86" s="75">
        <v>0</v>
      </c>
      <c r="H86" s="75">
        <v>0</v>
      </c>
      <c r="I86" s="75">
        <v>0</v>
      </c>
      <c r="J86" s="77">
        <f t="shared" si="2"/>
        <v>0</v>
      </c>
      <c r="K86" s="18"/>
      <c r="L86" s="18"/>
      <c r="M86" s="18"/>
      <c r="N86" s="18"/>
      <c r="O86" s="18"/>
      <c r="P86" s="18"/>
      <c r="Q86" s="18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</row>
    <row r="87" spans="1:30" ht="41.4" x14ac:dyDescent="0.25">
      <c r="A87" s="53" t="s">
        <v>11</v>
      </c>
      <c r="B87" s="53" t="s">
        <v>12</v>
      </c>
      <c r="C87" s="54" t="s">
        <v>13</v>
      </c>
      <c r="D87" s="54" t="s">
        <v>14</v>
      </c>
      <c r="E87" s="21" t="s">
        <v>15</v>
      </c>
      <c r="F87" s="60"/>
      <c r="G87" s="21" t="s">
        <v>16</v>
      </c>
      <c r="H87" s="21" t="s">
        <v>17</v>
      </c>
      <c r="I87" s="21" t="s">
        <v>18</v>
      </c>
      <c r="J87" s="21" t="s">
        <v>19</v>
      </c>
      <c r="K87" s="18"/>
      <c r="L87" s="18"/>
      <c r="M87" s="18"/>
      <c r="N87" s="18"/>
      <c r="O87" s="18"/>
      <c r="P87" s="18"/>
      <c r="Q87" s="18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</row>
    <row r="88" spans="1:30" ht="14.4" x14ac:dyDescent="0.25">
      <c r="A88" s="23" t="s">
        <v>20</v>
      </c>
      <c r="B88" s="15" t="s">
        <v>21</v>
      </c>
      <c r="C88" s="24">
        <f>SUMIFS($E$7:$E$86,$B$7:$B$86,"DAS",$D$7:$D$86,"&lt;&gt;VAGO")</f>
        <v>4</v>
      </c>
      <c r="D88" s="24">
        <f>SUMIFS($E$7:$E$86,$B$7:$B$86,"DAS",$D$7:$D$86,"VAGO")</f>
        <v>0</v>
      </c>
      <c r="E88" s="24">
        <f t="shared" ref="E88:E98" si="3">C88+D88</f>
        <v>4</v>
      </c>
      <c r="F88" s="25"/>
      <c r="G88" s="26">
        <f>SUMIF($B$7:$B$86,"DAS",$G$7:$G$86)</f>
        <v>0</v>
      </c>
      <c r="H88" s="26">
        <f>SUMIF($B$7:$B$86,"DAS",$H$7:$H$86)</f>
        <v>9558.4</v>
      </c>
      <c r="I88" s="26">
        <f>SUMIF($B$7:$B$86,"DAS",$I$7:$I$86)</f>
        <v>50297.599999999999</v>
      </c>
      <c r="J88" s="26">
        <f>SUMIF($B$7:$B$86,"DAS",$J$7:$J$86)</f>
        <v>59856</v>
      </c>
      <c r="K88" s="27"/>
      <c r="L88" s="27"/>
      <c r="M88" s="27"/>
      <c r="N88" s="27"/>
      <c r="O88" s="27"/>
      <c r="P88" s="27"/>
      <c r="Q88" s="27"/>
    </row>
    <row r="89" spans="1:30" ht="14.4" x14ac:dyDescent="0.25">
      <c r="A89" s="23" t="s">
        <v>22</v>
      </c>
      <c r="B89" s="15" t="s">
        <v>23</v>
      </c>
      <c r="C89" s="24">
        <f>SUMIFS($E$7:$E$86,$B$7:$B$86,"DAS-1",$D$7:$D$86,"&lt;&gt;VAGO")</f>
        <v>0</v>
      </c>
      <c r="D89" s="24">
        <f>SUMIFS($E$7:$E$86,$B$7:$B$86,"DAS-1",$D$7:$D$86,"VAGO")</f>
        <v>0</v>
      </c>
      <c r="E89" s="24">
        <f t="shared" si="3"/>
        <v>0</v>
      </c>
      <c r="F89" s="28"/>
      <c r="G89" s="26">
        <f>SUMIF($B$7:$B$86,"DAS-1",$G$7:$G$86)</f>
        <v>0</v>
      </c>
      <c r="H89" s="26">
        <f>SUMIF($B$7:$B$86,"DAS-1",$H$7:$H$86)</f>
        <v>0</v>
      </c>
      <c r="I89" s="26">
        <f>SUMIF($B$7:$B$86,"DAS-1",$I$7:$I$86)</f>
        <v>0</v>
      </c>
      <c r="J89" s="26">
        <f>SUMIF($B$7:$B$86,"DAS-1",$J$7:$J$86)</f>
        <v>0</v>
      </c>
      <c r="K89" s="27"/>
      <c r="L89" s="27"/>
      <c r="M89" s="27"/>
      <c r="N89" s="27"/>
      <c r="O89" s="27"/>
      <c r="P89" s="27"/>
      <c r="Q89" s="27"/>
    </row>
    <row r="90" spans="1:30" ht="14.4" x14ac:dyDescent="0.25">
      <c r="A90" s="23" t="s">
        <v>24</v>
      </c>
      <c r="B90" s="15" t="s">
        <v>25</v>
      </c>
      <c r="C90" s="24">
        <f>SUMIFS($E$7:$E$86,$B$7:$B$86,"DAS-2",$D$7:$D$86,"&lt;&gt;VAGO")</f>
        <v>6</v>
      </c>
      <c r="D90" s="24">
        <f>SUMIFS($E$7:$E$86,$B$7:$B$86,"DAS-2",$D$7:$D$86,"VAGO")</f>
        <v>0</v>
      </c>
      <c r="E90" s="24">
        <f t="shared" si="3"/>
        <v>6</v>
      </c>
      <c r="F90" s="28"/>
      <c r="G90" s="26">
        <f>SUMIF($B$7:$B$86,"DAS-2",$G$7:$G$86)</f>
        <v>0</v>
      </c>
      <c r="H90" s="26">
        <f>SUMIF($B$7:$B$86,"DAS-2",$H$7:$H$86)</f>
        <v>10173.9</v>
      </c>
      <c r="I90" s="26">
        <f>SUMIF($B$7:$B$86,"DAS-2",$I$7:$I$86)</f>
        <v>40695.72</v>
      </c>
      <c r="J90" s="26">
        <f>SUMIF($B$7:$B$86,"DAS-2",$J$7:$J$86)</f>
        <v>50869.62000000001</v>
      </c>
      <c r="K90" s="27"/>
      <c r="L90" s="27"/>
      <c r="M90" s="27"/>
      <c r="N90" s="27"/>
      <c r="O90" s="27"/>
      <c r="P90" s="27"/>
      <c r="Q90" s="27"/>
    </row>
    <row r="91" spans="1:30" ht="14.4" x14ac:dyDescent="0.25">
      <c r="A91" s="23" t="s">
        <v>26</v>
      </c>
      <c r="B91" s="15" t="s">
        <v>27</v>
      </c>
      <c r="C91" s="24">
        <f>SUMIFS($E$7:$E$86,$B$7:$B$86,"DAS-3",$D$7:$D$86,"&lt;&gt;VAGO")</f>
        <v>0</v>
      </c>
      <c r="D91" s="24">
        <f>SUMIFS($E$7:$E$86,$B$7:$B$86,"DAS-3",$D$7:$D$86,"VAGO")</f>
        <v>0</v>
      </c>
      <c r="E91" s="24">
        <f t="shared" si="3"/>
        <v>0</v>
      </c>
      <c r="F91" s="28"/>
      <c r="G91" s="26">
        <f>SUMIF($B$7:$B$86,"DAS-3",$G$7:$G$86)</f>
        <v>0</v>
      </c>
      <c r="H91" s="26">
        <f>SUMIF($B$7:$B$86,"DAS-3",$H$7:$H$86)</f>
        <v>0</v>
      </c>
      <c r="I91" s="26">
        <f>SUMIF($B$7:$B$86,"DAS-3",$I$7:$I$86)</f>
        <v>0</v>
      </c>
      <c r="J91" s="26">
        <f>SUMIF($B$7:$B$86,"DAS-3",$J$7:$J$86)</f>
        <v>0</v>
      </c>
      <c r="K91" s="27"/>
      <c r="L91" s="27"/>
      <c r="M91" s="27"/>
      <c r="N91" s="27"/>
      <c r="O91" s="27"/>
      <c r="P91" s="27"/>
      <c r="Q91" s="27"/>
    </row>
    <row r="92" spans="1:30" ht="14.4" x14ac:dyDescent="0.25">
      <c r="A92" s="29" t="s">
        <v>28</v>
      </c>
      <c r="B92" s="15" t="s">
        <v>29</v>
      </c>
      <c r="C92" s="24">
        <f>SUMIFS($E$7:$E$86,$B$7:$B$86,"DAS-4",$D$7:$D$86,"&lt;&gt;VAGO")</f>
        <v>6</v>
      </c>
      <c r="D92" s="24">
        <f>SUMIFS($E$7:$E$86,$B$7:$B$86,"DAS-4",$D$7:$D$86,"VAGO")</f>
        <v>5</v>
      </c>
      <c r="E92" s="24">
        <f t="shared" si="3"/>
        <v>11</v>
      </c>
      <c r="F92" s="30"/>
      <c r="G92" s="26">
        <f>SUMIF($B$7:$B$86,"DAS-4",$G$7:$G$86)</f>
        <v>0</v>
      </c>
      <c r="H92" s="26">
        <f>SUMIF($B$7:$B$86,"DAS-4",$H$7:$H$86)</f>
        <v>7861.6799999999994</v>
      </c>
      <c r="I92" s="26">
        <f>SUMIF($B$7:$B$86,"DAS-4",$I$7:$I$86)</f>
        <v>31446.66</v>
      </c>
      <c r="J92" s="26">
        <f>SUMIF($B$7:$B$86,"DAS-4",$J$7:$J$86)</f>
        <v>39308.339999999997</v>
      </c>
      <c r="K92" s="27"/>
      <c r="L92" s="27"/>
      <c r="M92" s="27"/>
      <c r="N92" s="27"/>
      <c r="O92" s="27"/>
      <c r="P92" s="27"/>
      <c r="Q92" s="27"/>
    </row>
    <row r="93" spans="1:30" ht="14.4" x14ac:dyDescent="0.25">
      <c r="A93" s="29" t="s">
        <v>30</v>
      </c>
      <c r="B93" s="15" t="s">
        <v>31</v>
      </c>
      <c r="C93" s="24">
        <f>SUMIFS($E$7:$E$86,$B$7:$B$86,"DAS-5",$D$7:$D$86,"&lt;&gt;VAGO")</f>
        <v>5</v>
      </c>
      <c r="D93" s="24">
        <f>SUMIFS($E$7:$E$86,$B$7:$B$86,"DAS-5",$D$7:$D$86,"VAGO")</f>
        <v>0</v>
      </c>
      <c r="E93" s="24">
        <f t="shared" si="3"/>
        <v>5</v>
      </c>
      <c r="F93" s="30"/>
      <c r="G93" s="26">
        <f>SUMIF($B$7:$B$86,"DAS-5",$G$7:$G$86)</f>
        <v>0</v>
      </c>
      <c r="H93" s="26">
        <f>SUMIF($B$7:$B$86,"DAS-5",$H$7:$H$86)</f>
        <v>5395.25</v>
      </c>
      <c r="I93" s="26">
        <f>SUMIF($B$7:$B$86,"DAS-5",$I$7:$I$86)</f>
        <v>21581.05</v>
      </c>
      <c r="J93" s="26">
        <f>SUMIF($B$7:$B$86,"DAS-5",$J$7:$J$86)</f>
        <v>26976.300000000003</v>
      </c>
      <c r="K93" s="27"/>
      <c r="L93" s="27"/>
      <c r="M93" s="27"/>
      <c r="N93" s="27"/>
      <c r="O93" s="27"/>
      <c r="P93" s="27"/>
      <c r="Q93" s="27"/>
    </row>
    <row r="94" spans="1:30" ht="14.4" x14ac:dyDescent="0.25">
      <c r="A94" s="29" t="s">
        <v>32</v>
      </c>
      <c r="B94" s="15" t="s">
        <v>33</v>
      </c>
      <c r="C94" s="24">
        <f>SUMIFS($E$7:$E$86,$B$7:$B$86,"CAA-1",$D$7:$D$86,"&lt;&gt;VAGO")</f>
        <v>20</v>
      </c>
      <c r="D94" s="24">
        <f>SUMIFS($E$7:$E$86,$B$7:$B$86,"CAA-1",$D$7:$D$86,"VAGO")</f>
        <v>2</v>
      </c>
      <c r="E94" s="24">
        <f t="shared" si="3"/>
        <v>22</v>
      </c>
      <c r="F94" s="30"/>
      <c r="G94" s="26">
        <f>SUMIF($B$7:$B$86,"CAA-1",$G$7:$G$86)</f>
        <v>0</v>
      </c>
      <c r="H94" s="26">
        <f>SUMIF($B$7:$B$86,"CAA-1",$H$7:$H$86)</f>
        <v>18729.19999999999</v>
      </c>
      <c r="I94" s="26">
        <f>SUMIF($B$7:$B$86,"CAA-1",$I$7:$I$86)</f>
        <v>74917</v>
      </c>
      <c r="J94" s="26">
        <f>SUMIF($B$7:$B$86,"CAA-1",$J$7:$J$86)</f>
        <v>93646.199999999968</v>
      </c>
      <c r="K94" s="27"/>
      <c r="L94" s="27"/>
      <c r="M94" s="27"/>
      <c r="N94" s="27"/>
      <c r="O94" s="27"/>
      <c r="P94" s="27"/>
      <c r="Q94" s="27"/>
    </row>
    <row r="95" spans="1:30" ht="14.4" x14ac:dyDescent="0.25">
      <c r="A95" s="29" t="s">
        <v>34</v>
      </c>
      <c r="B95" s="15" t="s">
        <v>35</v>
      </c>
      <c r="C95" s="24">
        <f>SUMIFS($E$7:$E$86,$B$7:$B$86,"CAA-2",$D$7:$D$86,"&lt;&gt;VAGO")</f>
        <v>6</v>
      </c>
      <c r="D95" s="24">
        <f>SUMIFS($E$7:$E$86,$B$7:$B$86,"CAA-2",$D$7:$D$86,"VAGO")</f>
        <v>4</v>
      </c>
      <c r="E95" s="24">
        <f t="shared" si="3"/>
        <v>10</v>
      </c>
      <c r="F95" s="30"/>
      <c r="G95" s="26">
        <f>SUMIF($B$7:$B$86,"CAA-2",$G$7:$G$86)</f>
        <v>0</v>
      </c>
      <c r="H95" s="26">
        <f>SUMIF($B$7:$B$86,"CAA-2",$H$7:$H$86)</f>
        <v>3853.75</v>
      </c>
      <c r="I95" s="26">
        <f>SUMIF($B$7:$B$86,"CAA-2",$I$7:$I$86)</f>
        <v>18498.060000000001</v>
      </c>
      <c r="J95" s="26">
        <f>SUMIF($B$7:$B$86,"CAA-2",$J$7:$J$86)</f>
        <v>22351.810000000005</v>
      </c>
      <c r="K95" s="27"/>
      <c r="L95" s="27"/>
      <c r="M95" s="27"/>
      <c r="N95" s="27"/>
      <c r="O95" s="27"/>
      <c r="P95" s="27"/>
      <c r="Q95" s="27"/>
    </row>
    <row r="96" spans="1:30" ht="14.4" x14ac:dyDescent="0.25">
      <c r="A96" s="29" t="s">
        <v>36</v>
      </c>
      <c r="B96" s="15" t="s">
        <v>37</v>
      </c>
      <c r="C96" s="24">
        <f>SUMIFS($E$7:$E$86,$B$7:$B$86,"CAA-3",$D$7:$D$86,"&lt;&gt;VAGO")</f>
        <v>9</v>
      </c>
      <c r="D96" s="24">
        <f>SUMIFS($E$7:$E$86,$B$7:$B$86,"CAA-3",$D$7:$D$86,"VAGO")</f>
        <v>2</v>
      </c>
      <c r="E96" s="24">
        <f t="shared" si="3"/>
        <v>11</v>
      </c>
      <c r="F96" s="28"/>
      <c r="G96" s="26">
        <f>SUMIF($B$7:$B$86,"CAA-3",$G$7:$G$86)</f>
        <v>0</v>
      </c>
      <c r="H96" s="26">
        <f>SUMIF($B$7:$B$86,"CAA-3",$H$7:$H$86)</f>
        <v>4508.9099999999989</v>
      </c>
      <c r="I96" s="26">
        <f>SUMIF($B$7:$B$86,"CAA-3",$I$7:$I$86)</f>
        <v>18035.639999999996</v>
      </c>
      <c r="J96" s="26">
        <f>SUMIF($B$7:$B$86,"CAA-3",$J$7:$J$86)</f>
        <v>22544.550000000003</v>
      </c>
      <c r="K96" s="27"/>
      <c r="L96" s="27"/>
      <c r="M96" s="27"/>
      <c r="N96" s="27"/>
      <c r="O96" s="27"/>
      <c r="P96" s="27"/>
      <c r="Q96" s="27"/>
    </row>
    <row r="97" spans="1:30" ht="14.4" x14ac:dyDescent="0.25">
      <c r="A97" s="29" t="s">
        <v>38</v>
      </c>
      <c r="B97" s="15" t="s">
        <v>39</v>
      </c>
      <c r="C97" s="24">
        <f>SUMIFS($E$7:$E$86,$B$7:$B$86,"CAA-4",$D$7:$D$86,"&lt;&gt;VAGO")</f>
        <v>0</v>
      </c>
      <c r="D97" s="24">
        <f>SUMIFS($E$7:$E$86,$B$7:$B$86,"CAA-4",$D$7:$D$86,"VAGO")</f>
        <v>0</v>
      </c>
      <c r="E97" s="24">
        <f>C97+D97</f>
        <v>0</v>
      </c>
      <c r="F97" s="28"/>
      <c r="G97" s="26">
        <f>SUMIF($B$7:$B$86,"CAA-4",$G$7:$G$86)</f>
        <v>0</v>
      </c>
      <c r="H97" s="26">
        <f>SUMIF($B$7:$B$86,"CAA-4",$H$7:$H$86)</f>
        <v>0</v>
      </c>
      <c r="I97" s="26">
        <f>SUMIF($B$7:$B$86,"CAA-4",$I$7:$I$86)</f>
        <v>0</v>
      </c>
      <c r="J97" s="26">
        <f>SUMIF($B$7:$B$86,"CAA-4",$J$7:$J$86)</f>
        <v>0</v>
      </c>
      <c r="K97" s="27"/>
      <c r="L97" s="27"/>
      <c r="M97" s="27"/>
      <c r="N97" s="27"/>
      <c r="O97" s="27"/>
      <c r="P97" s="27"/>
      <c r="Q97" s="27"/>
    </row>
    <row r="98" spans="1:30" ht="14.4" x14ac:dyDescent="0.25">
      <c r="A98" s="29" t="s">
        <v>40</v>
      </c>
      <c r="B98" s="15" t="s">
        <v>41</v>
      </c>
      <c r="C98" s="24">
        <f>SUMIFS($E$7:$E$86,$B$7:$B$86,"CAA-5",$D$7:$D$86,"&lt;&gt;VAGO")</f>
        <v>4</v>
      </c>
      <c r="D98" s="24">
        <f>SUMIFS($E$7:$E$86,$B$7:$B$86,"CAA-5",$D$7:$D$86,"VAGO")</f>
        <v>7</v>
      </c>
      <c r="E98" s="24">
        <f t="shared" si="3"/>
        <v>11</v>
      </c>
      <c r="F98" s="28"/>
      <c r="G98" s="26">
        <f>SUMIF($B$7:$B$86,"CAA-5",$G$7:$G$86)</f>
        <v>0</v>
      </c>
      <c r="H98" s="26">
        <f>SUMIF($B$7:$B$86,"CAA-5",$H$7:$H$86)</f>
        <v>1079.04</v>
      </c>
      <c r="I98" s="26">
        <f>SUMIF($B$7:$B$86,"CAA-5",$I$7:$I$86)</f>
        <v>4316.24</v>
      </c>
      <c r="J98" s="26">
        <f>SUMIF($B$7:$B$86,"CAA-5",$J$7:$J$86)</f>
        <v>5395.28</v>
      </c>
      <c r="K98" s="27"/>
      <c r="L98" s="27"/>
      <c r="M98" s="27"/>
      <c r="N98" s="27"/>
      <c r="O98" s="27"/>
      <c r="P98" s="27"/>
      <c r="Q98" s="27"/>
    </row>
    <row r="99" spans="1:30" ht="27.6" x14ac:dyDescent="0.25">
      <c r="A99" s="20" t="s">
        <v>42</v>
      </c>
      <c r="B99" s="22"/>
      <c r="C99" s="21">
        <f>SUM(C88:C98)</f>
        <v>60</v>
      </c>
      <c r="D99" s="21">
        <f>SUM(D88:D98)</f>
        <v>20</v>
      </c>
      <c r="E99" s="21">
        <f>SUM(E88:E98)</f>
        <v>80</v>
      </c>
      <c r="F99" s="22"/>
      <c r="G99" s="31">
        <f t="shared" ref="G99:J99" si="4">SUM(G88:G98)</f>
        <v>0</v>
      </c>
      <c r="H99" s="31">
        <f t="shared" si="4"/>
        <v>61160.129999999983</v>
      </c>
      <c r="I99" s="31">
        <f t="shared" si="4"/>
        <v>259787.96999999997</v>
      </c>
      <c r="J99" s="31">
        <f t="shared" si="4"/>
        <v>320948.09999999998</v>
      </c>
      <c r="K99" s="27"/>
      <c r="L99" s="27"/>
      <c r="M99" s="27"/>
      <c r="N99" s="27"/>
      <c r="O99" s="27"/>
      <c r="P99" s="27"/>
      <c r="Q99" s="27"/>
    </row>
    <row r="100" spans="1:30" ht="45.75" customHeight="1" x14ac:dyDescent="0.25">
      <c r="A100" s="27"/>
      <c r="B100" s="27"/>
      <c r="C100" s="27"/>
      <c r="D100" s="27"/>
      <c r="E100" s="27"/>
      <c r="F100" s="27"/>
      <c r="G100" s="27"/>
      <c r="H100" s="18"/>
      <c r="I100" s="18"/>
      <c r="J100" s="32"/>
      <c r="K100" s="27"/>
      <c r="L100" s="27"/>
      <c r="M100" s="27"/>
      <c r="N100" s="27"/>
      <c r="O100" s="27"/>
      <c r="P100" s="27"/>
      <c r="Q100" s="27"/>
    </row>
    <row r="101" spans="1:30" ht="14.4" x14ac:dyDescent="0.25">
      <c r="A101" s="112" t="s">
        <v>43</v>
      </c>
      <c r="B101" s="104"/>
      <c r="C101" s="104"/>
      <c r="D101" s="104"/>
      <c r="E101" s="104"/>
      <c r="F101" s="104"/>
      <c r="G101" s="104"/>
      <c r="H101" s="104"/>
      <c r="I101" s="105"/>
      <c r="J101" s="27"/>
      <c r="K101" s="6"/>
      <c r="L101" s="27"/>
      <c r="M101" s="27"/>
      <c r="N101" s="27"/>
      <c r="O101" s="27"/>
      <c r="P101" s="27"/>
      <c r="Q101" s="27"/>
    </row>
    <row r="102" spans="1:30" ht="27.6" x14ac:dyDescent="0.25">
      <c r="A102" s="9" t="s">
        <v>44</v>
      </c>
      <c r="B102" s="9" t="s">
        <v>45</v>
      </c>
      <c r="C102" s="9" t="s">
        <v>46</v>
      </c>
      <c r="D102" s="9" t="s">
        <v>47</v>
      </c>
      <c r="E102" s="9" t="s">
        <v>48</v>
      </c>
      <c r="F102" s="9" t="s">
        <v>49</v>
      </c>
      <c r="G102" s="9" t="s">
        <v>50</v>
      </c>
      <c r="H102" s="9" t="s">
        <v>51</v>
      </c>
      <c r="I102" s="9" t="s">
        <v>52</v>
      </c>
      <c r="J102" s="33"/>
      <c r="K102" s="6"/>
      <c r="L102" s="33"/>
      <c r="M102" s="33"/>
      <c r="N102" s="33"/>
      <c r="O102" s="33"/>
      <c r="P102" s="33"/>
      <c r="Q102" s="33"/>
      <c r="R102" s="34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</row>
    <row r="103" spans="1:30" ht="14.4" x14ac:dyDescent="0.25">
      <c r="A103" s="13"/>
      <c r="B103" s="35"/>
      <c r="C103" s="14"/>
      <c r="D103" s="14"/>
      <c r="E103" s="15">
        <v>0</v>
      </c>
      <c r="F103" s="36"/>
      <c r="G103" s="16">
        <v>0</v>
      </c>
      <c r="H103" s="16">
        <v>0</v>
      </c>
      <c r="I103" s="17">
        <f t="shared" ref="I103:I112" si="5">SUM(G103:H103)</f>
        <v>0</v>
      </c>
      <c r="J103" s="27"/>
      <c r="K103" s="18"/>
      <c r="L103" s="18"/>
      <c r="M103" s="18"/>
      <c r="N103" s="18"/>
      <c r="O103" s="18"/>
      <c r="P103" s="18"/>
      <c r="Q103" s="18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</row>
    <row r="104" spans="1:30" ht="14.4" x14ac:dyDescent="0.25">
      <c r="A104" s="13"/>
      <c r="B104" s="35"/>
      <c r="C104" s="14"/>
      <c r="D104" s="14"/>
      <c r="E104" s="15">
        <v>0</v>
      </c>
      <c r="F104" s="36"/>
      <c r="G104" s="16">
        <v>0</v>
      </c>
      <c r="H104" s="16">
        <v>0</v>
      </c>
      <c r="I104" s="17">
        <f t="shared" si="5"/>
        <v>0</v>
      </c>
      <c r="J104" s="27"/>
      <c r="K104" s="18"/>
      <c r="L104" s="18"/>
      <c r="M104" s="18"/>
      <c r="N104" s="18"/>
      <c r="O104" s="18"/>
      <c r="P104" s="18"/>
      <c r="Q104" s="18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</row>
    <row r="105" spans="1:30" ht="14.4" x14ac:dyDescent="0.25">
      <c r="A105" s="13"/>
      <c r="B105" s="35"/>
      <c r="C105" s="14"/>
      <c r="D105" s="14"/>
      <c r="E105" s="15">
        <v>0</v>
      </c>
      <c r="F105" s="13"/>
      <c r="G105" s="16">
        <v>0</v>
      </c>
      <c r="H105" s="16">
        <v>0</v>
      </c>
      <c r="I105" s="17">
        <f t="shared" si="5"/>
        <v>0</v>
      </c>
      <c r="J105" s="27"/>
      <c r="K105" s="18"/>
      <c r="L105" s="18"/>
      <c r="M105" s="18"/>
      <c r="N105" s="18"/>
      <c r="O105" s="18"/>
      <c r="P105" s="18"/>
      <c r="Q105" s="18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</row>
    <row r="106" spans="1:30" ht="14.4" x14ac:dyDescent="0.25">
      <c r="A106" s="13"/>
      <c r="B106" s="35"/>
      <c r="C106" s="14"/>
      <c r="D106" s="14"/>
      <c r="E106" s="15">
        <v>0</v>
      </c>
      <c r="F106" s="13"/>
      <c r="G106" s="16">
        <v>0</v>
      </c>
      <c r="H106" s="16">
        <v>0</v>
      </c>
      <c r="I106" s="17">
        <f t="shared" si="5"/>
        <v>0</v>
      </c>
      <c r="J106" s="27"/>
      <c r="K106" s="18"/>
      <c r="L106" s="18"/>
      <c r="M106" s="18"/>
      <c r="N106" s="18"/>
      <c r="O106" s="18"/>
      <c r="P106" s="18"/>
      <c r="Q106" s="18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</row>
    <row r="107" spans="1:30" ht="14.4" x14ac:dyDescent="0.25">
      <c r="A107" s="13"/>
      <c r="B107" s="35"/>
      <c r="C107" s="14"/>
      <c r="D107" s="14"/>
      <c r="E107" s="15">
        <v>0</v>
      </c>
      <c r="F107" s="13"/>
      <c r="G107" s="16">
        <v>0</v>
      </c>
      <c r="H107" s="16">
        <v>0</v>
      </c>
      <c r="I107" s="17">
        <f t="shared" si="5"/>
        <v>0</v>
      </c>
      <c r="J107" s="27"/>
      <c r="K107" s="18"/>
      <c r="L107" s="18"/>
      <c r="M107" s="18"/>
      <c r="N107" s="18"/>
      <c r="O107" s="18"/>
      <c r="P107" s="18"/>
      <c r="Q107" s="18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</row>
    <row r="108" spans="1:30" ht="14.4" x14ac:dyDescent="0.25">
      <c r="A108" s="13"/>
      <c r="B108" s="35"/>
      <c r="C108" s="14"/>
      <c r="D108" s="14"/>
      <c r="E108" s="15">
        <v>0</v>
      </c>
      <c r="F108" s="13"/>
      <c r="G108" s="16">
        <v>0</v>
      </c>
      <c r="H108" s="16">
        <v>0</v>
      </c>
      <c r="I108" s="17">
        <f t="shared" si="5"/>
        <v>0</v>
      </c>
      <c r="J108" s="27"/>
      <c r="K108" s="18"/>
      <c r="L108" s="18"/>
      <c r="M108" s="18"/>
      <c r="N108" s="18"/>
      <c r="O108" s="18"/>
      <c r="P108" s="18"/>
      <c r="Q108" s="18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</row>
    <row r="109" spans="1:30" ht="14.4" x14ac:dyDescent="0.25">
      <c r="A109" s="13"/>
      <c r="B109" s="35"/>
      <c r="C109" s="14"/>
      <c r="D109" s="14"/>
      <c r="E109" s="15">
        <v>0</v>
      </c>
      <c r="F109" s="13"/>
      <c r="G109" s="16">
        <v>0</v>
      </c>
      <c r="H109" s="16">
        <v>0</v>
      </c>
      <c r="I109" s="17">
        <f t="shared" si="5"/>
        <v>0</v>
      </c>
      <c r="J109" s="27"/>
      <c r="K109" s="18"/>
      <c r="L109" s="18"/>
      <c r="M109" s="18"/>
      <c r="N109" s="18"/>
      <c r="O109" s="18"/>
      <c r="P109" s="18"/>
      <c r="Q109" s="18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</row>
    <row r="110" spans="1:30" ht="14.4" x14ac:dyDescent="0.25">
      <c r="A110" s="13"/>
      <c r="B110" s="35"/>
      <c r="C110" s="14"/>
      <c r="D110" s="14"/>
      <c r="E110" s="15">
        <v>0</v>
      </c>
      <c r="F110" s="13"/>
      <c r="G110" s="16">
        <v>0</v>
      </c>
      <c r="H110" s="16">
        <v>0</v>
      </c>
      <c r="I110" s="17">
        <f t="shared" si="5"/>
        <v>0</v>
      </c>
      <c r="J110" s="27"/>
      <c r="K110" s="18"/>
      <c r="L110" s="18"/>
      <c r="M110" s="18"/>
      <c r="N110" s="18"/>
      <c r="O110" s="18"/>
      <c r="P110" s="18"/>
      <c r="Q110" s="18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</row>
    <row r="111" spans="1:30" ht="14.4" x14ac:dyDescent="0.25">
      <c r="A111" s="13"/>
      <c r="B111" s="35"/>
      <c r="C111" s="14"/>
      <c r="D111" s="14"/>
      <c r="E111" s="15">
        <v>0</v>
      </c>
      <c r="F111" s="13"/>
      <c r="G111" s="16">
        <v>0</v>
      </c>
      <c r="H111" s="16">
        <v>0</v>
      </c>
      <c r="I111" s="17">
        <f t="shared" si="5"/>
        <v>0</v>
      </c>
      <c r="J111" s="27"/>
      <c r="K111" s="18"/>
      <c r="L111" s="18"/>
      <c r="M111" s="18"/>
      <c r="N111" s="18"/>
      <c r="O111" s="18"/>
      <c r="P111" s="18"/>
      <c r="Q111" s="18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</row>
    <row r="112" spans="1:30" ht="14.4" x14ac:dyDescent="0.25">
      <c r="A112" s="13"/>
      <c r="B112" s="35"/>
      <c r="C112" s="14"/>
      <c r="D112" s="14"/>
      <c r="E112" s="15">
        <v>0</v>
      </c>
      <c r="F112" s="13"/>
      <c r="G112" s="16">
        <v>0</v>
      </c>
      <c r="H112" s="16">
        <v>0</v>
      </c>
      <c r="I112" s="17">
        <f t="shared" si="5"/>
        <v>0</v>
      </c>
      <c r="J112" s="27"/>
      <c r="K112" s="18"/>
      <c r="L112" s="18"/>
      <c r="M112" s="18"/>
      <c r="N112" s="18"/>
      <c r="O112" s="18"/>
      <c r="P112" s="18"/>
      <c r="Q112" s="18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</row>
    <row r="113" spans="1:30" ht="41.4" x14ac:dyDescent="0.25">
      <c r="A113" s="20" t="s">
        <v>53</v>
      </c>
      <c r="B113" s="20" t="s">
        <v>54</v>
      </c>
      <c r="C113" s="21" t="s">
        <v>55</v>
      </c>
      <c r="D113" s="21" t="s">
        <v>56</v>
      </c>
      <c r="E113" s="21" t="s">
        <v>57</v>
      </c>
      <c r="F113" s="37"/>
      <c r="G113" s="21" t="s">
        <v>58</v>
      </c>
      <c r="H113" s="21" t="s">
        <v>59</v>
      </c>
      <c r="I113" s="21" t="s">
        <v>60</v>
      </c>
      <c r="J113" s="27"/>
      <c r="K113" s="6"/>
      <c r="L113" s="6"/>
      <c r="M113" s="6"/>
      <c r="N113" s="6"/>
      <c r="O113" s="6"/>
      <c r="P113" s="6"/>
      <c r="Q113" s="6"/>
      <c r="R113" s="38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</row>
    <row r="114" spans="1:30" ht="14.4" x14ac:dyDescent="0.25">
      <c r="A114" s="23" t="s">
        <v>61</v>
      </c>
      <c r="B114" s="39" t="s">
        <v>62</v>
      </c>
      <c r="C114" s="24">
        <f>SUMIFS($E$103:$E$112,$B$103:$B$112,"FDA",$D$103:$D$112,"&lt;&gt;VAGO")</f>
        <v>0</v>
      </c>
      <c r="D114" s="24">
        <f>SUMIFS($E$103:$E$112,$B$103:$B$112,"FDA",$D$103:$D$112,"VAGO")</f>
        <v>0</v>
      </c>
      <c r="E114" s="24">
        <f t="shared" ref="E114:E118" si="6">C114+D114</f>
        <v>0</v>
      </c>
      <c r="F114" s="25"/>
      <c r="G114" s="17">
        <f>SUMIF($B$103:$B$112,"FDA",$G$103:$G$112)</f>
        <v>0</v>
      </c>
      <c r="H114" s="17">
        <f>SUMIF($B$103:$B$112,"FDA",$H$103:$H$112)</f>
        <v>0</v>
      </c>
      <c r="I114" s="17">
        <f>SUMIF($B$103:$B$112,"FDA",$I$103:$I$112)</f>
        <v>0</v>
      </c>
      <c r="J114" s="18"/>
      <c r="K114" s="6"/>
      <c r="L114" s="18"/>
      <c r="M114" s="18"/>
      <c r="N114" s="18"/>
      <c r="O114" s="18"/>
      <c r="P114" s="18"/>
      <c r="Q114" s="18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</row>
    <row r="115" spans="1:30" ht="14.4" x14ac:dyDescent="0.25">
      <c r="A115" s="23" t="s">
        <v>63</v>
      </c>
      <c r="B115" s="39" t="s">
        <v>64</v>
      </c>
      <c r="C115" s="24">
        <f>SUMIFS($E$103:$E$112,$B$103:$B$112,"FDA-1",$D$103:$D$112,"&lt;&gt;VAGO")</f>
        <v>0</v>
      </c>
      <c r="D115" s="24">
        <f>SUMIFS($E$103:$E$112,$B$103:$B$112,"FDA-1",$D$103:$D$112,"VAGO")</f>
        <v>0</v>
      </c>
      <c r="E115" s="24">
        <f t="shared" si="6"/>
        <v>0</v>
      </c>
      <c r="F115" s="25"/>
      <c r="G115" s="17">
        <f>SUMIF($B$103:$B$112,"FDA-1",$G$103:$G$112)</f>
        <v>0</v>
      </c>
      <c r="H115" s="17">
        <f>SUMIF($B$103:$B$112,"FDA-1",$H$103:$H$112)</f>
        <v>0</v>
      </c>
      <c r="I115" s="17">
        <f>SUMIF($B$103:$B$112,"FDA-1",$I$103:$I$112)</f>
        <v>0</v>
      </c>
      <c r="J115" s="18"/>
      <c r="K115" s="6"/>
      <c r="L115" s="18"/>
      <c r="M115" s="18"/>
      <c r="N115" s="18"/>
      <c r="O115" s="18"/>
      <c r="P115" s="18"/>
      <c r="Q115" s="18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</row>
    <row r="116" spans="1:30" ht="14.4" x14ac:dyDescent="0.25">
      <c r="A116" s="23" t="s">
        <v>65</v>
      </c>
      <c r="B116" s="39" t="s">
        <v>66</v>
      </c>
      <c r="C116" s="24">
        <f>SUMIFS($E$103:$E$112,$B$103:$B$112,"FDA-2",$D$103:$D$112,"&lt;&gt;VAGO")</f>
        <v>0</v>
      </c>
      <c r="D116" s="24">
        <f>SUMIFS($E$103:$E$112,$B$103:$B$112,"FDA-2",$D$103:$D$112,"VAGO")</f>
        <v>0</v>
      </c>
      <c r="E116" s="24">
        <f t="shared" si="6"/>
        <v>0</v>
      </c>
      <c r="F116" s="28"/>
      <c r="G116" s="17">
        <f>SUMIF($B$103:$B$112,"FDA-2",$G$103:$G$112)</f>
        <v>0</v>
      </c>
      <c r="H116" s="17">
        <f>SUMIF($B$103:$B$112,"FDA-2",$H$103:$H$112)</f>
        <v>0</v>
      </c>
      <c r="I116" s="17">
        <f>SUMIF($B$103:$B$112,"FDA-2",$I$103:$I$112)</f>
        <v>0</v>
      </c>
      <c r="J116" s="18"/>
      <c r="K116" s="6"/>
      <c r="L116" s="18"/>
      <c r="M116" s="18"/>
      <c r="N116" s="18"/>
      <c r="O116" s="18"/>
      <c r="P116" s="18"/>
      <c r="Q116" s="18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</row>
    <row r="117" spans="1:30" ht="14.4" x14ac:dyDescent="0.25">
      <c r="A117" s="23" t="s">
        <v>67</v>
      </c>
      <c r="B117" s="39" t="s">
        <v>68</v>
      </c>
      <c r="C117" s="24">
        <f>SUMIFS($E$103:$E$112,$B$103:$B$112,"FDA-3",$D$103:$D$112,"&lt;&gt;VAGO")</f>
        <v>0</v>
      </c>
      <c r="D117" s="24">
        <f>SUMIFS($E$103:$E$112,$B$103:$B$112,"FDA-3",$D$103:$D$112,"VAGO")</f>
        <v>0</v>
      </c>
      <c r="E117" s="24">
        <f t="shared" si="6"/>
        <v>0</v>
      </c>
      <c r="F117" s="30"/>
      <c r="G117" s="17">
        <f>SUMIF($B$103:$B$112,"FDA-3",$G$103:$G$112)</f>
        <v>0</v>
      </c>
      <c r="H117" s="17">
        <f>SUMIF($B$103:$B$112,"FDA-3",$H$103:$H$112)</f>
        <v>0</v>
      </c>
      <c r="I117" s="17">
        <f>SUMIF($B$103:$B$112,"FDA-3",$I$103:$I$112)</f>
        <v>0</v>
      </c>
      <c r="J117" s="18"/>
      <c r="K117" s="6"/>
      <c r="L117" s="18"/>
      <c r="M117" s="18"/>
      <c r="N117" s="18"/>
      <c r="O117" s="18"/>
      <c r="P117" s="18"/>
      <c r="Q117" s="18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</row>
    <row r="118" spans="1:30" ht="14.4" x14ac:dyDescent="0.25">
      <c r="A118" s="23" t="s">
        <v>69</v>
      </c>
      <c r="B118" s="39" t="s">
        <v>70</v>
      </c>
      <c r="C118" s="24">
        <f>SUMIFS($E$103:$E$112,$B$103:$B$112,"FDA-4",$D$103:$D$112,"&lt;&gt;VAGO")</f>
        <v>0</v>
      </c>
      <c r="D118" s="24">
        <f>SUMIFS($E$103:$E$112,$B$103:$B$112,"FDA-4",$D$103:$D$112,"VAGO")</f>
        <v>0</v>
      </c>
      <c r="E118" s="24">
        <f t="shared" si="6"/>
        <v>0</v>
      </c>
      <c r="F118" s="28"/>
      <c r="G118" s="17">
        <f>SUMIF($B$103:$B$112,"FDA-4",$G$103:$G$112)</f>
        <v>0</v>
      </c>
      <c r="H118" s="17">
        <f>SUMIF($B$103:$B$112,"FDA-4",$H$103:$H$112)</f>
        <v>0</v>
      </c>
      <c r="I118" s="17">
        <f>SUMIF($B$103:$B$112,"FDA-4",$I$103:$I$112)</f>
        <v>0</v>
      </c>
      <c r="J118" s="18"/>
      <c r="K118" s="6"/>
      <c r="L118" s="18"/>
      <c r="M118" s="18"/>
      <c r="N118" s="18"/>
      <c r="O118" s="18"/>
      <c r="P118" s="18"/>
      <c r="Q118" s="18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</row>
    <row r="119" spans="1:30" ht="27.6" x14ac:dyDescent="0.25">
      <c r="A119" s="20" t="s">
        <v>71</v>
      </c>
      <c r="B119" s="37"/>
      <c r="C119" s="21">
        <f t="shared" ref="C119:E119" si="7">SUM(C115:C118)</f>
        <v>0</v>
      </c>
      <c r="D119" s="21">
        <f t="shared" si="7"/>
        <v>0</v>
      </c>
      <c r="E119" s="21">
        <f t="shared" si="7"/>
        <v>0</v>
      </c>
      <c r="F119" s="37"/>
      <c r="G119" s="40">
        <f t="shared" ref="G119:I119" si="8">SUM(G114:G118)</f>
        <v>0</v>
      </c>
      <c r="H119" s="40">
        <f t="shared" si="8"/>
        <v>0</v>
      </c>
      <c r="I119" s="40">
        <f t="shared" si="8"/>
        <v>0</v>
      </c>
      <c r="J119" s="18"/>
      <c r="K119" s="6"/>
      <c r="L119" s="18"/>
      <c r="M119" s="18"/>
      <c r="N119" s="18"/>
      <c r="O119" s="18"/>
      <c r="P119" s="18"/>
      <c r="Q119" s="18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</row>
    <row r="120" spans="1:30" ht="45" customHeight="1" x14ac:dyDescent="0.25">
      <c r="A120" s="32"/>
      <c r="B120" s="32"/>
      <c r="C120" s="32"/>
      <c r="D120" s="32"/>
      <c r="E120" s="32"/>
      <c r="F120" s="32"/>
      <c r="G120" s="32"/>
      <c r="H120" s="32"/>
      <c r="I120" s="6"/>
      <c r="J120" s="18"/>
      <c r="K120" s="6"/>
      <c r="L120" s="18"/>
      <c r="M120" s="18"/>
      <c r="N120" s="18"/>
      <c r="O120" s="18"/>
      <c r="P120" s="18"/>
      <c r="Q120" s="18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</row>
    <row r="121" spans="1:30" ht="14.4" x14ac:dyDescent="0.25">
      <c r="A121" s="112" t="s">
        <v>72</v>
      </c>
      <c r="B121" s="104"/>
      <c r="C121" s="104"/>
      <c r="D121" s="104"/>
      <c r="E121" s="104"/>
      <c r="F121" s="104"/>
      <c r="G121" s="104"/>
      <c r="H121" s="104"/>
      <c r="I121" s="105"/>
      <c r="J121" s="18"/>
      <c r="K121" s="6"/>
      <c r="L121" s="18"/>
      <c r="M121" s="18"/>
      <c r="N121" s="18"/>
      <c r="O121" s="18"/>
      <c r="P121" s="18"/>
      <c r="Q121" s="18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</row>
    <row r="122" spans="1:30" ht="27.6" x14ac:dyDescent="0.25">
      <c r="A122" s="41" t="s">
        <v>73</v>
      </c>
      <c r="B122" s="9" t="s">
        <v>74</v>
      </c>
      <c r="C122" s="9" t="s">
        <v>75</v>
      </c>
      <c r="D122" s="9" t="s">
        <v>76</v>
      </c>
      <c r="E122" s="9" t="s">
        <v>77</v>
      </c>
      <c r="F122" s="9" t="s">
        <v>78</v>
      </c>
      <c r="G122" s="9" t="s">
        <v>79</v>
      </c>
      <c r="H122" s="9" t="s">
        <v>80</v>
      </c>
      <c r="I122" s="9" t="s">
        <v>81</v>
      </c>
      <c r="J122" s="6"/>
      <c r="K122" s="6"/>
      <c r="L122" s="6"/>
      <c r="M122" s="6"/>
      <c r="N122" s="6"/>
      <c r="O122" s="6"/>
      <c r="P122" s="6"/>
      <c r="Q122" s="6"/>
      <c r="R122" s="34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</row>
    <row r="123" spans="1:30" ht="14.4" x14ac:dyDescent="0.25">
      <c r="A123" s="42"/>
      <c r="B123" s="43"/>
      <c r="C123" s="43"/>
      <c r="D123" s="14"/>
      <c r="E123" s="15">
        <v>0</v>
      </c>
      <c r="F123" s="42"/>
      <c r="G123" s="16">
        <v>0</v>
      </c>
      <c r="H123" s="16">
        <v>0</v>
      </c>
      <c r="I123" s="17">
        <f t="shared" ref="I123:I132" si="9">SUM(G123:H123)</f>
        <v>0</v>
      </c>
      <c r="J123" s="18"/>
      <c r="K123" s="18"/>
      <c r="L123" s="18"/>
      <c r="M123" s="18"/>
      <c r="N123" s="18"/>
      <c r="O123" s="18"/>
      <c r="P123" s="18"/>
      <c r="Q123" s="18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</row>
    <row r="124" spans="1:30" ht="14.4" x14ac:dyDescent="0.25">
      <c r="A124" s="13"/>
      <c r="B124" s="43"/>
      <c r="C124" s="14"/>
      <c r="D124" s="14"/>
      <c r="E124" s="15">
        <v>0</v>
      </c>
      <c r="F124" s="13"/>
      <c r="G124" s="16">
        <v>0</v>
      </c>
      <c r="H124" s="16">
        <v>0</v>
      </c>
      <c r="I124" s="17">
        <f t="shared" si="9"/>
        <v>0</v>
      </c>
      <c r="J124" s="18"/>
      <c r="K124" s="18"/>
      <c r="L124" s="18"/>
      <c r="M124" s="18"/>
      <c r="N124" s="18"/>
      <c r="O124" s="18"/>
      <c r="P124" s="18"/>
      <c r="Q124" s="18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</row>
    <row r="125" spans="1:30" ht="14.4" x14ac:dyDescent="0.25">
      <c r="A125" s="13"/>
      <c r="B125" s="43"/>
      <c r="C125" s="14"/>
      <c r="D125" s="14"/>
      <c r="E125" s="15">
        <v>0</v>
      </c>
      <c r="F125" s="36"/>
      <c r="G125" s="16">
        <v>0</v>
      </c>
      <c r="H125" s="16">
        <v>0</v>
      </c>
      <c r="I125" s="17">
        <f t="shared" si="9"/>
        <v>0</v>
      </c>
      <c r="J125" s="18"/>
      <c r="K125" s="18"/>
      <c r="L125" s="18"/>
      <c r="M125" s="18"/>
      <c r="N125" s="18"/>
      <c r="O125" s="18"/>
      <c r="P125" s="18"/>
      <c r="Q125" s="18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</row>
    <row r="126" spans="1:30" ht="14.4" x14ac:dyDescent="0.25">
      <c r="A126" s="42"/>
      <c r="B126" s="43"/>
      <c r="C126" s="14"/>
      <c r="D126" s="14"/>
      <c r="E126" s="15">
        <v>0</v>
      </c>
      <c r="F126" s="13"/>
      <c r="G126" s="16">
        <v>0</v>
      </c>
      <c r="H126" s="16">
        <v>0</v>
      </c>
      <c r="I126" s="17">
        <f t="shared" si="9"/>
        <v>0</v>
      </c>
      <c r="J126" s="18"/>
      <c r="K126" s="18"/>
      <c r="L126" s="18"/>
      <c r="M126" s="18"/>
      <c r="N126" s="18"/>
      <c r="O126" s="18"/>
      <c r="P126" s="18"/>
      <c r="Q126" s="18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</row>
    <row r="127" spans="1:30" ht="14.4" x14ac:dyDescent="0.25">
      <c r="A127" s="42"/>
      <c r="B127" s="43"/>
      <c r="C127" s="43"/>
      <c r="D127" s="14"/>
      <c r="E127" s="15">
        <v>0</v>
      </c>
      <c r="F127" s="42"/>
      <c r="G127" s="16">
        <v>0</v>
      </c>
      <c r="H127" s="16">
        <v>0</v>
      </c>
      <c r="I127" s="17">
        <f t="shared" si="9"/>
        <v>0</v>
      </c>
      <c r="J127" s="18"/>
      <c r="K127" s="18"/>
      <c r="L127" s="18"/>
      <c r="M127" s="18"/>
      <c r="N127" s="18"/>
      <c r="O127" s="18"/>
      <c r="P127" s="18"/>
      <c r="Q127" s="18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</row>
    <row r="128" spans="1:30" ht="14.4" x14ac:dyDescent="0.25">
      <c r="A128" s="42"/>
      <c r="B128" s="43"/>
      <c r="C128" s="43"/>
      <c r="D128" s="14"/>
      <c r="E128" s="15">
        <v>0</v>
      </c>
      <c r="F128" s="42"/>
      <c r="G128" s="16">
        <v>0</v>
      </c>
      <c r="H128" s="16">
        <v>0</v>
      </c>
      <c r="I128" s="17">
        <f t="shared" si="9"/>
        <v>0</v>
      </c>
      <c r="J128" s="18"/>
      <c r="K128" s="18"/>
      <c r="L128" s="18"/>
      <c r="M128" s="18"/>
      <c r="N128" s="18"/>
      <c r="O128" s="18"/>
      <c r="P128" s="18"/>
      <c r="Q128" s="18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</row>
    <row r="129" spans="1:30" ht="14.4" x14ac:dyDescent="0.25">
      <c r="A129" s="42"/>
      <c r="B129" s="43"/>
      <c r="C129" s="43"/>
      <c r="D129" s="14"/>
      <c r="E129" s="15">
        <v>0</v>
      </c>
      <c r="F129" s="42"/>
      <c r="G129" s="16">
        <v>0</v>
      </c>
      <c r="H129" s="16">
        <v>0</v>
      </c>
      <c r="I129" s="17">
        <f t="shared" si="9"/>
        <v>0</v>
      </c>
      <c r="J129" s="18"/>
      <c r="K129" s="18"/>
      <c r="L129" s="18"/>
      <c r="M129" s="18"/>
      <c r="N129" s="18"/>
      <c r="O129" s="18"/>
      <c r="P129" s="18"/>
      <c r="Q129" s="18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</row>
    <row r="130" spans="1:30" ht="14.4" x14ac:dyDescent="0.25">
      <c r="A130" s="42"/>
      <c r="B130" s="43"/>
      <c r="C130" s="43"/>
      <c r="D130" s="14"/>
      <c r="E130" s="15">
        <v>0</v>
      </c>
      <c r="F130" s="42"/>
      <c r="G130" s="16">
        <v>0</v>
      </c>
      <c r="H130" s="16">
        <v>0</v>
      </c>
      <c r="I130" s="17">
        <f t="shared" si="9"/>
        <v>0</v>
      </c>
      <c r="J130" s="18"/>
      <c r="K130" s="18"/>
      <c r="L130" s="18"/>
      <c r="M130" s="18"/>
      <c r="N130" s="18"/>
      <c r="O130" s="18"/>
      <c r="P130" s="18"/>
      <c r="Q130" s="18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</row>
    <row r="131" spans="1:30" ht="14.4" x14ac:dyDescent="0.25">
      <c r="A131" s="42"/>
      <c r="B131" s="43"/>
      <c r="C131" s="43"/>
      <c r="D131" s="14"/>
      <c r="E131" s="15">
        <v>0</v>
      </c>
      <c r="F131" s="42"/>
      <c r="G131" s="16">
        <v>0</v>
      </c>
      <c r="H131" s="16">
        <v>0</v>
      </c>
      <c r="I131" s="17">
        <f t="shared" si="9"/>
        <v>0</v>
      </c>
      <c r="J131" s="18"/>
      <c r="K131" s="18"/>
      <c r="L131" s="18"/>
      <c r="M131" s="18"/>
      <c r="N131" s="18"/>
      <c r="O131" s="18"/>
      <c r="P131" s="18"/>
      <c r="Q131" s="18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</row>
    <row r="132" spans="1:30" ht="14.4" x14ac:dyDescent="0.25">
      <c r="A132" s="42"/>
      <c r="B132" s="43"/>
      <c r="C132" s="43"/>
      <c r="D132" s="14"/>
      <c r="E132" s="15">
        <v>0</v>
      </c>
      <c r="F132" s="42"/>
      <c r="G132" s="16">
        <v>0</v>
      </c>
      <c r="H132" s="16">
        <v>0</v>
      </c>
      <c r="I132" s="17">
        <f t="shared" si="9"/>
        <v>0</v>
      </c>
      <c r="J132" s="18"/>
      <c r="K132" s="18"/>
      <c r="L132" s="18"/>
      <c r="M132" s="18"/>
      <c r="N132" s="18"/>
      <c r="O132" s="18"/>
      <c r="P132" s="18"/>
      <c r="Q132" s="18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</row>
    <row r="133" spans="1:30" ht="41.4" x14ac:dyDescent="0.25">
      <c r="A133" s="20" t="s">
        <v>82</v>
      </c>
      <c r="B133" s="20" t="s">
        <v>83</v>
      </c>
      <c r="C133" s="21" t="s">
        <v>84</v>
      </c>
      <c r="D133" s="21" t="s">
        <v>85</v>
      </c>
      <c r="E133" s="21" t="s">
        <v>86</v>
      </c>
      <c r="F133" s="37"/>
      <c r="G133" s="21" t="s">
        <v>87</v>
      </c>
      <c r="H133" s="21" t="s">
        <v>88</v>
      </c>
      <c r="I133" s="21" t="s">
        <v>89</v>
      </c>
      <c r="J133" s="18"/>
      <c r="K133" s="18"/>
      <c r="L133" s="18"/>
      <c r="M133" s="18"/>
      <c r="N133" s="18"/>
      <c r="O133" s="18"/>
      <c r="P133" s="18"/>
      <c r="Q133" s="18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</row>
    <row r="134" spans="1:30" ht="14.4" x14ac:dyDescent="0.25">
      <c r="A134" s="23" t="s">
        <v>90</v>
      </c>
      <c r="B134" s="39" t="s">
        <v>91</v>
      </c>
      <c r="C134" s="24">
        <f>SUMIFS($E$123:$E$132,$B$123:$B$132,"FGS-1",$D$123:$D$132,"&lt;&gt;VAGO")</f>
        <v>0</v>
      </c>
      <c r="D134" s="24">
        <f>SUMIFS($E$123:$E$132,$B$123:$B$132,"FGS-1",$D$123:$D$132,"VAGO")</f>
        <v>0</v>
      </c>
      <c r="E134" s="24">
        <f t="shared" ref="E134:E139" si="10">C134+D134</f>
        <v>0</v>
      </c>
      <c r="F134" s="25"/>
      <c r="G134" s="17">
        <f t="shared" ref="G134:I134" si="11">SUMIF($B$123:$B$132,"FGS-1",$G$123:$G$132)</f>
        <v>0</v>
      </c>
      <c r="H134" s="17">
        <f t="shared" si="11"/>
        <v>0</v>
      </c>
      <c r="I134" s="17">
        <f t="shared" si="11"/>
        <v>0</v>
      </c>
      <c r="J134" s="18"/>
      <c r="K134" s="18"/>
      <c r="L134" s="18"/>
      <c r="M134" s="18"/>
      <c r="N134" s="18"/>
      <c r="O134" s="18"/>
      <c r="P134" s="18"/>
      <c r="Q134" s="18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</row>
    <row r="135" spans="1:30" ht="14.4" x14ac:dyDescent="0.25">
      <c r="A135" s="23" t="s">
        <v>92</v>
      </c>
      <c r="B135" s="39" t="s">
        <v>93</v>
      </c>
      <c r="C135" s="24">
        <f>SUMIFS($E$123:$E$132,$B$123:$B$132,"FGS-2",$D$123:$D$132,"&lt;&gt;VAGO")</f>
        <v>0</v>
      </c>
      <c r="D135" s="24">
        <f>SUMIFS($E$123:$E$132,$B$123:$B$132,"FGS-2",$D$123:$D$132,"VAGO")</f>
        <v>0</v>
      </c>
      <c r="E135" s="24">
        <f t="shared" si="10"/>
        <v>0</v>
      </c>
      <c r="F135" s="28"/>
      <c r="G135" s="17">
        <f t="shared" ref="G135:I135" si="12">SUMIF($B$123:$B$132,"FGS-2",$G$123:$G$132)</f>
        <v>0</v>
      </c>
      <c r="H135" s="17">
        <f t="shared" si="12"/>
        <v>0</v>
      </c>
      <c r="I135" s="17">
        <f t="shared" si="12"/>
        <v>0</v>
      </c>
      <c r="J135" s="18"/>
      <c r="K135" s="18"/>
      <c r="L135" s="18"/>
      <c r="M135" s="18"/>
      <c r="N135" s="18"/>
      <c r="O135" s="18"/>
      <c r="P135" s="18"/>
      <c r="Q135" s="18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</row>
    <row r="136" spans="1:30" ht="14.4" x14ac:dyDescent="0.25">
      <c r="A136" s="23" t="s">
        <v>94</v>
      </c>
      <c r="B136" s="39" t="s">
        <v>95</v>
      </c>
      <c r="C136" s="24">
        <f>SUMIFS($E$123:$E$132,$B$123:$B$132,"FGS-3",$D$123:$D$132,"&lt;&gt;VAGO")</f>
        <v>0</v>
      </c>
      <c r="D136" s="24">
        <f>SUMIFS($E$123:$E$132,$B$123:$B$132,"FGS-3",$D$123:$D$132,"VAGO")</f>
        <v>0</v>
      </c>
      <c r="E136" s="24">
        <f t="shared" si="10"/>
        <v>0</v>
      </c>
      <c r="F136" s="28"/>
      <c r="G136" s="17">
        <f t="shared" ref="G136:I136" si="13">SUMIF($B$123:$B$132,"FGS-3",$G$123:$G$132)</f>
        <v>0</v>
      </c>
      <c r="H136" s="17">
        <f t="shared" si="13"/>
        <v>0</v>
      </c>
      <c r="I136" s="17">
        <f t="shared" si="13"/>
        <v>0</v>
      </c>
      <c r="J136" s="18"/>
      <c r="K136" s="18"/>
      <c r="L136" s="18"/>
      <c r="M136" s="18"/>
      <c r="N136" s="18"/>
      <c r="O136" s="18"/>
      <c r="P136" s="18"/>
      <c r="Q136" s="18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</row>
    <row r="137" spans="1:30" ht="14.4" x14ac:dyDescent="0.25">
      <c r="A137" s="29" t="s">
        <v>96</v>
      </c>
      <c r="B137" s="44" t="s">
        <v>97</v>
      </c>
      <c r="C137" s="24">
        <f>SUMIFS($E$123:$E$132,$B$123:$B$132,"FGA-1",$D$123:$D$132,"&lt;&gt;VAGO")</f>
        <v>0</v>
      </c>
      <c r="D137" s="24">
        <f>SUMIFS($E$123:$E$132,$B$123:$B$132,"FGA-1",$D$123:$D$132,"VAGO")</f>
        <v>0</v>
      </c>
      <c r="E137" s="24">
        <f t="shared" si="10"/>
        <v>0</v>
      </c>
      <c r="F137" s="30"/>
      <c r="G137" s="17">
        <f t="shared" ref="G137:I137" si="14">SUMIF($B$123:$B$132,"FGA-1",$G$123:$G$132)</f>
        <v>0</v>
      </c>
      <c r="H137" s="17">
        <f t="shared" si="14"/>
        <v>0</v>
      </c>
      <c r="I137" s="17">
        <f t="shared" si="14"/>
        <v>0</v>
      </c>
      <c r="J137" s="18"/>
      <c r="K137" s="18"/>
      <c r="L137" s="18"/>
      <c r="M137" s="18"/>
      <c r="N137" s="18"/>
      <c r="O137" s="18"/>
      <c r="P137" s="18"/>
      <c r="Q137" s="18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</row>
    <row r="138" spans="1:30" ht="14.4" x14ac:dyDescent="0.25">
      <c r="A138" s="23" t="s">
        <v>98</v>
      </c>
      <c r="B138" s="39" t="s">
        <v>99</v>
      </c>
      <c r="C138" s="24">
        <f>SUMIFS($E$123:$E$132,$B$123:$B$132,"FGA-2",$D$123:$D$132,"&lt;&gt;VAGO")</f>
        <v>0</v>
      </c>
      <c r="D138" s="24">
        <f>SUMIFS($E$123:$E$132,$B$123:$B$132,"FGA-2",$D$123:$D$132,"VAGO")</f>
        <v>0</v>
      </c>
      <c r="E138" s="24">
        <f t="shared" si="10"/>
        <v>0</v>
      </c>
      <c r="F138" s="30"/>
      <c r="G138" s="17">
        <f t="shared" ref="G138:I138" si="15">SUMIF($B$123:$B$132,"FGA-2",$G$123:$G$132)</f>
        <v>0</v>
      </c>
      <c r="H138" s="17">
        <f t="shared" si="15"/>
        <v>0</v>
      </c>
      <c r="I138" s="17">
        <f t="shared" si="15"/>
        <v>0</v>
      </c>
      <c r="J138" s="18"/>
      <c r="K138" s="18"/>
      <c r="L138" s="18"/>
      <c r="M138" s="18"/>
      <c r="N138" s="18"/>
      <c r="O138" s="18"/>
      <c r="P138" s="18"/>
      <c r="Q138" s="18"/>
      <c r="R138" s="34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</row>
    <row r="139" spans="1:30" ht="14.4" x14ac:dyDescent="0.25">
      <c r="A139" s="23" t="s">
        <v>100</v>
      </c>
      <c r="B139" s="39" t="s">
        <v>101</v>
      </c>
      <c r="C139" s="24">
        <f>SUMIFS($E$123:$E$132,$B$123:$B$132,"FGA-3",$D$123:$D$132,"&lt;&gt;VAGO")</f>
        <v>0</v>
      </c>
      <c r="D139" s="24">
        <f>SUMIFS($E$123:$E$132,$B$123:$B$132,"FGA-3",$D$123:$D$132,"VAGO")</f>
        <v>0</v>
      </c>
      <c r="E139" s="24">
        <f t="shared" si="10"/>
        <v>0</v>
      </c>
      <c r="F139" s="28"/>
      <c r="G139" s="17">
        <f t="shared" ref="G139:I139" si="16">SUMIF($B$123:$B$132,"FGA-3",$G$123:$G$132)</f>
        <v>0</v>
      </c>
      <c r="H139" s="17">
        <f t="shared" si="16"/>
        <v>0</v>
      </c>
      <c r="I139" s="17">
        <f t="shared" si="16"/>
        <v>0</v>
      </c>
      <c r="J139" s="18"/>
      <c r="K139" s="18"/>
      <c r="L139" s="18"/>
      <c r="M139" s="18"/>
      <c r="N139" s="18"/>
      <c r="O139" s="18"/>
      <c r="P139" s="18"/>
      <c r="Q139" s="18"/>
      <c r="R139" s="38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</row>
    <row r="140" spans="1:30" ht="27.6" x14ac:dyDescent="0.25">
      <c r="A140" s="20" t="s">
        <v>102</v>
      </c>
      <c r="B140" s="37"/>
      <c r="C140" s="21">
        <f t="shared" ref="C140:E140" si="17">SUM(C134:C139)</f>
        <v>0</v>
      </c>
      <c r="D140" s="21">
        <f t="shared" si="17"/>
        <v>0</v>
      </c>
      <c r="E140" s="21">
        <f t="shared" si="17"/>
        <v>0</v>
      </c>
      <c r="F140" s="37"/>
      <c r="G140" s="40">
        <f t="shared" ref="G140:I140" si="18">SUM(G134:G139)</f>
        <v>0</v>
      </c>
      <c r="H140" s="40">
        <f t="shared" si="18"/>
        <v>0</v>
      </c>
      <c r="I140" s="40">
        <f t="shared" si="18"/>
        <v>0</v>
      </c>
      <c r="J140" s="18"/>
      <c r="K140" s="18"/>
      <c r="L140" s="18"/>
      <c r="M140" s="18"/>
      <c r="N140" s="18"/>
      <c r="O140" s="18"/>
      <c r="P140" s="18"/>
      <c r="Q140" s="18"/>
      <c r="R140" s="38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</row>
    <row r="141" spans="1:30" ht="33" customHeight="1" x14ac:dyDescent="0.25">
      <c r="A141" s="27"/>
      <c r="B141" s="27"/>
      <c r="C141" s="27"/>
      <c r="D141" s="27"/>
      <c r="E141" s="27"/>
      <c r="F141" s="27"/>
      <c r="G141" s="27"/>
      <c r="H141" s="27"/>
      <c r="I141" s="33"/>
      <c r="J141" s="33"/>
      <c r="K141" s="6"/>
      <c r="L141" s="33"/>
      <c r="M141" s="33"/>
      <c r="N141" s="33"/>
      <c r="O141" s="33"/>
      <c r="P141" s="33"/>
      <c r="Q141" s="33"/>
      <c r="R141" s="34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</row>
    <row r="142" spans="1:30" ht="41.4" x14ac:dyDescent="0.25">
      <c r="A142" s="20"/>
      <c r="B142" s="20"/>
      <c r="C142" s="21" t="s">
        <v>103</v>
      </c>
      <c r="D142" s="21" t="s">
        <v>104</v>
      </c>
      <c r="E142" s="21" t="s">
        <v>105</v>
      </c>
      <c r="F142" s="22"/>
      <c r="G142" s="21" t="s">
        <v>106</v>
      </c>
      <c r="H142" s="21" t="s">
        <v>107</v>
      </c>
      <c r="I142" s="21" t="s">
        <v>108</v>
      </c>
      <c r="J142" s="33"/>
      <c r="K142" s="6"/>
      <c r="L142" s="33"/>
      <c r="M142" s="33"/>
      <c r="N142" s="33"/>
      <c r="O142" s="33"/>
      <c r="P142" s="33"/>
      <c r="Q142" s="33"/>
      <c r="R142" s="34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</row>
    <row r="143" spans="1:30" ht="27.6" x14ac:dyDescent="0.25">
      <c r="A143" s="20" t="s">
        <v>109</v>
      </c>
      <c r="B143" s="22"/>
      <c r="C143" s="21">
        <f t="shared" ref="C143:E143" si="19">SUM(C99+C119+C140)</f>
        <v>60</v>
      </c>
      <c r="D143" s="21">
        <f t="shared" si="19"/>
        <v>20</v>
      </c>
      <c r="E143" s="21">
        <f t="shared" si="19"/>
        <v>80</v>
      </c>
      <c r="F143" s="22"/>
      <c r="G143" s="40">
        <f t="shared" ref="G143:I143" si="20">SUM(H99+G119+G140)</f>
        <v>61160.129999999983</v>
      </c>
      <c r="H143" s="40">
        <f t="shared" si="20"/>
        <v>259787.96999999997</v>
      </c>
      <c r="I143" s="40">
        <f t="shared" si="20"/>
        <v>320948.09999999998</v>
      </c>
      <c r="J143" s="33"/>
      <c r="K143" s="6"/>
      <c r="L143" s="33"/>
      <c r="M143" s="33"/>
      <c r="N143" s="33"/>
      <c r="O143" s="33"/>
      <c r="P143" s="33"/>
      <c r="Q143" s="33"/>
      <c r="R143" s="34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</row>
    <row r="144" spans="1:30" ht="30" customHeight="1" x14ac:dyDescent="0.25">
      <c r="A144" s="27"/>
      <c r="B144" s="27"/>
      <c r="C144" s="27"/>
      <c r="D144" s="27"/>
      <c r="E144" s="27"/>
      <c r="F144" s="27"/>
      <c r="G144" s="27"/>
      <c r="H144" s="27"/>
      <c r="I144" s="33"/>
      <c r="J144" s="33"/>
      <c r="K144" s="6"/>
      <c r="L144" s="33"/>
      <c r="M144" s="33"/>
      <c r="N144" s="33"/>
      <c r="O144" s="33"/>
      <c r="P144" s="33"/>
      <c r="Q144" s="33"/>
      <c r="R144" s="34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</row>
    <row r="145" spans="1:30" ht="14.4" x14ac:dyDescent="0.25">
      <c r="A145" s="109" t="s">
        <v>110</v>
      </c>
      <c r="B145" s="104"/>
      <c r="C145" s="104"/>
      <c r="D145" s="104"/>
      <c r="E145" s="104"/>
      <c r="F145" s="105"/>
      <c r="G145" s="18"/>
      <c r="H145" s="27"/>
      <c r="I145" s="27"/>
      <c r="J145" s="27"/>
      <c r="K145" s="18"/>
      <c r="L145" s="27"/>
      <c r="M145" s="33"/>
      <c r="N145" s="33"/>
      <c r="O145" s="33"/>
      <c r="P145" s="33"/>
      <c r="Q145" s="33"/>
      <c r="R145" s="34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</row>
    <row r="146" spans="1:30" ht="14.4" x14ac:dyDescent="0.25">
      <c r="A146" s="113" t="s">
        <v>111</v>
      </c>
      <c r="B146" s="104"/>
      <c r="C146" s="104"/>
      <c r="D146" s="104"/>
      <c r="E146" s="104"/>
      <c r="F146" s="105"/>
      <c r="G146" s="18"/>
      <c r="H146" s="27"/>
      <c r="I146" s="27"/>
      <c r="J146" s="27"/>
      <c r="K146" s="27"/>
      <c r="L146" s="27"/>
      <c r="M146" s="33"/>
      <c r="N146" s="33"/>
      <c r="O146" s="33"/>
      <c r="P146" s="33"/>
      <c r="Q146" s="33"/>
      <c r="R146" s="34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</row>
    <row r="147" spans="1:30" ht="14.4" x14ac:dyDescent="0.25">
      <c r="A147" s="113" t="s">
        <v>112</v>
      </c>
      <c r="B147" s="104"/>
      <c r="C147" s="104"/>
      <c r="D147" s="104"/>
      <c r="E147" s="104"/>
      <c r="F147" s="105"/>
      <c r="G147" s="18"/>
      <c r="H147" s="27"/>
      <c r="I147" s="27"/>
      <c r="J147" s="27"/>
      <c r="K147" s="27"/>
      <c r="L147" s="27"/>
      <c r="M147" s="33"/>
      <c r="N147" s="33"/>
      <c r="O147" s="33"/>
      <c r="P147" s="33"/>
      <c r="Q147" s="33"/>
      <c r="R147" s="34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</row>
    <row r="148" spans="1:30" ht="14.4" x14ac:dyDescent="0.25">
      <c r="A148" s="111" t="s">
        <v>113</v>
      </c>
      <c r="B148" s="104"/>
      <c r="C148" s="104"/>
      <c r="D148" s="104"/>
      <c r="E148" s="104"/>
      <c r="F148" s="105"/>
      <c r="G148" s="18"/>
      <c r="H148" s="27"/>
      <c r="I148" s="27"/>
      <c r="J148" s="27"/>
      <c r="K148" s="27"/>
      <c r="L148" s="27"/>
      <c r="M148" s="33"/>
      <c r="N148" s="33"/>
      <c r="O148" s="33"/>
      <c r="P148" s="33"/>
      <c r="Q148" s="33"/>
      <c r="R148" s="34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</row>
    <row r="149" spans="1:30" ht="14.4" x14ac:dyDescent="0.25">
      <c r="A149" s="111" t="s">
        <v>114</v>
      </c>
      <c r="B149" s="104"/>
      <c r="C149" s="104"/>
      <c r="D149" s="104"/>
      <c r="E149" s="104"/>
      <c r="F149" s="105"/>
      <c r="G149" s="18"/>
      <c r="H149" s="27"/>
      <c r="I149" s="27"/>
      <c r="J149" s="27"/>
      <c r="K149" s="27"/>
      <c r="L149" s="27"/>
      <c r="M149" s="33"/>
      <c r="N149" s="33"/>
      <c r="O149" s="33"/>
      <c r="P149" s="33"/>
      <c r="Q149" s="33"/>
      <c r="R149" s="34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</row>
    <row r="150" spans="1:30" ht="14.4" x14ac:dyDescent="0.25">
      <c r="A150" s="111" t="s">
        <v>115</v>
      </c>
      <c r="B150" s="104"/>
      <c r="C150" s="104"/>
      <c r="D150" s="104"/>
      <c r="E150" s="104"/>
      <c r="F150" s="105"/>
      <c r="G150" s="18"/>
      <c r="H150" s="27"/>
      <c r="I150" s="27"/>
      <c r="J150" s="27"/>
      <c r="K150" s="27"/>
      <c r="L150" s="27"/>
      <c r="M150" s="33"/>
      <c r="N150" s="33"/>
      <c r="O150" s="33"/>
      <c r="P150" s="33"/>
      <c r="Q150" s="33"/>
      <c r="R150" s="34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</row>
    <row r="151" spans="1:30" ht="14.4" x14ac:dyDescent="0.25">
      <c r="A151" s="111"/>
      <c r="B151" s="104"/>
      <c r="C151" s="104"/>
      <c r="D151" s="104"/>
      <c r="E151" s="104"/>
      <c r="F151" s="105"/>
      <c r="G151" s="18"/>
      <c r="H151" s="27"/>
      <c r="I151" s="27"/>
      <c r="J151" s="27"/>
      <c r="K151" s="27"/>
      <c r="L151" s="27"/>
      <c r="M151" s="33"/>
      <c r="N151" s="33"/>
      <c r="O151" s="33"/>
      <c r="P151" s="33"/>
      <c r="Q151" s="33"/>
      <c r="R151" s="34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</row>
    <row r="152" spans="1:30" ht="14.4" x14ac:dyDescent="0.25">
      <c r="A152" s="111"/>
      <c r="B152" s="104"/>
      <c r="C152" s="104"/>
      <c r="D152" s="104"/>
      <c r="E152" s="104"/>
      <c r="F152" s="105"/>
      <c r="G152" s="18"/>
      <c r="H152" s="27"/>
      <c r="I152" s="27"/>
      <c r="J152" s="27"/>
      <c r="K152" s="27"/>
      <c r="L152" s="27"/>
      <c r="M152" s="33"/>
      <c r="N152" s="33"/>
      <c r="O152" s="33"/>
      <c r="P152" s="33"/>
      <c r="Q152" s="33"/>
      <c r="R152" s="34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</row>
    <row r="153" spans="1:30" ht="14.4" x14ac:dyDescent="0.25">
      <c r="A153" s="106"/>
      <c r="B153" s="104"/>
      <c r="C153" s="104"/>
      <c r="D153" s="104"/>
      <c r="E153" s="104"/>
      <c r="F153" s="105"/>
      <c r="G153" s="18"/>
      <c r="H153" s="27"/>
      <c r="I153" s="27"/>
      <c r="J153" s="27"/>
      <c r="K153" s="27"/>
      <c r="L153" s="27"/>
      <c r="M153" s="33"/>
      <c r="N153" s="33"/>
      <c r="O153" s="33"/>
      <c r="P153" s="33"/>
      <c r="Q153" s="33"/>
      <c r="R153" s="34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</row>
    <row r="154" spans="1:30" ht="14.4" x14ac:dyDescent="0.25">
      <c r="A154" s="106"/>
      <c r="B154" s="104"/>
      <c r="C154" s="104"/>
      <c r="D154" s="104"/>
      <c r="E154" s="104"/>
      <c r="F154" s="105"/>
      <c r="G154" s="18"/>
      <c r="H154" s="27"/>
      <c r="I154" s="27"/>
      <c r="J154" s="27"/>
      <c r="K154" s="27"/>
      <c r="L154" s="27"/>
      <c r="M154" s="33"/>
      <c r="N154" s="33"/>
      <c r="O154" s="33"/>
      <c r="P154" s="33"/>
      <c r="Q154" s="33"/>
      <c r="R154" s="34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</row>
    <row r="155" spans="1:30" ht="14.4" x14ac:dyDescent="0.25">
      <c r="A155" s="106"/>
      <c r="B155" s="104"/>
      <c r="C155" s="104"/>
      <c r="D155" s="104"/>
      <c r="E155" s="104"/>
      <c r="F155" s="105"/>
      <c r="G155" s="18"/>
      <c r="H155" s="27"/>
      <c r="I155" s="27"/>
      <c r="J155" s="27"/>
      <c r="K155" s="27"/>
      <c r="L155" s="27"/>
      <c r="M155" s="33"/>
      <c r="N155" s="33"/>
      <c r="O155" s="33"/>
      <c r="P155" s="33"/>
      <c r="Q155" s="33"/>
      <c r="R155" s="34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</row>
    <row r="156" spans="1:30" ht="14.4" x14ac:dyDescent="0.25">
      <c r="A156" s="106"/>
      <c r="B156" s="104"/>
      <c r="C156" s="104"/>
      <c r="D156" s="104"/>
      <c r="E156" s="104"/>
      <c r="F156" s="105"/>
      <c r="G156" s="18"/>
      <c r="H156" s="27"/>
      <c r="I156" s="27"/>
      <c r="J156" s="27"/>
      <c r="K156" s="27"/>
      <c r="L156" s="27"/>
      <c r="M156" s="33"/>
      <c r="N156" s="33"/>
      <c r="O156" s="33"/>
      <c r="P156" s="33"/>
      <c r="Q156" s="33"/>
      <c r="R156" s="34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</row>
    <row r="157" spans="1:30" ht="14.4" x14ac:dyDescent="0.25">
      <c r="A157" s="106"/>
      <c r="B157" s="104"/>
      <c r="C157" s="104"/>
      <c r="D157" s="104"/>
      <c r="E157" s="104"/>
      <c r="F157" s="105"/>
      <c r="G157" s="18"/>
      <c r="H157" s="27"/>
      <c r="I157" s="27"/>
      <c r="J157" s="27"/>
      <c r="K157" s="27"/>
      <c r="L157" s="27"/>
      <c r="M157" s="33"/>
      <c r="N157" s="33"/>
      <c r="O157" s="33"/>
      <c r="P157" s="33"/>
      <c r="Q157" s="33"/>
      <c r="R157" s="34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</row>
    <row r="158" spans="1:30" ht="32.25" customHeight="1" x14ac:dyDescent="0.25">
      <c r="A158" s="107"/>
      <c r="B158" s="108"/>
      <c r="C158" s="108"/>
      <c r="D158" s="108"/>
      <c r="E158" s="108"/>
      <c r="F158" s="108"/>
      <c r="G158" s="18"/>
      <c r="H158" s="27"/>
      <c r="I158" s="27"/>
      <c r="J158" s="27"/>
      <c r="K158" s="27"/>
      <c r="L158" s="27"/>
      <c r="M158" s="33"/>
      <c r="N158" s="33"/>
      <c r="O158" s="33"/>
      <c r="P158" s="33"/>
      <c r="Q158" s="33"/>
      <c r="R158" s="34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</row>
    <row r="159" spans="1:30" ht="14.4" x14ac:dyDescent="0.25">
      <c r="A159" s="109" t="s">
        <v>116</v>
      </c>
      <c r="B159" s="104"/>
      <c r="C159" s="104"/>
      <c r="D159" s="104"/>
      <c r="E159" s="104"/>
      <c r="F159" s="105"/>
      <c r="G159" s="18"/>
      <c r="H159" s="27"/>
      <c r="I159" s="27"/>
      <c r="J159" s="27"/>
      <c r="K159" s="27"/>
      <c r="L159" s="27"/>
      <c r="M159" s="33"/>
      <c r="N159" s="33"/>
      <c r="O159" s="33"/>
      <c r="P159" s="33"/>
      <c r="Q159" s="33"/>
      <c r="R159" s="34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</row>
    <row r="160" spans="1:30" ht="14.4" x14ac:dyDescent="0.25">
      <c r="A160" s="110" t="s">
        <v>117</v>
      </c>
      <c r="B160" s="104"/>
      <c r="C160" s="104"/>
      <c r="D160" s="104"/>
      <c r="E160" s="104"/>
      <c r="F160" s="105"/>
      <c r="G160" s="18"/>
      <c r="H160" s="27"/>
      <c r="I160" s="27"/>
      <c r="J160" s="27"/>
      <c r="K160" s="27"/>
      <c r="L160" s="27"/>
      <c r="M160" s="33"/>
      <c r="N160" s="33"/>
      <c r="O160" s="33"/>
      <c r="P160" s="33"/>
      <c r="Q160" s="33"/>
      <c r="R160" s="34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</row>
    <row r="161" spans="1:30" ht="14.4" x14ac:dyDescent="0.25">
      <c r="A161" s="103" t="s">
        <v>118</v>
      </c>
      <c r="B161" s="104"/>
      <c r="C161" s="104"/>
      <c r="D161" s="104"/>
      <c r="E161" s="104"/>
      <c r="F161" s="105"/>
      <c r="G161" s="18"/>
      <c r="H161" s="27"/>
      <c r="I161" s="27"/>
      <c r="J161" s="27"/>
      <c r="K161" s="27"/>
      <c r="L161" s="27"/>
      <c r="M161" s="33"/>
      <c r="N161" s="33"/>
      <c r="O161" s="33"/>
      <c r="P161" s="33"/>
      <c r="Q161" s="33"/>
      <c r="R161" s="34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</row>
    <row r="162" spans="1:30" ht="14.4" x14ac:dyDescent="0.25">
      <c r="A162" s="103" t="s">
        <v>119</v>
      </c>
      <c r="B162" s="104"/>
      <c r="C162" s="104"/>
      <c r="D162" s="104"/>
      <c r="E162" s="104"/>
      <c r="F162" s="105"/>
      <c r="G162" s="18"/>
      <c r="H162" s="27"/>
      <c r="I162" s="27"/>
      <c r="J162" s="27"/>
      <c r="K162" s="27"/>
      <c r="L162" s="27"/>
      <c r="M162" s="33"/>
      <c r="N162" s="33"/>
      <c r="O162" s="33"/>
      <c r="P162" s="33"/>
      <c r="Q162" s="33"/>
      <c r="R162" s="34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</row>
    <row r="163" spans="1:30" ht="14.4" x14ac:dyDescent="0.25">
      <c r="A163" s="103" t="s">
        <v>120</v>
      </c>
      <c r="B163" s="104"/>
      <c r="C163" s="104"/>
      <c r="D163" s="104"/>
      <c r="E163" s="104"/>
      <c r="F163" s="105"/>
      <c r="G163" s="18"/>
      <c r="H163" s="27"/>
      <c r="I163" s="27"/>
      <c r="J163" s="27"/>
      <c r="K163" s="27"/>
      <c r="L163" s="27"/>
      <c r="M163" s="33"/>
      <c r="N163" s="33"/>
      <c r="O163" s="33"/>
      <c r="P163" s="33"/>
      <c r="Q163" s="33"/>
      <c r="R163" s="34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</row>
    <row r="164" spans="1:30" ht="14.4" x14ac:dyDescent="0.25">
      <c r="A164" s="103" t="s">
        <v>121</v>
      </c>
      <c r="B164" s="104"/>
      <c r="C164" s="104"/>
      <c r="D164" s="104"/>
      <c r="E164" s="104"/>
      <c r="F164" s="105"/>
      <c r="G164" s="18"/>
      <c r="H164" s="27"/>
      <c r="I164" s="27"/>
      <c r="J164" s="27"/>
      <c r="K164" s="27"/>
      <c r="L164" s="27"/>
      <c r="M164" s="33"/>
      <c r="N164" s="33"/>
      <c r="O164" s="33"/>
      <c r="P164" s="33"/>
      <c r="Q164" s="33"/>
      <c r="R164" s="34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</row>
    <row r="165" spans="1:30" ht="14.4" x14ac:dyDescent="0.25">
      <c r="A165" s="103" t="s">
        <v>122</v>
      </c>
      <c r="B165" s="104"/>
      <c r="C165" s="104"/>
      <c r="D165" s="104"/>
      <c r="E165" s="104"/>
      <c r="F165" s="105"/>
      <c r="G165" s="18"/>
      <c r="H165" s="27"/>
      <c r="I165" s="27"/>
      <c r="J165" s="27"/>
      <c r="K165" s="27"/>
      <c r="L165" s="27"/>
      <c r="M165" s="33"/>
      <c r="N165" s="33"/>
      <c r="O165" s="33"/>
      <c r="P165" s="33"/>
      <c r="Q165" s="33"/>
      <c r="R165" s="34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</row>
    <row r="166" spans="1:30" ht="14.4" x14ac:dyDescent="0.25">
      <c r="A166" s="103" t="s">
        <v>123</v>
      </c>
      <c r="B166" s="104"/>
      <c r="C166" s="104"/>
      <c r="D166" s="104"/>
      <c r="E166" s="104"/>
      <c r="F166" s="105"/>
      <c r="G166" s="18"/>
      <c r="H166" s="27"/>
      <c r="I166" s="27"/>
      <c r="J166" s="27"/>
      <c r="K166" s="27"/>
      <c r="L166" s="27"/>
      <c r="M166" s="33"/>
      <c r="N166" s="33"/>
      <c r="O166" s="33"/>
      <c r="P166" s="33"/>
      <c r="Q166" s="33"/>
      <c r="R166" s="34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</row>
    <row r="167" spans="1:30" ht="14.4" x14ac:dyDescent="0.25">
      <c r="A167" s="103" t="s">
        <v>124</v>
      </c>
      <c r="B167" s="104"/>
      <c r="C167" s="104"/>
      <c r="D167" s="104"/>
      <c r="E167" s="104"/>
      <c r="F167" s="105"/>
      <c r="G167" s="18"/>
      <c r="H167" s="27"/>
      <c r="I167" s="27"/>
      <c r="J167" s="27"/>
      <c r="K167" s="27"/>
      <c r="L167" s="27"/>
      <c r="M167" s="33"/>
      <c r="N167" s="33"/>
      <c r="O167" s="33"/>
      <c r="P167" s="33"/>
      <c r="Q167" s="33"/>
      <c r="R167" s="34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</row>
    <row r="168" spans="1:30" ht="14.4" x14ac:dyDescent="0.25">
      <c r="A168" s="103" t="s">
        <v>125</v>
      </c>
      <c r="B168" s="104"/>
      <c r="C168" s="104"/>
      <c r="D168" s="104"/>
      <c r="E168" s="104"/>
      <c r="F168" s="105"/>
      <c r="G168" s="18"/>
      <c r="H168" s="27"/>
      <c r="I168" s="27"/>
      <c r="J168" s="27"/>
      <c r="K168" s="27"/>
      <c r="L168" s="27"/>
      <c r="M168" s="33"/>
      <c r="N168" s="33"/>
      <c r="O168" s="33"/>
      <c r="P168" s="33"/>
      <c r="Q168" s="33"/>
      <c r="R168" s="34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</row>
    <row r="169" spans="1:30" ht="14.4" x14ac:dyDescent="0.25">
      <c r="A169" s="103" t="s">
        <v>126</v>
      </c>
      <c r="B169" s="104"/>
      <c r="C169" s="104"/>
      <c r="D169" s="104"/>
      <c r="E169" s="104"/>
      <c r="F169" s="105"/>
      <c r="G169" s="18"/>
      <c r="H169" s="27"/>
      <c r="I169" s="27"/>
      <c r="J169" s="27"/>
      <c r="K169" s="27"/>
      <c r="L169" s="27"/>
      <c r="M169" s="33"/>
      <c r="N169" s="33"/>
      <c r="O169" s="33"/>
      <c r="P169" s="33"/>
      <c r="Q169" s="33"/>
      <c r="R169" s="34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</row>
    <row r="170" spans="1:30" ht="14.4" x14ac:dyDescent="0.25">
      <c r="A170" s="103" t="s">
        <v>127</v>
      </c>
      <c r="B170" s="104"/>
      <c r="C170" s="104"/>
      <c r="D170" s="104"/>
      <c r="E170" s="104"/>
      <c r="F170" s="105"/>
      <c r="G170" s="18"/>
      <c r="H170" s="27"/>
      <c r="I170" s="27"/>
      <c r="J170" s="27"/>
      <c r="K170" s="27"/>
      <c r="L170" s="27"/>
      <c r="M170" s="33"/>
      <c r="N170" s="33"/>
      <c r="O170" s="33"/>
      <c r="P170" s="33"/>
      <c r="Q170" s="33"/>
      <c r="R170" s="34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</row>
    <row r="171" spans="1:30" ht="14.4" x14ac:dyDescent="0.25">
      <c r="A171" s="103" t="s">
        <v>128</v>
      </c>
      <c r="B171" s="104"/>
      <c r="C171" s="104"/>
      <c r="D171" s="104"/>
      <c r="E171" s="104"/>
      <c r="F171" s="105"/>
      <c r="G171" s="18"/>
      <c r="H171" s="27"/>
      <c r="I171" s="27"/>
      <c r="J171" s="27"/>
      <c r="K171" s="27"/>
      <c r="L171" s="27"/>
      <c r="M171" s="33"/>
      <c r="N171" s="33"/>
      <c r="O171" s="33"/>
      <c r="P171" s="33"/>
      <c r="Q171" s="33"/>
      <c r="R171" s="34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</row>
    <row r="172" spans="1:30" ht="14.4" x14ac:dyDescent="0.25">
      <c r="A172" s="103" t="s">
        <v>129</v>
      </c>
      <c r="B172" s="104"/>
      <c r="C172" s="104"/>
      <c r="D172" s="104"/>
      <c r="E172" s="104"/>
      <c r="F172" s="105"/>
      <c r="G172" s="18"/>
      <c r="H172" s="27"/>
      <c r="I172" s="27"/>
      <c r="J172" s="27"/>
      <c r="K172" s="27"/>
      <c r="L172" s="27"/>
      <c r="M172" s="33"/>
      <c r="N172" s="33"/>
      <c r="O172" s="33"/>
      <c r="P172" s="33"/>
      <c r="Q172" s="33"/>
      <c r="R172" s="34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</row>
    <row r="173" spans="1:30" ht="14.4" x14ac:dyDescent="0.25">
      <c r="A173" s="103" t="s">
        <v>130</v>
      </c>
      <c r="B173" s="104"/>
      <c r="C173" s="104"/>
      <c r="D173" s="104"/>
      <c r="E173" s="104"/>
      <c r="F173" s="105"/>
      <c r="G173" s="18"/>
      <c r="H173" s="27"/>
      <c r="I173" s="27"/>
      <c r="J173" s="27"/>
      <c r="K173" s="27"/>
      <c r="L173" s="27"/>
      <c r="M173" s="33"/>
      <c r="N173" s="33"/>
      <c r="O173" s="33"/>
      <c r="P173" s="33"/>
      <c r="Q173" s="33"/>
      <c r="R173" s="34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</row>
    <row r="174" spans="1:30" ht="14.4" x14ac:dyDescent="0.25">
      <c r="A174" s="103" t="s">
        <v>131</v>
      </c>
      <c r="B174" s="104"/>
      <c r="C174" s="104"/>
      <c r="D174" s="104"/>
      <c r="E174" s="104"/>
      <c r="F174" s="105"/>
      <c r="G174" s="18"/>
      <c r="H174" s="27"/>
      <c r="I174" s="27"/>
      <c r="J174" s="27"/>
      <c r="K174" s="27"/>
      <c r="L174" s="27"/>
      <c r="M174" s="33"/>
      <c r="N174" s="33"/>
      <c r="O174" s="33"/>
      <c r="P174" s="33"/>
      <c r="Q174" s="33"/>
      <c r="R174" s="34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</row>
    <row r="175" spans="1:30" ht="14.4" x14ac:dyDescent="0.25">
      <c r="A175" s="103" t="s">
        <v>132</v>
      </c>
      <c r="B175" s="104"/>
      <c r="C175" s="104"/>
      <c r="D175" s="104"/>
      <c r="E175" s="104"/>
      <c r="F175" s="105"/>
      <c r="G175" s="18"/>
      <c r="H175" s="27"/>
      <c r="I175" s="27"/>
      <c r="J175" s="27"/>
      <c r="K175" s="27"/>
      <c r="L175" s="27"/>
      <c r="M175" s="33"/>
      <c r="N175" s="33"/>
      <c r="O175" s="33"/>
      <c r="P175" s="33"/>
      <c r="Q175" s="33"/>
      <c r="R175" s="34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</row>
    <row r="176" spans="1:30" ht="14.4" x14ac:dyDescent="0.25">
      <c r="A176" s="103" t="s">
        <v>133</v>
      </c>
      <c r="B176" s="104"/>
      <c r="C176" s="104"/>
      <c r="D176" s="104"/>
      <c r="E176" s="104"/>
      <c r="F176" s="105"/>
      <c r="G176" s="18"/>
      <c r="H176" s="27"/>
      <c r="I176" s="27"/>
      <c r="J176" s="27"/>
      <c r="K176" s="27"/>
      <c r="L176" s="27"/>
      <c r="M176" s="33"/>
      <c r="N176" s="33"/>
      <c r="O176" s="33"/>
      <c r="P176" s="33"/>
      <c r="Q176" s="33"/>
      <c r="R176" s="34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</row>
    <row r="177" spans="1:30" ht="14.4" x14ac:dyDescent="0.25">
      <c r="A177" s="103" t="s">
        <v>134</v>
      </c>
      <c r="B177" s="104"/>
      <c r="C177" s="104"/>
      <c r="D177" s="104"/>
      <c r="E177" s="104"/>
      <c r="F177" s="105"/>
      <c r="G177" s="18"/>
      <c r="H177" s="27"/>
      <c r="I177" s="27"/>
      <c r="J177" s="27"/>
      <c r="K177" s="27"/>
      <c r="L177" s="27"/>
      <c r="M177" s="33"/>
      <c r="N177" s="33"/>
      <c r="O177" s="33"/>
      <c r="P177" s="33"/>
      <c r="Q177" s="33"/>
      <c r="R177" s="34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</row>
    <row r="178" spans="1:30" ht="14.4" x14ac:dyDescent="0.25">
      <c r="A178" s="103" t="s">
        <v>135</v>
      </c>
      <c r="B178" s="104"/>
      <c r="C178" s="104"/>
      <c r="D178" s="104"/>
      <c r="E178" s="104"/>
      <c r="F178" s="105"/>
      <c r="G178" s="18"/>
      <c r="H178" s="27"/>
      <c r="I178" s="27"/>
      <c r="J178" s="27"/>
      <c r="K178" s="27"/>
      <c r="L178" s="27"/>
      <c r="M178" s="33"/>
      <c r="N178" s="33"/>
      <c r="O178" s="33"/>
      <c r="P178" s="33"/>
      <c r="Q178" s="33"/>
      <c r="R178" s="34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</row>
    <row r="179" spans="1:30" ht="14.4" x14ac:dyDescent="0.25">
      <c r="A179" s="103" t="s">
        <v>136</v>
      </c>
      <c r="B179" s="104"/>
      <c r="C179" s="104"/>
      <c r="D179" s="104"/>
      <c r="E179" s="104"/>
      <c r="F179" s="105"/>
      <c r="G179" s="18"/>
      <c r="H179" s="27"/>
      <c r="I179" s="27"/>
      <c r="J179" s="27"/>
      <c r="K179" s="27"/>
      <c r="L179" s="27"/>
      <c r="M179" s="33"/>
      <c r="N179" s="33"/>
      <c r="O179" s="33"/>
      <c r="P179" s="33"/>
      <c r="Q179" s="33"/>
      <c r="R179" s="34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</row>
    <row r="180" spans="1:30" ht="14.4" x14ac:dyDescent="0.25">
      <c r="A180" s="103" t="s">
        <v>137</v>
      </c>
      <c r="B180" s="104"/>
      <c r="C180" s="104"/>
      <c r="D180" s="104"/>
      <c r="E180" s="104"/>
      <c r="F180" s="105"/>
      <c r="G180" s="18"/>
      <c r="H180" s="27"/>
      <c r="I180" s="27"/>
      <c r="J180" s="27"/>
      <c r="K180" s="27"/>
      <c r="L180" s="27"/>
      <c r="M180" s="33"/>
      <c r="N180" s="33"/>
      <c r="O180" s="33"/>
      <c r="P180" s="33"/>
      <c r="Q180" s="33"/>
      <c r="R180" s="34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</row>
    <row r="181" spans="1:30" ht="14.4" x14ac:dyDescent="0.25">
      <c r="A181" s="103" t="s">
        <v>138</v>
      </c>
      <c r="B181" s="104"/>
      <c r="C181" s="104"/>
      <c r="D181" s="104"/>
      <c r="E181" s="104"/>
      <c r="F181" s="105"/>
      <c r="G181" s="18"/>
      <c r="H181" s="27"/>
      <c r="I181" s="27"/>
      <c r="J181" s="27"/>
      <c r="K181" s="27"/>
      <c r="L181" s="27"/>
      <c r="M181" s="33"/>
      <c r="N181" s="33"/>
      <c r="O181" s="33"/>
      <c r="P181" s="33"/>
      <c r="Q181" s="33"/>
      <c r="R181" s="34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</row>
    <row r="182" spans="1:30" ht="14.4" x14ac:dyDescent="0.25">
      <c r="A182" s="103" t="s">
        <v>139</v>
      </c>
      <c r="B182" s="104"/>
      <c r="C182" s="104"/>
      <c r="D182" s="104"/>
      <c r="E182" s="104"/>
      <c r="F182" s="105"/>
      <c r="G182" s="18"/>
      <c r="H182" s="27"/>
      <c r="I182" s="27"/>
      <c r="J182" s="27"/>
      <c r="K182" s="27"/>
      <c r="L182" s="27"/>
      <c r="M182" s="33"/>
      <c r="N182" s="33"/>
      <c r="O182" s="33"/>
      <c r="P182" s="33"/>
      <c r="Q182" s="33"/>
      <c r="R182" s="34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</row>
    <row r="183" spans="1:30" ht="14.4" x14ac:dyDescent="0.25">
      <c r="A183" s="103" t="s">
        <v>140</v>
      </c>
      <c r="B183" s="104"/>
      <c r="C183" s="104"/>
      <c r="D183" s="104"/>
      <c r="E183" s="104"/>
      <c r="F183" s="105"/>
      <c r="G183" s="18"/>
      <c r="H183" s="27"/>
      <c r="I183" s="27"/>
      <c r="J183" s="27"/>
      <c r="K183" s="27"/>
      <c r="L183" s="27"/>
      <c r="M183" s="33"/>
      <c r="N183" s="33"/>
      <c r="O183" s="33"/>
      <c r="P183" s="33"/>
      <c r="Q183" s="33"/>
      <c r="R183" s="45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</row>
    <row r="184" spans="1:30" ht="14.4" x14ac:dyDescent="0.25">
      <c r="A184" s="103" t="s">
        <v>141</v>
      </c>
      <c r="B184" s="104"/>
      <c r="C184" s="104"/>
      <c r="D184" s="104"/>
      <c r="E184" s="104"/>
      <c r="F184" s="105"/>
      <c r="G184" s="18"/>
      <c r="H184" s="27"/>
      <c r="I184" s="27"/>
      <c r="J184" s="27"/>
      <c r="K184" s="27"/>
      <c r="L184" s="27"/>
      <c r="M184" s="33"/>
      <c r="N184" s="33"/>
      <c r="O184" s="33"/>
      <c r="P184" s="33"/>
      <c r="Q184" s="33"/>
      <c r="R184" s="45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</row>
    <row r="185" spans="1:30" ht="14.4" x14ac:dyDescent="0.25">
      <c r="A185" s="103" t="s">
        <v>142</v>
      </c>
      <c r="B185" s="104"/>
      <c r="C185" s="104"/>
      <c r="D185" s="104"/>
      <c r="E185" s="104"/>
      <c r="F185" s="105"/>
      <c r="G185" s="18"/>
      <c r="H185" s="27"/>
      <c r="I185" s="27"/>
      <c r="J185" s="27"/>
      <c r="K185" s="27"/>
      <c r="L185" s="27"/>
      <c r="M185" s="33"/>
      <c r="N185" s="33"/>
      <c r="O185" s="33"/>
      <c r="P185" s="33"/>
      <c r="Q185" s="33"/>
      <c r="R185" s="45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</row>
    <row r="186" spans="1:30" ht="14.4" x14ac:dyDescent="0.25">
      <c r="A186" s="103" t="s">
        <v>143</v>
      </c>
      <c r="B186" s="104"/>
      <c r="C186" s="104"/>
      <c r="D186" s="104"/>
      <c r="E186" s="104"/>
      <c r="F186" s="105"/>
      <c r="G186" s="18"/>
      <c r="H186" s="27"/>
      <c r="I186" s="27"/>
      <c r="J186" s="27"/>
      <c r="K186" s="27"/>
      <c r="L186" s="27"/>
      <c r="M186" s="33"/>
      <c r="N186" s="33"/>
      <c r="O186" s="33"/>
      <c r="P186" s="33"/>
      <c r="Q186" s="33"/>
      <c r="R186" s="45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</row>
    <row r="187" spans="1:30" ht="14.4" x14ac:dyDescent="0.25">
      <c r="A187" s="103" t="s">
        <v>144</v>
      </c>
      <c r="B187" s="104"/>
      <c r="C187" s="104"/>
      <c r="D187" s="104"/>
      <c r="E187" s="104"/>
      <c r="F187" s="105"/>
      <c r="G187" s="18"/>
      <c r="H187" s="27"/>
      <c r="I187" s="27"/>
      <c r="J187" s="27"/>
      <c r="K187" s="27"/>
      <c r="L187" s="27"/>
      <c r="M187" s="33"/>
      <c r="N187" s="33"/>
      <c r="O187" s="33"/>
      <c r="P187" s="33"/>
      <c r="Q187" s="33"/>
      <c r="R187" s="45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</row>
    <row r="188" spans="1:30" ht="14.4" x14ac:dyDescent="0.25">
      <c r="A188" s="103" t="s">
        <v>145</v>
      </c>
      <c r="B188" s="104"/>
      <c r="C188" s="104"/>
      <c r="D188" s="104"/>
      <c r="E188" s="104"/>
      <c r="F188" s="105"/>
      <c r="G188" s="18"/>
      <c r="H188" s="27"/>
      <c r="I188" s="27"/>
      <c r="J188" s="27"/>
      <c r="K188" s="27"/>
      <c r="L188" s="27"/>
      <c r="M188" s="33"/>
      <c r="N188" s="33"/>
      <c r="O188" s="33"/>
      <c r="P188" s="33"/>
      <c r="Q188" s="33"/>
      <c r="R188" s="45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</row>
    <row r="189" spans="1:30" ht="14.4" x14ac:dyDescent="0.25">
      <c r="A189" s="103" t="s">
        <v>146</v>
      </c>
      <c r="B189" s="104"/>
      <c r="C189" s="104"/>
      <c r="D189" s="104"/>
      <c r="E189" s="104"/>
      <c r="F189" s="105"/>
      <c r="G189" s="18"/>
      <c r="H189" s="27"/>
      <c r="I189" s="27"/>
      <c r="J189" s="27"/>
      <c r="K189" s="27"/>
      <c r="L189" s="27"/>
      <c r="M189" s="33"/>
      <c r="N189" s="33"/>
      <c r="O189" s="33"/>
      <c r="P189" s="33"/>
      <c r="Q189" s="33"/>
      <c r="R189" s="45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</row>
    <row r="190" spans="1:30" ht="14.4" x14ac:dyDescent="0.25">
      <c r="A190" s="103" t="s">
        <v>147</v>
      </c>
      <c r="B190" s="104"/>
      <c r="C190" s="104"/>
      <c r="D190" s="104"/>
      <c r="E190" s="104"/>
      <c r="F190" s="105"/>
      <c r="G190" s="18"/>
      <c r="H190" s="27"/>
      <c r="I190" s="27"/>
      <c r="J190" s="27"/>
      <c r="K190" s="27"/>
      <c r="L190" s="27"/>
      <c r="M190" s="33"/>
      <c r="N190" s="33"/>
      <c r="O190" s="33"/>
      <c r="P190" s="33"/>
      <c r="Q190" s="33"/>
      <c r="R190" s="45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</row>
    <row r="191" spans="1:30" ht="14.4" x14ac:dyDescent="0.25">
      <c r="A191" s="103" t="s">
        <v>148</v>
      </c>
      <c r="B191" s="104"/>
      <c r="C191" s="104"/>
      <c r="D191" s="104"/>
      <c r="E191" s="104"/>
      <c r="F191" s="105"/>
      <c r="G191" s="18"/>
      <c r="H191" s="27"/>
      <c r="I191" s="27"/>
      <c r="J191" s="27"/>
      <c r="K191" s="27"/>
      <c r="L191" s="27"/>
      <c r="M191" s="33"/>
      <c r="N191" s="33"/>
      <c r="O191" s="33"/>
      <c r="P191" s="33"/>
      <c r="Q191" s="33"/>
      <c r="R191" s="45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</row>
    <row r="192" spans="1:30" ht="14.4" x14ac:dyDescent="0.25">
      <c r="A192" s="103" t="s">
        <v>149</v>
      </c>
      <c r="B192" s="104"/>
      <c r="C192" s="104"/>
      <c r="D192" s="104"/>
      <c r="E192" s="104"/>
      <c r="F192" s="105"/>
      <c r="G192" s="18"/>
      <c r="H192" s="27"/>
      <c r="I192" s="27"/>
      <c r="J192" s="27"/>
      <c r="K192" s="27"/>
      <c r="L192" s="27"/>
      <c r="M192" s="33"/>
      <c r="N192" s="33"/>
      <c r="O192" s="33"/>
      <c r="P192" s="33"/>
      <c r="Q192" s="33"/>
      <c r="R192" s="45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</row>
    <row r="193" spans="1:30" ht="14.4" x14ac:dyDescent="0.25">
      <c r="A193" s="103" t="s">
        <v>150</v>
      </c>
      <c r="B193" s="104"/>
      <c r="C193" s="104"/>
      <c r="D193" s="104"/>
      <c r="E193" s="104"/>
      <c r="F193" s="105"/>
      <c r="G193" s="18"/>
      <c r="H193" s="27"/>
      <c r="I193" s="27"/>
      <c r="J193" s="27"/>
      <c r="K193" s="27"/>
      <c r="L193" s="27"/>
      <c r="M193" s="33"/>
      <c r="N193" s="33"/>
      <c r="O193" s="33"/>
      <c r="P193" s="33"/>
      <c r="Q193" s="33"/>
      <c r="R193" s="45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</row>
    <row r="194" spans="1:30" ht="14.4" x14ac:dyDescent="0.25">
      <c r="A194" s="103" t="s">
        <v>151</v>
      </c>
      <c r="B194" s="104"/>
      <c r="C194" s="104"/>
      <c r="D194" s="104"/>
      <c r="E194" s="104"/>
      <c r="F194" s="105"/>
      <c r="G194" s="18"/>
      <c r="H194" s="27"/>
      <c r="I194" s="27"/>
      <c r="J194" s="27"/>
      <c r="K194" s="27"/>
      <c r="L194" s="27"/>
      <c r="M194" s="33"/>
      <c r="N194" s="33"/>
      <c r="O194" s="33"/>
      <c r="P194" s="33"/>
      <c r="Q194" s="33"/>
      <c r="R194" s="45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</row>
    <row r="195" spans="1:30" ht="14.4" x14ac:dyDescent="0.25">
      <c r="A195" s="103" t="s">
        <v>152</v>
      </c>
      <c r="B195" s="104"/>
      <c r="C195" s="104"/>
      <c r="D195" s="104"/>
      <c r="E195" s="104"/>
      <c r="F195" s="105"/>
      <c r="G195" s="18"/>
      <c r="H195" s="27"/>
      <c r="I195" s="27"/>
      <c r="J195" s="27"/>
      <c r="K195" s="27"/>
      <c r="L195" s="27"/>
      <c r="M195" s="33"/>
      <c r="N195" s="33"/>
      <c r="O195" s="33"/>
      <c r="P195" s="33"/>
      <c r="Q195" s="33"/>
      <c r="R195" s="45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</row>
    <row r="196" spans="1:30" ht="14.4" x14ac:dyDescent="0.25">
      <c r="A196" s="103" t="s">
        <v>153</v>
      </c>
      <c r="B196" s="104"/>
      <c r="C196" s="104"/>
      <c r="D196" s="104"/>
      <c r="E196" s="104"/>
      <c r="F196" s="105"/>
      <c r="G196" s="18"/>
      <c r="H196" s="27"/>
      <c r="I196" s="27"/>
      <c r="J196" s="27"/>
      <c r="K196" s="27"/>
      <c r="L196" s="27"/>
      <c r="M196" s="33"/>
      <c r="N196" s="33"/>
      <c r="O196" s="33"/>
      <c r="P196" s="33"/>
      <c r="Q196" s="33"/>
      <c r="R196" s="45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</row>
    <row r="197" spans="1:30" ht="14.4" x14ac:dyDescent="0.25">
      <c r="A197" s="103" t="s">
        <v>154</v>
      </c>
      <c r="B197" s="104"/>
      <c r="C197" s="104"/>
      <c r="D197" s="104"/>
      <c r="E197" s="104"/>
      <c r="F197" s="105"/>
      <c r="G197" s="18"/>
      <c r="H197" s="27"/>
      <c r="I197" s="27"/>
      <c r="J197" s="27"/>
      <c r="K197" s="27"/>
      <c r="L197" s="27"/>
      <c r="M197" s="33"/>
      <c r="N197" s="33"/>
      <c r="O197" s="33"/>
      <c r="P197" s="33"/>
      <c r="Q197" s="33"/>
      <c r="R197" s="45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</row>
    <row r="198" spans="1:30" ht="14.4" x14ac:dyDescent="0.25">
      <c r="A198" s="103" t="s">
        <v>155</v>
      </c>
      <c r="B198" s="104"/>
      <c r="C198" s="104"/>
      <c r="D198" s="104"/>
      <c r="E198" s="104"/>
      <c r="F198" s="105"/>
      <c r="G198" s="18"/>
      <c r="H198" s="27"/>
      <c r="I198" s="27"/>
      <c r="J198" s="27"/>
      <c r="K198" s="27"/>
      <c r="L198" s="27"/>
      <c r="M198" s="33"/>
      <c r="N198" s="33"/>
      <c r="O198" s="33"/>
      <c r="P198" s="33"/>
      <c r="Q198" s="33"/>
      <c r="R198" s="45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</row>
    <row r="199" spans="1:30" ht="14.4" x14ac:dyDescent="0.25">
      <c r="A199" s="103" t="s">
        <v>156</v>
      </c>
      <c r="B199" s="104"/>
      <c r="C199" s="104"/>
      <c r="D199" s="104"/>
      <c r="E199" s="104"/>
      <c r="F199" s="105"/>
      <c r="G199" s="18"/>
      <c r="H199" s="27"/>
      <c r="I199" s="27"/>
      <c r="J199" s="27"/>
      <c r="K199" s="27"/>
      <c r="L199" s="27"/>
      <c r="M199" s="33"/>
      <c r="N199" s="33"/>
      <c r="O199" s="33"/>
      <c r="P199" s="33"/>
      <c r="Q199" s="33"/>
      <c r="R199" s="45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</row>
    <row r="200" spans="1:30" ht="14.4" x14ac:dyDescent="0.25">
      <c r="A200" s="103" t="s">
        <v>157</v>
      </c>
      <c r="B200" s="104"/>
      <c r="C200" s="104"/>
      <c r="D200" s="104"/>
      <c r="E200" s="104"/>
      <c r="F200" s="105"/>
      <c r="G200" s="18"/>
      <c r="H200" s="27"/>
      <c r="I200" s="27"/>
      <c r="J200" s="27"/>
      <c r="K200" s="27"/>
      <c r="L200" s="27"/>
      <c r="M200" s="33"/>
      <c r="N200" s="33"/>
      <c r="O200" s="33"/>
      <c r="P200" s="33"/>
      <c r="Q200" s="33"/>
      <c r="R200" s="45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</row>
    <row r="201" spans="1:30" x14ac:dyDescent="0.25">
      <c r="A201" s="103" t="s">
        <v>158</v>
      </c>
      <c r="B201" s="104"/>
      <c r="C201" s="104"/>
      <c r="D201" s="104"/>
      <c r="E201" s="104"/>
      <c r="F201" s="105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</row>
    <row r="202" spans="1:30" x14ac:dyDescent="0.25">
      <c r="A202" s="103" t="s">
        <v>159</v>
      </c>
      <c r="B202" s="104"/>
      <c r="C202" s="104"/>
      <c r="D202" s="104"/>
      <c r="E202" s="104"/>
      <c r="F202" s="105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</row>
    <row r="203" spans="1:30" x14ac:dyDescent="0.25">
      <c r="A203" s="103" t="s">
        <v>160</v>
      </c>
      <c r="B203" s="104"/>
      <c r="C203" s="104"/>
      <c r="D203" s="104"/>
      <c r="E203" s="104"/>
      <c r="F203" s="105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</row>
    <row r="204" spans="1:30" x14ac:dyDescent="0.25">
      <c r="A204" s="103" t="s">
        <v>161</v>
      </c>
      <c r="B204" s="104"/>
      <c r="C204" s="104"/>
      <c r="D204" s="104"/>
      <c r="E204" s="104"/>
      <c r="F204" s="105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</row>
    <row r="205" spans="1:30" x14ac:dyDescent="0.25">
      <c r="A205" s="103" t="s">
        <v>162</v>
      </c>
      <c r="B205" s="104"/>
      <c r="C205" s="104"/>
      <c r="D205" s="104"/>
      <c r="E205" s="104"/>
      <c r="F205" s="105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</row>
    <row r="206" spans="1:30" x14ac:dyDescent="0.25">
      <c r="A206" s="103" t="s">
        <v>163</v>
      </c>
      <c r="B206" s="104"/>
      <c r="C206" s="104"/>
      <c r="D206" s="104"/>
      <c r="E206" s="104"/>
      <c r="F206" s="105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</row>
    <row r="207" spans="1:30" x14ac:dyDescent="0.25">
      <c r="A207" s="103" t="s">
        <v>164</v>
      </c>
      <c r="B207" s="104"/>
      <c r="C207" s="104"/>
      <c r="D207" s="104"/>
      <c r="E207" s="104"/>
      <c r="F207" s="105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</row>
    <row r="208" spans="1:30" x14ac:dyDescent="0.25">
      <c r="A208" s="103" t="s">
        <v>165</v>
      </c>
      <c r="B208" s="104"/>
      <c r="C208" s="104"/>
      <c r="D208" s="104"/>
      <c r="E208" s="104"/>
      <c r="F208" s="105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</row>
    <row r="209" spans="1:30" x14ac:dyDescent="0.25">
      <c r="A209" s="103" t="s">
        <v>166</v>
      </c>
      <c r="B209" s="104"/>
      <c r="C209" s="104"/>
      <c r="D209" s="104"/>
      <c r="E209" s="104"/>
      <c r="F209" s="105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</row>
    <row r="210" spans="1:30" x14ac:dyDescent="0.25">
      <c r="A210" s="103" t="s">
        <v>167</v>
      </c>
      <c r="B210" s="104"/>
      <c r="C210" s="104"/>
      <c r="D210" s="104"/>
      <c r="E210" s="104"/>
      <c r="F210" s="105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</row>
    <row r="211" spans="1:30" x14ac:dyDescent="0.25">
      <c r="A211" s="103" t="s">
        <v>168</v>
      </c>
      <c r="B211" s="104"/>
      <c r="C211" s="104"/>
      <c r="D211" s="104"/>
      <c r="E211" s="104"/>
      <c r="F211" s="105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</row>
    <row r="212" spans="1:30" x14ac:dyDescent="0.25">
      <c r="A212" s="103" t="s">
        <v>169</v>
      </c>
      <c r="B212" s="104"/>
      <c r="C212" s="104"/>
      <c r="D212" s="104"/>
      <c r="E212" s="104"/>
      <c r="F212" s="105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</row>
    <row r="213" spans="1:30" x14ac:dyDescent="0.25">
      <c r="A213" s="103" t="s">
        <v>170</v>
      </c>
      <c r="B213" s="104"/>
      <c r="C213" s="104"/>
      <c r="D213" s="104"/>
      <c r="E213" s="104"/>
      <c r="F213" s="105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</row>
    <row r="214" spans="1:30" x14ac:dyDescent="0.25">
      <c r="A214" s="103" t="s">
        <v>171</v>
      </c>
      <c r="B214" s="104"/>
      <c r="C214" s="104"/>
      <c r="D214" s="104"/>
      <c r="E214" s="104"/>
      <c r="F214" s="105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</row>
    <row r="215" spans="1:30" x14ac:dyDescent="0.25">
      <c r="A215" s="103" t="s">
        <v>172</v>
      </c>
      <c r="B215" s="104"/>
      <c r="C215" s="104"/>
      <c r="D215" s="104"/>
      <c r="E215" s="104"/>
      <c r="F215" s="105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</row>
    <row r="216" spans="1:30" x14ac:dyDescent="0.25">
      <c r="A216" s="103" t="s">
        <v>173</v>
      </c>
      <c r="B216" s="104"/>
      <c r="C216" s="104"/>
      <c r="D216" s="104"/>
      <c r="E216" s="104"/>
      <c r="F216" s="105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</row>
    <row r="217" spans="1:30" x14ac:dyDescent="0.25">
      <c r="A217" s="103" t="s">
        <v>174</v>
      </c>
      <c r="B217" s="104"/>
      <c r="C217" s="104"/>
      <c r="D217" s="104"/>
      <c r="E217" s="104"/>
      <c r="F217" s="105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</row>
    <row r="218" spans="1:30" x14ac:dyDescent="0.25">
      <c r="A218" s="103" t="s">
        <v>175</v>
      </c>
      <c r="B218" s="104"/>
      <c r="C218" s="104"/>
      <c r="D218" s="104"/>
      <c r="E218" s="104"/>
      <c r="F218" s="105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</row>
    <row r="219" spans="1:30" x14ac:dyDescent="0.25">
      <c r="A219" s="103" t="s">
        <v>176</v>
      </c>
      <c r="B219" s="104"/>
      <c r="C219" s="104"/>
      <c r="D219" s="104"/>
      <c r="E219" s="104"/>
      <c r="F219" s="105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</row>
    <row r="220" spans="1:30" x14ac:dyDescent="0.25">
      <c r="A220" s="103" t="s">
        <v>177</v>
      </c>
      <c r="B220" s="104"/>
      <c r="C220" s="104"/>
      <c r="D220" s="104"/>
      <c r="E220" s="104"/>
      <c r="F220" s="105"/>
      <c r="G220" s="49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</row>
    <row r="221" spans="1:30" x14ac:dyDescent="0.25">
      <c r="A221" s="50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</row>
    <row r="222" spans="1:30" x14ac:dyDescent="0.25">
      <c r="A222" s="50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</row>
    <row r="223" spans="1:30" x14ac:dyDescent="0.25">
      <c r="A223" s="50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</row>
    <row r="224" spans="1:30" x14ac:dyDescent="0.25">
      <c r="A224" s="50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</row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</sheetData>
  <mergeCells count="83">
    <mergeCell ref="A101:I101"/>
    <mergeCell ref="A1:J1"/>
    <mergeCell ref="A2:J2"/>
    <mergeCell ref="A3:J3"/>
    <mergeCell ref="B4:J4"/>
    <mergeCell ref="A5:J5"/>
    <mergeCell ref="A155:F155"/>
    <mergeCell ref="A121:I121"/>
    <mergeCell ref="A145:F145"/>
    <mergeCell ref="A146:F146"/>
    <mergeCell ref="A147:F147"/>
    <mergeCell ref="A148:F148"/>
    <mergeCell ref="A149:F149"/>
    <mergeCell ref="A150:F150"/>
    <mergeCell ref="A151:F151"/>
    <mergeCell ref="A152:F152"/>
    <mergeCell ref="A153:F153"/>
    <mergeCell ref="A154:F154"/>
    <mergeCell ref="A167:F167"/>
    <mergeCell ref="A156:F156"/>
    <mergeCell ref="A157:F157"/>
    <mergeCell ref="A158:F158"/>
    <mergeCell ref="A159:F159"/>
    <mergeCell ref="A160:F160"/>
    <mergeCell ref="A161:F161"/>
    <mergeCell ref="A162:F162"/>
    <mergeCell ref="A163:F163"/>
    <mergeCell ref="A164:F164"/>
    <mergeCell ref="A165:F165"/>
    <mergeCell ref="A166:F166"/>
    <mergeCell ref="A179:F179"/>
    <mergeCell ref="A168:F168"/>
    <mergeCell ref="A169:F169"/>
    <mergeCell ref="A170:F170"/>
    <mergeCell ref="A171:F171"/>
    <mergeCell ref="A172:F172"/>
    <mergeCell ref="A173:F173"/>
    <mergeCell ref="A174:F174"/>
    <mergeCell ref="A175:F175"/>
    <mergeCell ref="A176:F176"/>
    <mergeCell ref="A177:F177"/>
    <mergeCell ref="A178:F178"/>
    <mergeCell ref="A191:F191"/>
    <mergeCell ref="A180:F180"/>
    <mergeCell ref="A181:F181"/>
    <mergeCell ref="A182:F182"/>
    <mergeCell ref="A183:F183"/>
    <mergeCell ref="A184:F184"/>
    <mergeCell ref="A185:F185"/>
    <mergeCell ref="A186:F186"/>
    <mergeCell ref="A187:F187"/>
    <mergeCell ref="A188:F188"/>
    <mergeCell ref="A189:F189"/>
    <mergeCell ref="A190:F190"/>
    <mergeCell ref="A203:F203"/>
    <mergeCell ref="A192:F192"/>
    <mergeCell ref="A193:F193"/>
    <mergeCell ref="A194:F194"/>
    <mergeCell ref="A195:F195"/>
    <mergeCell ref="A196:F196"/>
    <mergeCell ref="A197:F197"/>
    <mergeCell ref="A198:F198"/>
    <mergeCell ref="A199:F199"/>
    <mergeCell ref="A200:F200"/>
    <mergeCell ref="A201:F201"/>
    <mergeCell ref="A202:F202"/>
    <mergeCell ref="A215:F215"/>
    <mergeCell ref="A204:F204"/>
    <mergeCell ref="A205:F205"/>
    <mergeCell ref="A206:F206"/>
    <mergeCell ref="A207:F207"/>
    <mergeCell ref="A208:F208"/>
    <mergeCell ref="A209:F209"/>
    <mergeCell ref="A210:F210"/>
    <mergeCell ref="A211:F211"/>
    <mergeCell ref="A212:F212"/>
    <mergeCell ref="A213:F213"/>
    <mergeCell ref="A214:F214"/>
    <mergeCell ref="A216:F216"/>
    <mergeCell ref="A217:F217"/>
    <mergeCell ref="A218:F218"/>
    <mergeCell ref="A219:F219"/>
    <mergeCell ref="A220:F220"/>
  </mergeCells>
  <dataValidations count="4">
    <dataValidation type="list" allowBlank="1" sqref="B7:B86" xr:uid="{0381B42A-80C0-49A0-A4BB-D8D712854148}">
      <formula1>"DAS,DAS-1,DAS-2,DAS-3,DAS-4,DAS-5,CAA-1,CAA-2,CAA-3,CAA-4,CAA-5"</formula1>
    </dataValidation>
    <dataValidation type="list" allowBlank="1" sqref="D123:D132 D103:D112 D7:D86" xr:uid="{2D92D6EA-4351-42B7-89B2-0854E6876AA1}">
      <formula1>"AGP,CLH,CLT,COM,CTD,CTI,DES,DISP,ELE,ESG,EST,EXM,EXQ,EXR,FRQ,REV,VAGO"</formula1>
    </dataValidation>
    <dataValidation type="list" allowBlank="1" sqref="B103:B112" xr:uid="{C1657F4B-7A74-4A09-A86C-B2D7FE38DA48}">
      <formula1>"FDA,FDA-1,FDA-2,FDA-3,FDA-4"</formula1>
    </dataValidation>
    <dataValidation type="list" allowBlank="1" sqref="B123:B132" xr:uid="{E3AEAB92-4A0A-4594-8D0E-EB07ADAC2EB2}">
      <formula1>"FGS-1,FGS-2,FGS-3,FGA-1,FGA-2,FGA-3"</formula1>
    </dataValidation>
  </dataValidations>
  <pageMargins left="0.511811024" right="0.511811024" top="0.78740157499999996" bottom="0.78740157499999996" header="0.31496062000000002" footer="0.3149606200000000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CC2A5-E910-4E5D-809B-F5EFC4C8888A}">
  <dimension ref="A1:AD1040"/>
  <sheetViews>
    <sheetView workbookViewId="0">
      <selection activeCell="A15" sqref="A15"/>
    </sheetView>
  </sheetViews>
  <sheetFormatPr defaultColWidth="12.59765625" defaultRowHeight="13.8" x14ac:dyDescent="0.25"/>
  <cols>
    <col min="1" max="1" width="59.5" customWidth="1"/>
    <col min="2" max="2" width="12" customWidth="1"/>
    <col min="3" max="3" width="17.3984375" customWidth="1"/>
    <col min="4" max="4" width="14.5" customWidth="1"/>
    <col min="5" max="5" width="9.8984375" customWidth="1"/>
    <col min="6" max="6" width="39.69921875" customWidth="1"/>
    <col min="7" max="7" width="19.8984375" customWidth="1"/>
    <col min="8" max="8" width="18.19921875" customWidth="1"/>
    <col min="9" max="9" width="17.8984375" customWidth="1"/>
    <col min="10" max="10" width="15" customWidth="1"/>
    <col min="11" max="16" width="8" customWidth="1"/>
    <col min="17" max="17" width="43.8984375" customWidth="1"/>
    <col min="18" max="30" width="8" customWidth="1"/>
  </cols>
  <sheetData>
    <row r="1" spans="1:30" ht="21" x14ac:dyDescent="0.4">
      <c r="A1" s="114" t="s">
        <v>179</v>
      </c>
      <c r="B1" s="108"/>
      <c r="C1" s="108"/>
      <c r="D1" s="108"/>
      <c r="E1" s="108"/>
      <c r="F1" s="108"/>
      <c r="G1" s="108"/>
      <c r="H1" s="108"/>
      <c r="I1" s="108"/>
      <c r="J1" s="10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0" ht="21" x14ac:dyDescent="0.4">
      <c r="A2" s="115" t="s">
        <v>178</v>
      </c>
      <c r="B2" s="104"/>
      <c r="C2" s="104"/>
      <c r="D2" s="104"/>
      <c r="E2" s="104"/>
      <c r="F2" s="104"/>
      <c r="G2" s="104"/>
      <c r="H2" s="104"/>
      <c r="I2" s="104"/>
      <c r="J2" s="10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0" ht="21" x14ac:dyDescent="0.35">
      <c r="A3" s="115" t="s">
        <v>180</v>
      </c>
      <c r="B3" s="104"/>
      <c r="C3" s="104"/>
      <c r="D3" s="104"/>
      <c r="E3" s="104"/>
      <c r="F3" s="104"/>
      <c r="G3" s="104"/>
      <c r="H3" s="104"/>
      <c r="I3" s="104"/>
      <c r="J3" s="10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"/>
      <c r="AA3" s="3"/>
    </row>
    <row r="4" spans="1:30" x14ac:dyDescent="0.25">
      <c r="A4" s="4" t="s">
        <v>335</v>
      </c>
      <c r="B4" s="116"/>
      <c r="C4" s="104"/>
      <c r="D4" s="104"/>
      <c r="E4" s="104"/>
      <c r="F4" s="104"/>
      <c r="G4" s="104"/>
      <c r="H4" s="104"/>
      <c r="I4" s="104"/>
      <c r="J4" s="105"/>
      <c r="K4" s="5"/>
    </row>
    <row r="5" spans="1:30" ht="14.4" x14ac:dyDescent="0.25">
      <c r="A5" s="112" t="s">
        <v>0</v>
      </c>
      <c r="B5" s="104"/>
      <c r="C5" s="104"/>
      <c r="D5" s="104"/>
      <c r="E5" s="104"/>
      <c r="F5" s="104"/>
      <c r="G5" s="104"/>
      <c r="H5" s="104"/>
      <c r="I5" s="104"/>
      <c r="J5" s="105"/>
      <c r="K5" s="6"/>
      <c r="L5" s="7"/>
      <c r="M5" s="8"/>
      <c r="N5" s="8"/>
      <c r="O5" s="8"/>
      <c r="P5" s="8"/>
      <c r="Q5" s="8"/>
    </row>
    <row r="6" spans="1:30" ht="27.6" x14ac:dyDescent="0.25">
      <c r="A6" s="52" t="s">
        <v>1</v>
      </c>
      <c r="B6" s="52" t="s">
        <v>2</v>
      </c>
      <c r="C6" s="52" t="s">
        <v>3</v>
      </c>
      <c r="D6" s="52" t="s">
        <v>4</v>
      </c>
      <c r="E6" s="9" t="s">
        <v>5</v>
      </c>
      <c r="F6" s="52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10"/>
      <c r="L6" s="11"/>
      <c r="M6" s="11"/>
      <c r="N6" s="11"/>
      <c r="O6" s="11"/>
      <c r="P6" s="11"/>
      <c r="Q6" s="11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s="66" customFormat="1" ht="14.4" x14ac:dyDescent="0.25">
      <c r="A7" s="72" t="s">
        <v>181</v>
      </c>
      <c r="B7" s="73" t="s">
        <v>21</v>
      </c>
      <c r="C7" s="73" t="s">
        <v>230</v>
      </c>
      <c r="D7" s="73" t="s">
        <v>288</v>
      </c>
      <c r="E7" s="74">
        <v>1</v>
      </c>
      <c r="F7" s="72" t="s">
        <v>312</v>
      </c>
      <c r="G7" s="75">
        <v>0</v>
      </c>
      <c r="H7" s="76">
        <v>3526.4</v>
      </c>
      <c r="I7" s="76">
        <v>14105.6</v>
      </c>
      <c r="J7" s="77">
        <f t="shared" ref="J7:J81" si="0">SUM(G7:I7)</f>
        <v>17632</v>
      </c>
      <c r="K7" s="63"/>
      <c r="L7" s="63"/>
      <c r="M7" s="63"/>
      <c r="N7" s="63"/>
      <c r="O7" s="63"/>
      <c r="P7" s="63"/>
      <c r="Q7" s="63"/>
      <c r="R7" s="64"/>
      <c r="S7" s="64"/>
      <c r="T7" s="64"/>
      <c r="U7" s="64"/>
      <c r="V7" s="64"/>
      <c r="W7" s="64"/>
      <c r="X7" s="64"/>
      <c r="Y7" s="64"/>
      <c r="Z7" s="64"/>
      <c r="AA7" s="65"/>
      <c r="AB7" s="65"/>
      <c r="AC7" s="65"/>
      <c r="AD7" s="65"/>
    </row>
    <row r="8" spans="1:30" s="66" customFormat="1" ht="14.4" x14ac:dyDescent="0.25">
      <c r="A8" s="72" t="s">
        <v>325</v>
      </c>
      <c r="B8" s="73" t="s">
        <v>21</v>
      </c>
      <c r="C8" s="73" t="s">
        <v>230</v>
      </c>
      <c r="D8" s="73" t="s">
        <v>288</v>
      </c>
      <c r="E8" s="74">
        <v>1</v>
      </c>
      <c r="F8" s="72" t="s">
        <v>326</v>
      </c>
      <c r="G8" s="75">
        <v>0</v>
      </c>
      <c r="H8" s="76">
        <v>3016</v>
      </c>
      <c r="I8" s="76">
        <v>12064</v>
      </c>
      <c r="J8" s="77">
        <f t="shared" si="0"/>
        <v>15080</v>
      </c>
      <c r="K8" s="63"/>
      <c r="L8" s="63"/>
      <c r="M8" s="63"/>
      <c r="N8" s="63"/>
      <c r="O8" s="63"/>
      <c r="P8" s="63"/>
      <c r="Q8" s="63"/>
      <c r="R8" s="67"/>
      <c r="S8" s="67"/>
      <c r="T8" s="67"/>
      <c r="U8" s="67"/>
      <c r="V8" s="67"/>
      <c r="W8" s="67"/>
      <c r="X8" s="67"/>
      <c r="Y8" s="67"/>
      <c r="Z8" s="67"/>
      <c r="AA8" s="65"/>
      <c r="AB8" s="65"/>
      <c r="AC8" s="65"/>
      <c r="AD8" s="65"/>
    </row>
    <row r="9" spans="1:30" s="66" customFormat="1" ht="14.4" x14ac:dyDescent="0.25">
      <c r="A9" s="72" t="s">
        <v>182</v>
      </c>
      <c r="B9" s="73" t="s">
        <v>21</v>
      </c>
      <c r="C9" s="73" t="s">
        <v>230</v>
      </c>
      <c r="D9" s="73" t="s">
        <v>289</v>
      </c>
      <c r="E9" s="74">
        <v>1</v>
      </c>
      <c r="F9" s="72" t="s">
        <v>322</v>
      </c>
      <c r="G9" s="75">
        <v>0</v>
      </c>
      <c r="H9" s="76">
        <v>0</v>
      </c>
      <c r="I9" s="76">
        <v>12064</v>
      </c>
      <c r="J9" s="77">
        <f t="shared" si="0"/>
        <v>12064</v>
      </c>
      <c r="K9" s="63"/>
      <c r="L9" s="63"/>
      <c r="M9" s="63"/>
      <c r="N9" s="63"/>
      <c r="O9" s="63"/>
      <c r="P9" s="63"/>
      <c r="Q9" s="63"/>
      <c r="R9" s="67"/>
      <c r="S9" s="67"/>
      <c r="T9" s="67"/>
      <c r="U9" s="67"/>
      <c r="V9" s="67"/>
      <c r="W9" s="67"/>
      <c r="X9" s="67"/>
      <c r="Y9" s="67"/>
      <c r="Z9" s="67"/>
      <c r="AA9" s="65"/>
      <c r="AB9" s="65"/>
      <c r="AC9" s="65"/>
      <c r="AD9" s="65"/>
    </row>
    <row r="10" spans="1:30" s="66" customFormat="1" ht="14.4" x14ac:dyDescent="0.25">
      <c r="A10" s="72" t="s">
        <v>183</v>
      </c>
      <c r="B10" s="73" t="s">
        <v>21</v>
      </c>
      <c r="C10" s="73" t="s">
        <v>230</v>
      </c>
      <c r="D10" s="73" t="s">
        <v>288</v>
      </c>
      <c r="E10" s="74">
        <v>1</v>
      </c>
      <c r="F10" s="72" t="s">
        <v>233</v>
      </c>
      <c r="G10" s="75">
        <v>0</v>
      </c>
      <c r="H10" s="76">
        <v>3016</v>
      </c>
      <c r="I10" s="76">
        <v>12064</v>
      </c>
      <c r="J10" s="77">
        <f t="shared" si="0"/>
        <v>15080</v>
      </c>
      <c r="K10" s="63"/>
      <c r="L10" s="63"/>
      <c r="M10" s="63"/>
      <c r="N10" s="63"/>
      <c r="O10" s="63"/>
      <c r="P10" s="63"/>
      <c r="Q10" s="63"/>
      <c r="R10" s="67"/>
      <c r="S10" s="67"/>
      <c r="T10" s="67"/>
      <c r="U10" s="67"/>
      <c r="V10" s="67"/>
      <c r="W10" s="67"/>
      <c r="X10" s="67"/>
      <c r="Y10" s="67"/>
      <c r="Z10" s="67"/>
      <c r="AA10" s="65"/>
      <c r="AB10" s="65"/>
      <c r="AC10" s="65"/>
      <c r="AD10" s="65"/>
    </row>
    <row r="11" spans="1:30" s="66" customFormat="1" ht="14.4" x14ac:dyDescent="0.25">
      <c r="A11" s="72" t="s">
        <v>336</v>
      </c>
      <c r="B11" s="73" t="s">
        <v>25</v>
      </c>
      <c r="C11" s="73" t="s">
        <v>230</v>
      </c>
      <c r="D11" s="73" t="s">
        <v>288</v>
      </c>
      <c r="E11" s="74">
        <v>1</v>
      </c>
      <c r="F11" s="72" t="s">
        <v>317</v>
      </c>
      <c r="G11" s="75">
        <v>0</v>
      </c>
      <c r="H11" s="76">
        <v>1695.65</v>
      </c>
      <c r="I11" s="76">
        <v>6782.62</v>
      </c>
      <c r="J11" s="77">
        <f>SUM(G11:I11)</f>
        <v>8478.27</v>
      </c>
      <c r="K11" s="63"/>
      <c r="L11" s="63"/>
      <c r="M11" s="63"/>
      <c r="N11" s="63"/>
      <c r="O11" s="63"/>
      <c r="P11" s="63"/>
      <c r="Q11" s="63"/>
      <c r="R11" s="67"/>
      <c r="S11" s="67"/>
      <c r="T11" s="67"/>
      <c r="U11" s="67"/>
      <c r="V11" s="67"/>
      <c r="W11" s="67"/>
      <c r="X11" s="67"/>
      <c r="Y11" s="67"/>
      <c r="Z11" s="67"/>
      <c r="AA11" s="65"/>
      <c r="AB11" s="65"/>
      <c r="AC11" s="65"/>
      <c r="AD11" s="65"/>
    </row>
    <row r="12" spans="1:30" s="66" customFormat="1" ht="14.4" x14ac:dyDescent="0.25">
      <c r="A12" s="72" t="s">
        <v>184</v>
      </c>
      <c r="B12" s="73" t="s">
        <v>25</v>
      </c>
      <c r="C12" s="73" t="s">
        <v>230</v>
      </c>
      <c r="D12" s="73" t="s">
        <v>288</v>
      </c>
      <c r="E12" s="74">
        <v>1</v>
      </c>
      <c r="F12" s="72" t="s">
        <v>337</v>
      </c>
      <c r="G12" s="75">
        <v>0</v>
      </c>
      <c r="H12" s="76">
        <v>1695.65</v>
      </c>
      <c r="I12" s="76">
        <v>6782.62</v>
      </c>
      <c r="J12" s="77">
        <f t="shared" si="0"/>
        <v>8478.27</v>
      </c>
      <c r="K12" s="63"/>
      <c r="L12" s="63"/>
      <c r="M12" s="63"/>
      <c r="N12" s="63"/>
      <c r="O12" s="63"/>
      <c r="P12" s="63"/>
      <c r="Q12" s="63"/>
      <c r="R12" s="67"/>
      <c r="S12" s="67"/>
      <c r="T12" s="67"/>
      <c r="U12" s="67"/>
      <c r="V12" s="67"/>
      <c r="W12" s="67"/>
      <c r="X12" s="67"/>
      <c r="Y12" s="67"/>
      <c r="Z12" s="67"/>
      <c r="AA12" s="65"/>
      <c r="AB12" s="65"/>
      <c r="AC12" s="65"/>
      <c r="AD12" s="65"/>
    </row>
    <row r="13" spans="1:30" s="71" customFormat="1" ht="14.4" x14ac:dyDescent="0.25">
      <c r="A13" s="82" t="s">
        <v>186</v>
      </c>
      <c r="B13" s="83" t="s">
        <v>25</v>
      </c>
      <c r="C13" s="83" t="s">
        <v>230</v>
      </c>
      <c r="D13" s="83" t="s">
        <v>288</v>
      </c>
      <c r="E13" s="84">
        <v>1</v>
      </c>
      <c r="F13" s="82" t="s">
        <v>314</v>
      </c>
      <c r="G13" s="85">
        <v>0</v>
      </c>
      <c r="H13" s="86">
        <v>1695.65</v>
      </c>
      <c r="I13" s="86">
        <v>6782.62</v>
      </c>
      <c r="J13" s="87">
        <f t="shared" si="0"/>
        <v>8478.27</v>
      </c>
      <c r="K13" s="68"/>
      <c r="L13" s="68"/>
      <c r="M13" s="68"/>
      <c r="N13" s="68"/>
      <c r="O13" s="68"/>
      <c r="P13" s="68"/>
      <c r="Q13" s="68"/>
      <c r="R13" s="69"/>
      <c r="S13" s="69"/>
      <c r="T13" s="69"/>
      <c r="U13" s="69"/>
      <c r="V13" s="69"/>
      <c r="W13" s="69"/>
      <c r="X13" s="69"/>
      <c r="Y13" s="69"/>
      <c r="Z13" s="69"/>
      <c r="AA13" s="70"/>
      <c r="AB13" s="70"/>
      <c r="AC13" s="70"/>
      <c r="AD13" s="70"/>
    </row>
    <row r="14" spans="1:30" s="66" customFormat="1" ht="14.4" x14ac:dyDescent="0.25">
      <c r="A14" s="72" t="s">
        <v>188</v>
      </c>
      <c r="B14" s="73" t="s">
        <v>25</v>
      </c>
      <c r="C14" s="73" t="s">
        <v>230</v>
      </c>
      <c r="D14" s="73" t="s">
        <v>288</v>
      </c>
      <c r="E14" s="74">
        <v>1</v>
      </c>
      <c r="F14" s="72" t="s">
        <v>306</v>
      </c>
      <c r="G14" s="75">
        <v>0</v>
      </c>
      <c r="H14" s="76">
        <v>1695.65</v>
      </c>
      <c r="I14" s="76">
        <v>6782.62</v>
      </c>
      <c r="J14" s="77">
        <f t="shared" si="0"/>
        <v>8478.27</v>
      </c>
      <c r="K14" s="63"/>
      <c r="L14" s="63"/>
      <c r="M14" s="63"/>
      <c r="N14" s="63"/>
      <c r="O14" s="63"/>
      <c r="P14" s="63"/>
      <c r="Q14" s="63"/>
      <c r="R14" s="67"/>
      <c r="S14" s="67"/>
      <c r="T14" s="67"/>
      <c r="U14" s="67"/>
      <c r="V14" s="67"/>
      <c r="W14" s="67"/>
      <c r="X14" s="67"/>
      <c r="Y14" s="67"/>
      <c r="Z14" s="67"/>
      <c r="AA14" s="65"/>
      <c r="AB14" s="65"/>
      <c r="AC14" s="65"/>
      <c r="AD14" s="65"/>
    </row>
    <row r="15" spans="1:30" s="66" customFormat="1" ht="14.4" x14ac:dyDescent="0.25">
      <c r="A15" s="72" t="s">
        <v>364</v>
      </c>
      <c r="B15" s="73" t="s">
        <v>25</v>
      </c>
      <c r="C15" s="73" t="s">
        <v>230</v>
      </c>
      <c r="D15" s="73" t="s">
        <v>288</v>
      </c>
      <c r="E15" s="74">
        <v>1</v>
      </c>
      <c r="F15" s="72" t="s">
        <v>238</v>
      </c>
      <c r="G15" s="75">
        <v>0</v>
      </c>
      <c r="H15" s="76">
        <v>1695.65</v>
      </c>
      <c r="I15" s="76">
        <v>6782.62</v>
      </c>
      <c r="J15" s="77">
        <f>SUM(G15:I15)</f>
        <v>8478.27</v>
      </c>
      <c r="K15" s="63"/>
      <c r="L15" s="63"/>
      <c r="M15" s="63"/>
      <c r="N15" s="63"/>
      <c r="O15" s="63"/>
      <c r="P15" s="63"/>
      <c r="Q15" s="63"/>
      <c r="R15" s="67"/>
      <c r="S15" s="67"/>
      <c r="T15" s="67"/>
      <c r="U15" s="67"/>
      <c r="V15" s="67"/>
      <c r="W15" s="67"/>
      <c r="X15" s="67"/>
      <c r="Y15" s="67"/>
      <c r="Z15" s="67"/>
      <c r="AA15" s="65"/>
      <c r="AB15" s="65"/>
      <c r="AC15" s="65"/>
      <c r="AD15" s="65"/>
    </row>
    <row r="16" spans="1:30" s="66" customFormat="1" ht="14.4" x14ac:dyDescent="0.25">
      <c r="A16" s="72" t="s">
        <v>185</v>
      </c>
      <c r="B16" s="73" t="s">
        <v>25</v>
      </c>
      <c r="C16" s="73" t="s">
        <v>230</v>
      </c>
      <c r="D16" s="73" t="s">
        <v>288</v>
      </c>
      <c r="E16" s="74">
        <v>1</v>
      </c>
      <c r="F16" s="72" t="s">
        <v>234</v>
      </c>
      <c r="G16" s="75">
        <v>0</v>
      </c>
      <c r="H16" s="76">
        <v>1695.65</v>
      </c>
      <c r="I16" s="76">
        <v>6782.62</v>
      </c>
      <c r="J16" s="77">
        <f>SUM(G16:I16)</f>
        <v>8478.27</v>
      </c>
      <c r="K16" s="63"/>
      <c r="L16" s="63"/>
      <c r="M16" s="63"/>
      <c r="N16" s="63"/>
      <c r="O16" s="63"/>
      <c r="P16" s="63"/>
      <c r="Q16" s="63"/>
      <c r="R16" s="67"/>
      <c r="S16" s="67"/>
      <c r="T16" s="67"/>
      <c r="U16" s="67"/>
      <c r="V16" s="67"/>
      <c r="W16" s="67"/>
      <c r="X16" s="67"/>
      <c r="Y16" s="67"/>
      <c r="Z16" s="67"/>
      <c r="AA16" s="65"/>
      <c r="AB16" s="65"/>
      <c r="AC16" s="65"/>
      <c r="AD16" s="65"/>
    </row>
    <row r="17" spans="1:30" s="66" customFormat="1" ht="14.4" x14ac:dyDescent="0.25">
      <c r="A17" s="72" t="s">
        <v>191</v>
      </c>
      <c r="B17" s="73" t="s">
        <v>29</v>
      </c>
      <c r="C17" s="73" t="s">
        <v>230</v>
      </c>
      <c r="D17" s="73" t="s">
        <v>288</v>
      </c>
      <c r="E17" s="74">
        <v>1</v>
      </c>
      <c r="F17" s="72" t="s">
        <v>243</v>
      </c>
      <c r="G17" s="75">
        <v>0</v>
      </c>
      <c r="H17" s="76">
        <v>1310.28</v>
      </c>
      <c r="I17" s="76">
        <v>5241.1099999999997</v>
      </c>
      <c r="J17" s="77">
        <f>SUM(G17:I17)</f>
        <v>6551.3899999999994</v>
      </c>
      <c r="K17" s="63"/>
      <c r="L17" s="63"/>
      <c r="M17" s="63"/>
      <c r="N17" s="63"/>
      <c r="O17" s="63"/>
      <c r="P17" s="63"/>
      <c r="Q17" s="63"/>
      <c r="R17" s="67"/>
      <c r="S17" s="67"/>
      <c r="T17" s="67"/>
      <c r="U17" s="67"/>
      <c r="V17" s="67"/>
      <c r="W17" s="67"/>
      <c r="X17" s="67"/>
      <c r="Y17" s="67"/>
      <c r="Z17" s="67"/>
      <c r="AA17" s="65"/>
      <c r="AB17" s="65"/>
      <c r="AC17" s="65"/>
      <c r="AD17" s="65"/>
    </row>
    <row r="18" spans="1:30" ht="14.4" x14ac:dyDescent="0.25">
      <c r="A18" s="72" t="s">
        <v>194</v>
      </c>
      <c r="B18" s="73" t="s">
        <v>29</v>
      </c>
      <c r="C18" s="73" t="s">
        <v>230</v>
      </c>
      <c r="D18" s="73" t="s">
        <v>287</v>
      </c>
      <c r="E18" s="74">
        <v>1</v>
      </c>
      <c r="F18" s="72"/>
      <c r="G18" s="75">
        <v>0</v>
      </c>
      <c r="H18" s="76">
        <v>0</v>
      </c>
      <c r="I18" s="76">
        <v>0</v>
      </c>
      <c r="J18" s="77">
        <f>SUM(G18:I18)</f>
        <v>0</v>
      </c>
      <c r="K18" s="18"/>
      <c r="L18" s="18"/>
      <c r="M18" s="18"/>
      <c r="N18" s="18"/>
      <c r="O18" s="18"/>
      <c r="P18" s="18"/>
      <c r="Q18" s="18"/>
      <c r="R18" s="51"/>
      <c r="S18" s="51"/>
      <c r="T18" s="51"/>
      <c r="U18" s="51"/>
      <c r="V18" s="51"/>
      <c r="W18" s="51"/>
      <c r="X18" s="51"/>
      <c r="Y18" s="51"/>
      <c r="Z18" s="51"/>
      <c r="AA18" s="5"/>
      <c r="AB18" s="5"/>
      <c r="AC18" s="5"/>
      <c r="AD18" s="5"/>
    </row>
    <row r="19" spans="1:30" s="71" customFormat="1" ht="14.4" x14ac:dyDescent="0.25">
      <c r="A19" s="82" t="s">
        <v>192</v>
      </c>
      <c r="B19" s="83" t="s">
        <v>29</v>
      </c>
      <c r="C19" s="83" t="s">
        <v>230</v>
      </c>
      <c r="D19" s="83" t="s">
        <v>289</v>
      </c>
      <c r="E19" s="74">
        <v>1</v>
      </c>
      <c r="F19" s="88" t="s">
        <v>332</v>
      </c>
      <c r="G19" s="85">
        <v>0</v>
      </c>
      <c r="H19" s="86">
        <v>1310.28</v>
      </c>
      <c r="I19" s="86">
        <v>5241.1099999999997</v>
      </c>
      <c r="J19" s="77">
        <f>SUM(G19:I19)</f>
        <v>6551.3899999999994</v>
      </c>
      <c r="K19" s="68"/>
      <c r="L19" s="68"/>
      <c r="M19" s="68"/>
      <c r="N19" s="68"/>
      <c r="O19" s="68"/>
      <c r="P19" s="68"/>
      <c r="Q19" s="68"/>
      <c r="R19" s="69"/>
      <c r="S19" s="69"/>
      <c r="T19" s="69"/>
      <c r="U19" s="69"/>
      <c r="V19" s="69"/>
      <c r="W19" s="69"/>
      <c r="X19" s="69"/>
      <c r="Y19" s="69"/>
      <c r="Z19" s="69"/>
      <c r="AA19" s="70"/>
      <c r="AB19" s="70"/>
      <c r="AC19" s="70"/>
      <c r="AD19" s="70"/>
    </row>
    <row r="20" spans="1:30" s="66" customFormat="1" ht="14.4" x14ac:dyDescent="0.25">
      <c r="A20" s="72" t="s">
        <v>189</v>
      </c>
      <c r="B20" s="73" t="s">
        <v>29</v>
      </c>
      <c r="C20" s="73" t="s">
        <v>230</v>
      </c>
      <c r="D20" s="73" t="s">
        <v>288</v>
      </c>
      <c r="E20" s="74">
        <v>1</v>
      </c>
      <c r="F20" s="72" t="s">
        <v>347</v>
      </c>
      <c r="G20" s="75">
        <v>0</v>
      </c>
      <c r="H20" s="76">
        <v>1310.28</v>
      </c>
      <c r="I20" s="76">
        <v>5241.1099999999997</v>
      </c>
      <c r="J20" s="77">
        <f t="shared" si="0"/>
        <v>6551.3899999999994</v>
      </c>
      <c r="K20" s="63"/>
      <c r="L20" s="63"/>
      <c r="M20" s="63"/>
      <c r="N20" s="63"/>
      <c r="O20" s="63"/>
      <c r="P20" s="63"/>
      <c r="Q20" s="63"/>
      <c r="R20" s="67"/>
      <c r="S20" s="67"/>
      <c r="T20" s="67"/>
      <c r="U20" s="67"/>
      <c r="V20" s="67"/>
      <c r="W20" s="67"/>
      <c r="X20" s="67"/>
      <c r="Y20" s="67"/>
      <c r="Z20" s="67"/>
      <c r="AA20" s="65"/>
      <c r="AB20" s="65"/>
      <c r="AC20" s="65"/>
      <c r="AD20" s="65"/>
    </row>
    <row r="21" spans="1:30" s="66" customFormat="1" ht="14.4" x14ac:dyDescent="0.25">
      <c r="A21" s="72" t="s">
        <v>190</v>
      </c>
      <c r="B21" s="73" t="s">
        <v>29</v>
      </c>
      <c r="C21" s="73" t="s">
        <v>230</v>
      </c>
      <c r="D21" s="73" t="s">
        <v>288</v>
      </c>
      <c r="E21" s="74">
        <v>1</v>
      </c>
      <c r="F21" s="72" t="s">
        <v>309</v>
      </c>
      <c r="G21" s="75">
        <v>0</v>
      </c>
      <c r="H21" s="76">
        <v>1310.28</v>
      </c>
      <c r="I21" s="76">
        <v>5241.1099999999997</v>
      </c>
      <c r="J21" s="77">
        <f t="shared" si="0"/>
        <v>6551.3899999999994</v>
      </c>
      <c r="K21" s="63"/>
      <c r="L21" s="63"/>
      <c r="M21" s="63"/>
      <c r="N21" s="63"/>
      <c r="O21" s="63"/>
      <c r="P21" s="63"/>
      <c r="Q21" s="63"/>
      <c r="R21" s="67"/>
      <c r="S21" s="67"/>
      <c r="T21" s="67"/>
      <c r="U21" s="67"/>
      <c r="V21" s="67"/>
      <c r="W21" s="67"/>
      <c r="X21" s="67"/>
      <c r="Y21" s="67"/>
      <c r="Z21" s="67"/>
      <c r="AA21" s="65"/>
      <c r="AB21" s="65"/>
      <c r="AC21" s="65"/>
      <c r="AD21" s="65"/>
    </row>
    <row r="22" spans="1:30" s="66" customFormat="1" ht="14.4" x14ac:dyDescent="0.25">
      <c r="A22" s="72" t="s">
        <v>189</v>
      </c>
      <c r="B22" s="73" t="s">
        <v>29</v>
      </c>
      <c r="C22" s="73" t="s">
        <v>230</v>
      </c>
      <c r="D22" s="73" t="s">
        <v>288</v>
      </c>
      <c r="E22" s="74">
        <v>1</v>
      </c>
      <c r="F22" s="72" t="s">
        <v>242</v>
      </c>
      <c r="G22" s="75">
        <v>0</v>
      </c>
      <c r="H22" s="76">
        <v>1310.28</v>
      </c>
      <c r="I22" s="76">
        <v>5241.1099999999997</v>
      </c>
      <c r="J22" s="77">
        <f t="shared" si="0"/>
        <v>6551.3899999999994</v>
      </c>
      <c r="K22" s="63"/>
      <c r="L22" s="63"/>
      <c r="M22" s="63"/>
      <c r="N22" s="63"/>
      <c r="O22" s="63"/>
      <c r="P22" s="63"/>
      <c r="Q22" s="63"/>
      <c r="R22" s="67"/>
      <c r="S22" s="67"/>
      <c r="T22" s="67"/>
      <c r="U22" s="67"/>
      <c r="V22" s="67"/>
      <c r="W22" s="67"/>
      <c r="X22" s="67"/>
      <c r="Y22" s="67"/>
      <c r="Z22" s="67"/>
      <c r="AA22" s="65"/>
      <c r="AB22" s="65"/>
      <c r="AC22" s="65"/>
      <c r="AD22" s="65"/>
    </row>
    <row r="23" spans="1:30" s="66" customFormat="1" ht="14.4" x14ac:dyDescent="0.25">
      <c r="A23" s="72" t="s">
        <v>300</v>
      </c>
      <c r="B23" s="73" t="s">
        <v>29</v>
      </c>
      <c r="C23" s="73" t="s">
        <v>230</v>
      </c>
      <c r="D23" s="73" t="s">
        <v>288</v>
      </c>
      <c r="E23" s="74">
        <v>1</v>
      </c>
      <c r="F23" s="72" t="s">
        <v>341</v>
      </c>
      <c r="G23" s="75">
        <v>0</v>
      </c>
      <c r="H23" s="76">
        <v>1310.28</v>
      </c>
      <c r="I23" s="76">
        <v>5241.1099999999997</v>
      </c>
      <c r="J23" s="77">
        <f>SUM(G23:I23)</f>
        <v>6551.3899999999994</v>
      </c>
      <c r="K23" s="63"/>
      <c r="L23" s="63"/>
      <c r="M23" s="63"/>
      <c r="N23" s="63"/>
      <c r="O23" s="63"/>
      <c r="P23" s="63"/>
      <c r="Q23" s="63"/>
      <c r="R23" s="67"/>
      <c r="S23" s="67"/>
      <c r="T23" s="67"/>
      <c r="U23" s="67"/>
      <c r="V23" s="67"/>
      <c r="W23" s="67"/>
      <c r="X23" s="67"/>
      <c r="Y23" s="67"/>
      <c r="Z23" s="67"/>
      <c r="AA23" s="65"/>
      <c r="AB23" s="65"/>
      <c r="AC23" s="65"/>
      <c r="AD23" s="65"/>
    </row>
    <row r="24" spans="1:30" s="66" customFormat="1" ht="14.4" x14ac:dyDescent="0.25">
      <c r="A24" s="72" t="s">
        <v>301</v>
      </c>
      <c r="B24" s="73" t="s">
        <v>29</v>
      </c>
      <c r="C24" s="73" t="s">
        <v>230</v>
      </c>
      <c r="D24" s="73" t="s">
        <v>288</v>
      </c>
      <c r="E24" s="74">
        <v>1</v>
      </c>
      <c r="F24" s="72" t="s">
        <v>269</v>
      </c>
      <c r="G24" s="75">
        <v>0</v>
      </c>
      <c r="H24" s="76">
        <v>1310.28</v>
      </c>
      <c r="I24" s="76">
        <v>5241.1099999999997</v>
      </c>
      <c r="J24" s="77">
        <f>SUM(G24:I24)</f>
        <v>6551.3899999999994</v>
      </c>
      <c r="K24" s="63"/>
      <c r="L24" s="63"/>
      <c r="M24" s="63"/>
      <c r="N24" s="63"/>
      <c r="O24" s="63"/>
      <c r="P24" s="63"/>
      <c r="Q24" s="63"/>
      <c r="R24" s="67"/>
      <c r="S24" s="67"/>
      <c r="T24" s="67"/>
      <c r="U24" s="67"/>
      <c r="V24" s="67"/>
      <c r="W24" s="67"/>
      <c r="X24" s="67"/>
      <c r="Y24" s="67"/>
      <c r="Z24" s="67"/>
      <c r="AA24" s="65"/>
      <c r="AB24" s="65"/>
      <c r="AC24" s="65"/>
      <c r="AD24" s="65"/>
    </row>
    <row r="25" spans="1:30" s="66" customFormat="1" ht="14.4" x14ac:dyDescent="0.25">
      <c r="A25" s="72" t="s">
        <v>193</v>
      </c>
      <c r="B25" s="73" t="s">
        <v>29</v>
      </c>
      <c r="C25" s="73" t="s">
        <v>230</v>
      </c>
      <c r="D25" s="73" t="s">
        <v>288</v>
      </c>
      <c r="E25" s="74">
        <v>1</v>
      </c>
      <c r="F25" s="72" t="s">
        <v>244</v>
      </c>
      <c r="G25" s="75">
        <v>0</v>
      </c>
      <c r="H25" s="76">
        <v>1310.28</v>
      </c>
      <c r="I25" s="76">
        <v>5241.1099999999997</v>
      </c>
      <c r="J25" s="77">
        <f t="shared" si="0"/>
        <v>6551.3899999999994</v>
      </c>
      <c r="K25" s="63"/>
      <c r="L25" s="63"/>
      <c r="M25" s="63"/>
      <c r="N25" s="63"/>
      <c r="O25" s="63"/>
      <c r="P25" s="63"/>
      <c r="Q25" s="63"/>
      <c r="R25" s="67"/>
      <c r="S25" s="67"/>
      <c r="T25" s="67"/>
      <c r="U25" s="67"/>
      <c r="V25" s="67"/>
      <c r="W25" s="67"/>
      <c r="X25" s="67"/>
      <c r="Y25" s="67"/>
      <c r="Z25" s="67"/>
      <c r="AA25" s="65"/>
      <c r="AB25" s="65"/>
      <c r="AC25" s="65"/>
      <c r="AD25" s="65"/>
    </row>
    <row r="26" spans="1:30" s="66" customFormat="1" ht="14.4" x14ac:dyDescent="0.25">
      <c r="A26" s="72" t="s">
        <v>318</v>
      </c>
      <c r="B26" s="73" t="s">
        <v>29</v>
      </c>
      <c r="C26" s="73" t="s">
        <v>230</v>
      </c>
      <c r="D26" s="73" t="s">
        <v>288</v>
      </c>
      <c r="E26" s="74">
        <v>1</v>
      </c>
      <c r="F26" s="72" t="s">
        <v>319</v>
      </c>
      <c r="G26" s="75">
        <v>0</v>
      </c>
      <c r="H26" s="76">
        <v>1310.28</v>
      </c>
      <c r="I26" s="76">
        <v>5241.1099999999997</v>
      </c>
      <c r="J26" s="77">
        <f t="shared" si="0"/>
        <v>6551.3899999999994</v>
      </c>
      <c r="K26" s="63"/>
      <c r="L26" s="63"/>
      <c r="M26" s="63"/>
      <c r="N26" s="63"/>
      <c r="O26" s="63"/>
      <c r="P26" s="63"/>
      <c r="Q26" s="63"/>
      <c r="R26" s="67"/>
      <c r="S26" s="67"/>
      <c r="T26" s="67"/>
      <c r="U26" s="67"/>
      <c r="V26" s="67"/>
      <c r="W26" s="67"/>
      <c r="X26" s="67"/>
      <c r="Y26" s="67"/>
      <c r="Z26" s="67"/>
      <c r="AA26" s="65"/>
      <c r="AB26" s="65"/>
      <c r="AC26" s="65"/>
      <c r="AD26" s="65"/>
    </row>
    <row r="27" spans="1:30" s="81" customFormat="1" ht="14.4" x14ac:dyDescent="0.25">
      <c r="A27" s="72" t="s">
        <v>195</v>
      </c>
      <c r="B27" s="73" t="s">
        <v>29</v>
      </c>
      <c r="C27" s="73" t="s">
        <v>230</v>
      </c>
      <c r="D27" s="73" t="s">
        <v>287</v>
      </c>
      <c r="E27" s="74">
        <v>1</v>
      </c>
      <c r="F27" s="72"/>
      <c r="G27" s="75">
        <v>0</v>
      </c>
      <c r="H27" s="76">
        <v>0</v>
      </c>
      <c r="I27" s="76">
        <v>0</v>
      </c>
      <c r="J27" s="77">
        <f t="shared" si="0"/>
        <v>0</v>
      </c>
      <c r="K27" s="78"/>
      <c r="L27" s="78"/>
      <c r="M27" s="78"/>
      <c r="N27" s="78"/>
      <c r="O27" s="78"/>
      <c r="P27" s="78"/>
      <c r="Q27" s="78"/>
      <c r="R27" s="79"/>
      <c r="S27" s="79"/>
      <c r="T27" s="79"/>
      <c r="U27" s="79"/>
      <c r="V27" s="79"/>
      <c r="W27" s="79"/>
      <c r="X27" s="79"/>
      <c r="Y27" s="79"/>
      <c r="Z27" s="79"/>
      <c r="AA27" s="80"/>
      <c r="AB27" s="80"/>
      <c r="AC27" s="80"/>
      <c r="AD27" s="80"/>
    </row>
    <row r="28" spans="1:30" s="66" customFormat="1" ht="14.4" x14ac:dyDescent="0.25">
      <c r="A28" s="72" t="s">
        <v>340</v>
      </c>
      <c r="B28" s="73" t="s">
        <v>31</v>
      </c>
      <c r="C28" s="73" t="s">
        <v>230</v>
      </c>
      <c r="D28" s="73" t="s">
        <v>288</v>
      </c>
      <c r="E28" s="74">
        <v>1</v>
      </c>
      <c r="F28" s="72" t="s">
        <v>339</v>
      </c>
      <c r="G28" s="75">
        <v>0</v>
      </c>
      <c r="H28" s="76">
        <v>1079.05</v>
      </c>
      <c r="I28" s="76">
        <v>4316.21</v>
      </c>
      <c r="J28" s="77">
        <f t="shared" si="0"/>
        <v>5395.26</v>
      </c>
      <c r="K28" s="63"/>
      <c r="L28" s="63"/>
      <c r="M28" s="63"/>
      <c r="N28" s="63"/>
      <c r="O28" s="63"/>
      <c r="P28" s="63"/>
      <c r="Q28" s="63"/>
      <c r="R28" s="67"/>
      <c r="S28" s="67"/>
      <c r="T28" s="67"/>
      <c r="U28" s="67"/>
      <c r="V28" s="67"/>
      <c r="W28" s="67"/>
      <c r="X28" s="67"/>
      <c r="Y28" s="67"/>
      <c r="Z28" s="67"/>
      <c r="AA28" s="65"/>
      <c r="AB28" s="65"/>
      <c r="AC28" s="65"/>
      <c r="AD28" s="65"/>
    </row>
    <row r="29" spans="1:30" s="66" customFormat="1" ht="14.4" x14ac:dyDescent="0.25">
      <c r="A29" s="72" t="s">
        <v>295</v>
      </c>
      <c r="B29" s="73" t="s">
        <v>31</v>
      </c>
      <c r="C29" s="73" t="s">
        <v>230</v>
      </c>
      <c r="D29" s="73" t="s">
        <v>288</v>
      </c>
      <c r="E29" s="74">
        <v>1</v>
      </c>
      <c r="F29" s="72" t="s">
        <v>296</v>
      </c>
      <c r="G29" s="75">
        <v>0</v>
      </c>
      <c r="H29" s="76">
        <v>1079.05</v>
      </c>
      <c r="I29" s="76">
        <v>4316.21</v>
      </c>
      <c r="J29" s="77">
        <f t="shared" si="0"/>
        <v>5395.26</v>
      </c>
      <c r="K29" s="63"/>
      <c r="L29" s="63"/>
      <c r="M29" s="63"/>
      <c r="N29" s="63"/>
      <c r="O29" s="63"/>
      <c r="P29" s="63"/>
      <c r="Q29" s="63"/>
      <c r="R29" s="67"/>
      <c r="S29" s="67"/>
      <c r="T29" s="67"/>
      <c r="U29" s="67"/>
      <c r="V29" s="67"/>
      <c r="W29" s="67"/>
      <c r="X29" s="67"/>
      <c r="Y29" s="67"/>
      <c r="Z29" s="67"/>
      <c r="AA29" s="65"/>
      <c r="AB29" s="65"/>
      <c r="AC29" s="65"/>
      <c r="AD29" s="65"/>
    </row>
    <row r="30" spans="1:30" s="66" customFormat="1" ht="14.4" x14ac:dyDescent="0.25">
      <c r="A30" s="72" t="s">
        <v>297</v>
      </c>
      <c r="B30" s="73" t="s">
        <v>31</v>
      </c>
      <c r="C30" s="73" t="s">
        <v>230</v>
      </c>
      <c r="D30" s="73" t="s">
        <v>288</v>
      </c>
      <c r="E30" s="74">
        <v>1</v>
      </c>
      <c r="F30" s="72" t="s">
        <v>298</v>
      </c>
      <c r="G30" s="75">
        <v>0</v>
      </c>
      <c r="H30" s="76">
        <v>1079.05</v>
      </c>
      <c r="I30" s="76">
        <v>4316.21</v>
      </c>
      <c r="J30" s="77">
        <f t="shared" si="0"/>
        <v>5395.26</v>
      </c>
      <c r="K30" s="63"/>
      <c r="L30" s="63"/>
      <c r="M30" s="63"/>
      <c r="N30" s="63"/>
      <c r="O30" s="63"/>
      <c r="P30" s="63"/>
      <c r="Q30" s="63"/>
      <c r="R30" s="67"/>
      <c r="S30" s="67"/>
      <c r="T30" s="67"/>
      <c r="U30" s="67"/>
      <c r="V30" s="67"/>
      <c r="W30" s="67"/>
      <c r="X30" s="67"/>
      <c r="Y30" s="67"/>
      <c r="Z30" s="67"/>
      <c r="AA30" s="65"/>
      <c r="AB30" s="65"/>
      <c r="AC30" s="65"/>
      <c r="AD30" s="65"/>
    </row>
    <row r="31" spans="1:30" s="66" customFormat="1" ht="14.4" x14ac:dyDescent="0.25">
      <c r="A31" s="72" t="s">
        <v>308</v>
      </c>
      <c r="B31" s="73" t="s">
        <v>31</v>
      </c>
      <c r="C31" s="73" t="s">
        <v>230</v>
      </c>
      <c r="D31" s="73" t="s">
        <v>288</v>
      </c>
      <c r="E31" s="74">
        <v>1</v>
      </c>
      <c r="F31" s="72" t="s">
        <v>307</v>
      </c>
      <c r="G31" s="75">
        <v>0</v>
      </c>
      <c r="H31" s="76">
        <v>1079.05</v>
      </c>
      <c r="I31" s="76">
        <v>4316.21</v>
      </c>
      <c r="J31" s="77">
        <f t="shared" si="0"/>
        <v>5395.26</v>
      </c>
      <c r="K31" s="63"/>
      <c r="L31" s="63"/>
      <c r="M31" s="63"/>
      <c r="N31" s="63"/>
      <c r="O31" s="63"/>
      <c r="P31" s="63"/>
      <c r="Q31" s="63"/>
      <c r="R31" s="67"/>
      <c r="S31" s="67"/>
      <c r="T31" s="67"/>
      <c r="U31" s="67"/>
      <c r="V31" s="67"/>
      <c r="W31" s="67"/>
      <c r="X31" s="67"/>
      <c r="Y31" s="67"/>
      <c r="Z31" s="67"/>
      <c r="AA31" s="65"/>
      <c r="AB31" s="65"/>
      <c r="AC31" s="65"/>
      <c r="AD31" s="65"/>
    </row>
    <row r="32" spans="1:30" s="66" customFormat="1" ht="14.4" x14ac:dyDescent="0.25">
      <c r="A32" s="72" t="s">
        <v>293</v>
      </c>
      <c r="B32" s="73" t="s">
        <v>31</v>
      </c>
      <c r="C32" s="73" t="s">
        <v>230</v>
      </c>
      <c r="D32" s="73" t="s">
        <v>288</v>
      </c>
      <c r="E32" s="74">
        <v>1</v>
      </c>
      <c r="F32" s="72" t="s">
        <v>327</v>
      </c>
      <c r="G32" s="75">
        <v>0</v>
      </c>
      <c r="H32" s="76">
        <v>1079.05</v>
      </c>
      <c r="I32" s="76">
        <v>4316.21</v>
      </c>
      <c r="J32" s="77">
        <f t="shared" si="0"/>
        <v>5395.26</v>
      </c>
      <c r="K32" s="63"/>
      <c r="L32" s="63"/>
      <c r="M32" s="63"/>
      <c r="N32" s="63"/>
      <c r="O32" s="63"/>
      <c r="P32" s="63"/>
      <c r="Q32" s="63"/>
      <c r="R32" s="67"/>
      <c r="S32" s="67"/>
      <c r="T32" s="67"/>
      <c r="U32" s="67"/>
      <c r="V32" s="67"/>
      <c r="W32" s="67"/>
      <c r="X32" s="67"/>
      <c r="Y32" s="67"/>
      <c r="Z32" s="67"/>
      <c r="AA32" s="65"/>
      <c r="AB32" s="65"/>
      <c r="AC32" s="65"/>
      <c r="AD32" s="65"/>
    </row>
    <row r="33" spans="1:30" s="66" customFormat="1" ht="14.4" x14ac:dyDescent="0.25">
      <c r="A33" s="72" t="s">
        <v>209</v>
      </c>
      <c r="B33" s="73" t="s">
        <v>33</v>
      </c>
      <c r="C33" s="73" t="s">
        <v>230</v>
      </c>
      <c r="D33" s="73" t="s">
        <v>288</v>
      </c>
      <c r="E33" s="74">
        <v>1</v>
      </c>
      <c r="F33" s="72" t="s">
        <v>261</v>
      </c>
      <c r="G33" s="75">
        <v>0</v>
      </c>
      <c r="H33" s="76">
        <v>936.46</v>
      </c>
      <c r="I33" s="76">
        <v>3745.85</v>
      </c>
      <c r="J33" s="77">
        <f t="shared" si="0"/>
        <v>4682.3099999999995</v>
      </c>
      <c r="K33" s="63"/>
      <c r="L33" s="63"/>
      <c r="M33" s="63"/>
      <c r="N33" s="63"/>
      <c r="O33" s="63"/>
      <c r="P33" s="63"/>
      <c r="Q33" s="63"/>
      <c r="R33" s="67"/>
      <c r="S33" s="67"/>
      <c r="T33" s="67"/>
      <c r="U33" s="67"/>
      <c r="V33" s="67"/>
      <c r="W33" s="67"/>
      <c r="X33" s="67"/>
      <c r="Y33" s="67"/>
      <c r="Z33" s="67"/>
      <c r="AA33" s="65"/>
      <c r="AB33" s="65"/>
      <c r="AC33" s="65"/>
      <c r="AD33" s="65"/>
    </row>
    <row r="34" spans="1:30" s="66" customFormat="1" ht="14.4" x14ac:dyDescent="0.25">
      <c r="A34" s="72" t="s">
        <v>202</v>
      </c>
      <c r="B34" s="73" t="s">
        <v>33</v>
      </c>
      <c r="C34" s="73" t="s">
        <v>230</v>
      </c>
      <c r="D34" s="73" t="s">
        <v>288</v>
      </c>
      <c r="E34" s="74">
        <v>1</v>
      </c>
      <c r="F34" s="72" t="s">
        <v>258</v>
      </c>
      <c r="G34" s="75">
        <v>0</v>
      </c>
      <c r="H34" s="76">
        <v>936.46</v>
      </c>
      <c r="I34" s="76">
        <v>3745.85</v>
      </c>
      <c r="J34" s="77">
        <f t="shared" si="0"/>
        <v>4682.3099999999995</v>
      </c>
      <c r="K34" s="63"/>
      <c r="L34" s="63"/>
      <c r="M34" s="63"/>
      <c r="N34" s="63"/>
      <c r="O34" s="63"/>
      <c r="P34" s="63"/>
      <c r="Q34" s="63"/>
      <c r="R34" s="67"/>
      <c r="S34" s="67"/>
      <c r="T34" s="67"/>
      <c r="U34" s="67"/>
      <c r="V34" s="67"/>
      <c r="W34" s="67"/>
      <c r="X34" s="67"/>
      <c r="Y34" s="67"/>
      <c r="Z34" s="67"/>
      <c r="AA34" s="65"/>
      <c r="AB34" s="65"/>
      <c r="AC34" s="65"/>
      <c r="AD34" s="65"/>
    </row>
    <row r="35" spans="1:30" s="66" customFormat="1" ht="14.4" x14ac:dyDescent="0.25">
      <c r="A35" s="72" t="s">
        <v>197</v>
      </c>
      <c r="B35" s="73" t="s">
        <v>33</v>
      </c>
      <c r="C35" s="73" t="s">
        <v>230</v>
      </c>
      <c r="D35" s="73" t="s">
        <v>288</v>
      </c>
      <c r="E35" s="74">
        <v>1</v>
      </c>
      <c r="F35" s="72" t="s">
        <v>247</v>
      </c>
      <c r="G35" s="75">
        <v>0</v>
      </c>
      <c r="H35" s="76">
        <v>936.46</v>
      </c>
      <c r="I35" s="76">
        <v>3745.85</v>
      </c>
      <c r="J35" s="77">
        <f t="shared" si="0"/>
        <v>4682.3099999999995</v>
      </c>
      <c r="K35" s="63"/>
      <c r="L35" s="63"/>
      <c r="M35" s="63"/>
      <c r="N35" s="63"/>
      <c r="O35" s="63"/>
      <c r="P35" s="63"/>
      <c r="Q35" s="63"/>
      <c r="R35" s="67"/>
      <c r="S35" s="67"/>
      <c r="T35" s="67"/>
      <c r="U35" s="67"/>
      <c r="V35" s="67"/>
      <c r="W35" s="67"/>
      <c r="X35" s="67"/>
      <c r="Y35" s="67"/>
      <c r="Z35" s="67"/>
      <c r="AA35" s="65"/>
      <c r="AB35" s="65"/>
      <c r="AC35" s="65"/>
      <c r="AD35" s="65"/>
    </row>
    <row r="36" spans="1:30" s="66" customFormat="1" ht="14.4" x14ac:dyDescent="0.25">
      <c r="A36" s="72" t="s">
        <v>207</v>
      </c>
      <c r="B36" s="73" t="s">
        <v>33</v>
      </c>
      <c r="C36" s="73" t="s">
        <v>230</v>
      </c>
      <c r="D36" s="73" t="s">
        <v>288</v>
      </c>
      <c r="E36" s="74">
        <v>1</v>
      </c>
      <c r="F36" s="72" t="s">
        <v>257</v>
      </c>
      <c r="G36" s="75">
        <v>0</v>
      </c>
      <c r="H36" s="76">
        <v>936.46</v>
      </c>
      <c r="I36" s="76">
        <v>3745.85</v>
      </c>
      <c r="J36" s="77">
        <f t="shared" si="0"/>
        <v>4682.3099999999995</v>
      </c>
      <c r="K36" s="63"/>
      <c r="L36" s="63"/>
      <c r="M36" s="63"/>
      <c r="N36" s="63"/>
      <c r="O36" s="63"/>
      <c r="P36" s="63"/>
      <c r="Q36" s="63"/>
      <c r="R36" s="67"/>
      <c r="S36" s="67"/>
      <c r="T36" s="67"/>
      <c r="U36" s="67"/>
      <c r="V36" s="67"/>
      <c r="W36" s="67"/>
      <c r="X36" s="67"/>
      <c r="Y36" s="67"/>
      <c r="Z36" s="67"/>
      <c r="AA36" s="65"/>
      <c r="AB36" s="65"/>
      <c r="AC36" s="65"/>
      <c r="AD36" s="65"/>
    </row>
    <row r="37" spans="1:30" s="66" customFormat="1" ht="14.4" x14ac:dyDescent="0.25">
      <c r="A37" s="72" t="s">
        <v>208</v>
      </c>
      <c r="B37" s="73" t="s">
        <v>33</v>
      </c>
      <c r="C37" s="73" t="s">
        <v>230</v>
      </c>
      <c r="D37" s="73" t="s">
        <v>288</v>
      </c>
      <c r="E37" s="74">
        <v>1</v>
      </c>
      <c r="F37" s="72" t="s">
        <v>259</v>
      </c>
      <c r="G37" s="75">
        <v>0</v>
      </c>
      <c r="H37" s="76">
        <v>936.46</v>
      </c>
      <c r="I37" s="76">
        <v>3745.85</v>
      </c>
      <c r="J37" s="77">
        <f t="shared" si="0"/>
        <v>4682.3099999999995</v>
      </c>
      <c r="K37" s="63"/>
      <c r="L37" s="63"/>
      <c r="M37" s="63"/>
      <c r="N37" s="63"/>
      <c r="O37" s="63"/>
      <c r="P37" s="63"/>
      <c r="Q37" s="63"/>
      <c r="R37" s="67"/>
      <c r="S37" s="67"/>
      <c r="T37" s="67"/>
      <c r="U37" s="67"/>
      <c r="V37" s="67"/>
      <c r="W37" s="67"/>
      <c r="X37" s="67"/>
      <c r="Y37" s="67"/>
      <c r="Z37" s="67"/>
      <c r="AA37" s="65"/>
      <c r="AB37" s="65"/>
      <c r="AC37" s="65"/>
      <c r="AD37" s="65"/>
    </row>
    <row r="38" spans="1:30" s="66" customFormat="1" ht="14.4" x14ac:dyDescent="0.25">
      <c r="A38" s="72" t="s">
        <v>210</v>
      </c>
      <c r="B38" s="73" t="s">
        <v>33</v>
      </c>
      <c r="C38" s="73" t="s">
        <v>230</v>
      </c>
      <c r="D38" s="73" t="s">
        <v>288</v>
      </c>
      <c r="E38" s="74">
        <v>1</v>
      </c>
      <c r="F38" s="72" t="s">
        <v>331</v>
      </c>
      <c r="G38" s="75">
        <v>0</v>
      </c>
      <c r="H38" s="76">
        <v>936.46</v>
      </c>
      <c r="I38" s="76">
        <v>3745.85</v>
      </c>
      <c r="J38" s="77">
        <f t="shared" si="0"/>
        <v>4682.3099999999995</v>
      </c>
      <c r="K38" s="63"/>
      <c r="L38" s="63"/>
      <c r="M38" s="63"/>
      <c r="N38" s="63"/>
      <c r="O38" s="63"/>
      <c r="P38" s="63"/>
      <c r="Q38" s="63"/>
      <c r="R38" s="67"/>
      <c r="S38" s="67"/>
      <c r="T38" s="67"/>
      <c r="U38" s="67"/>
      <c r="V38" s="67"/>
      <c r="W38" s="67"/>
      <c r="X38" s="67"/>
      <c r="Y38" s="67"/>
      <c r="Z38" s="67"/>
      <c r="AA38" s="65"/>
      <c r="AB38" s="65"/>
      <c r="AC38" s="65"/>
      <c r="AD38" s="65"/>
    </row>
    <row r="39" spans="1:30" s="66" customFormat="1" ht="14.4" x14ac:dyDescent="0.25">
      <c r="A39" s="72" t="s">
        <v>208</v>
      </c>
      <c r="B39" s="73" t="s">
        <v>33</v>
      </c>
      <c r="C39" s="73" t="s">
        <v>230</v>
      </c>
      <c r="D39" s="73" t="s">
        <v>288</v>
      </c>
      <c r="E39" s="74">
        <v>1</v>
      </c>
      <c r="F39" s="72" t="s">
        <v>292</v>
      </c>
      <c r="G39" s="75">
        <v>0</v>
      </c>
      <c r="H39" s="76">
        <v>936.46</v>
      </c>
      <c r="I39" s="76">
        <v>3745.85</v>
      </c>
      <c r="J39" s="77">
        <f t="shared" si="0"/>
        <v>4682.3099999999995</v>
      </c>
      <c r="K39" s="63"/>
      <c r="L39" s="63"/>
      <c r="M39" s="63"/>
      <c r="N39" s="63"/>
      <c r="O39" s="63"/>
      <c r="P39" s="63"/>
      <c r="Q39" s="63"/>
      <c r="R39" s="67"/>
      <c r="S39" s="67"/>
      <c r="T39" s="67"/>
      <c r="U39" s="67"/>
      <c r="V39" s="67"/>
      <c r="W39" s="67"/>
      <c r="X39" s="67"/>
      <c r="Y39" s="67"/>
      <c r="Z39" s="67"/>
      <c r="AA39" s="65"/>
      <c r="AB39" s="65"/>
      <c r="AC39" s="65"/>
      <c r="AD39" s="65"/>
    </row>
    <row r="40" spans="1:30" s="66" customFormat="1" ht="14.4" x14ac:dyDescent="0.25">
      <c r="A40" s="72" t="s">
        <v>202</v>
      </c>
      <c r="B40" s="73" t="s">
        <v>33</v>
      </c>
      <c r="C40" s="73" t="s">
        <v>230</v>
      </c>
      <c r="D40" s="73" t="s">
        <v>288</v>
      </c>
      <c r="E40" s="74">
        <v>1</v>
      </c>
      <c r="F40" s="72" t="s">
        <v>343</v>
      </c>
      <c r="G40" s="75">
        <v>0</v>
      </c>
      <c r="H40" s="76">
        <v>936.46</v>
      </c>
      <c r="I40" s="76">
        <v>3745.85</v>
      </c>
      <c r="J40" s="77">
        <f>SUM(G40:I40)</f>
        <v>4682.3099999999995</v>
      </c>
      <c r="K40" s="63"/>
      <c r="L40" s="63"/>
      <c r="M40" s="63"/>
      <c r="N40" s="63"/>
      <c r="O40" s="63"/>
      <c r="P40" s="63"/>
      <c r="Q40" s="63"/>
      <c r="R40" s="67"/>
      <c r="S40" s="67"/>
      <c r="T40" s="67"/>
      <c r="U40" s="67"/>
      <c r="V40" s="67"/>
      <c r="W40" s="67"/>
      <c r="X40" s="67"/>
      <c r="Y40" s="67"/>
      <c r="Z40" s="67"/>
      <c r="AA40" s="65"/>
      <c r="AB40" s="65"/>
      <c r="AC40" s="65"/>
      <c r="AD40" s="65"/>
    </row>
    <row r="41" spans="1:30" s="66" customFormat="1" ht="14.4" x14ac:dyDescent="0.25">
      <c r="A41" s="72" t="s">
        <v>210</v>
      </c>
      <c r="B41" s="73" t="s">
        <v>33</v>
      </c>
      <c r="C41" s="73" t="s">
        <v>230</v>
      </c>
      <c r="D41" s="73" t="s">
        <v>288</v>
      </c>
      <c r="E41" s="74">
        <v>1</v>
      </c>
      <c r="F41" s="72" t="s">
        <v>263</v>
      </c>
      <c r="G41" s="75">
        <v>0</v>
      </c>
      <c r="H41" s="76">
        <v>936.46</v>
      </c>
      <c r="I41" s="76">
        <v>3745.85</v>
      </c>
      <c r="J41" s="77">
        <f>SUM(G41:I41)</f>
        <v>4682.3099999999995</v>
      </c>
      <c r="K41" s="63"/>
      <c r="L41" s="63"/>
      <c r="M41" s="63"/>
      <c r="N41" s="63"/>
      <c r="O41" s="63"/>
      <c r="P41" s="63"/>
      <c r="Q41" s="63"/>
      <c r="R41" s="67"/>
      <c r="S41" s="67"/>
      <c r="T41" s="67"/>
      <c r="U41" s="67"/>
      <c r="V41" s="67"/>
      <c r="W41" s="67"/>
      <c r="X41" s="67"/>
      <c r="Y41" s="67"/>
      <c r="Z41" s="67"/>
      <c r="AA41" s="65"/>
      <c r="AB41" s="65"/>
      <c r="AC41" s="65"/>
      <c r="AD41" s="65"/>
    </row>
    <row r="42" spans="1:30" s="66" customFormat="1" ht="14.4" x14ac:dyDescent="0.25">
      <c r="A42" s="72" t="s">
        <v>201</v>
      </c>
      <c r="B42" s="73" t="s">
        <v>33</v>
      </c>
      <c r="C42" s="73" t="s">
        <v>230</v>
      </c>
      <c r="D42" s="73" t="s">
        <v>288</v>
      </c>
      <c r="E42" s="74">
        <v>1</v>
      </c>
      <c r="F42" s="72" t="s">
        <v>251</v>
      </c>
      <c r="G42" s="75">
        <v>0</v>
      </c>
      <c r="H42" s="76">
        <v>936.46</v>
      </c>
      <c r="I42" s="76">
        <v>3745.85</v>
      </c>
      <c r="J42" s="77">
        <f>SUM(G42:I42)</f>
        <v>4682.3099999999995</v>
      </c>
      <c r="K42" s="63"/>
      <c r="L42" s="63"/>
      <c r="M42" s="63"/>
      <c r="N42" s="63"/>
      <c r="O42" s="63"/>
      <c r="P42" s="63"/>
      <c r="Q42" s="63"/>
      <c r="R42" s="67"/>
      <c r="S42" s="67"/>
      <c r="T42" s="67"/>
      <c r="U42" s="67"/>
      <c r="V42" s="67"/>
      <c r="W42" s="67"/>
      <c r="X42" s="67"/>
      <c r="Y42" s="67"/>
      <c r="Z42" s="67"/>
      <c r="AA42" s="65"/>
      <c r="AB42" s="65"/>
      <c r="AC42" s="65"/>
      <c r="AD42" s="65"/>
    </row>
    <row r="43" spans="1:30" ht="14.4" x14ac:dyDescent="0.25">
      <c r="A43" s="72" t="s">
        <v>200</v>
      </c>
      <c r="B43" s="73" t="s">
        <v>33</v>
      </c>
      <c r="C43" s="73" t="s">
        <v>230</v>
      </c>
      <c r="D43" s="73" t="s">
        <v>287</v>
      </c>
      <c r="E43" s="74">
        <v>1</v>
      </c>
      <c r="F43" s="72"/>
      <c r="G43" s="75">
        <v>0</v>
      </c>
      <c r="H43" s="76">
        <v>0</v>
      </c>
      <c r="I43" s="76">
        <v>0</v>
      </c>
      <c r="J43" s="77">
        <f>SUM(G43:I43)</f>
        <v>0</v>
      </c>
      <c r="K43" s="18"/>
      <c r="L43" s="18"/>
      <c r="M43" s="18"/>
      <c r="N43" s="18"/>
      <c r="O43" s="18"/>
      <c r="P43" s="18"/>
      <c r="Q43" s="18"/>
      <c r="R43" s="51"/>
      <c r="S43" s="51"/>
      <c r="T43" s="51"/>
      <c r="U43" s="51"/>
      <c r="V43" s="51"/>
      <c r="W43" s="51"/>
      <c r="X43" s="51"/>
      <c r="Y43" s="51"/>
      <c r="Z43" s="51"/>
      <c r="AA43" s="5"/>
      <c r="AB43" s="5"/>
      <c r="AC43" s="5"/>
      <c r="AD43" s="5"/>
    </row>
    <row r="44" spans="1:30" s="66" customFormat="1" ht="14.4" x14ac:dyDescent="0.25">
      <c r="A44" s="72" t="s">
        <v>205</v>
      </c>
      <c r="B44" s="73" t="s">
        <v>33</v>
      </c>
      <c r="C44" s="73" t="s">
        <v>230</v>
      </c>
      <c r="D44" s="73" t="s">
        <v>288</v>
      </c>
      <c r="E44" s="74">
        <v>1</v>
      </c>
      <c r="F44" s="72" t="s">
        <v>320</v>
      </c>
      <c r="G44" s="75">
        <v>0</v>
      </c>
      <c r="H44" s="76">
        <v>936.46</v>
      </c>
      <c r="I44" s="76">
        <v>3745.85</v>
      </c>
      <c r="J44" s="77">
        <f t="shared" si="0"/>
        <v>4682.3099999999995</v>
      </c>
      <c r="K44" s="63" t="s">
        <v>290</v>
      </c>
      <c r="L44" s="63"/>
      <c r="M44" s="63"/>
      <c r="N44" s="63"/>
      <c r="O44" s="63"/>
      <c r="P44" s="63"/>
      <c r="Q44" s="63"/>
      <c r="R44" s="67"/>
      <c r="S44" s="67"/>
      <c r="T44" s="67"/>
      <c r="U44" s="67"/>
      <c r="V44" s="67"/>
      <c r="W44" s="67"/>
      <c r="X44" s="67"/>
      <c r="Y44" s="67"/>
      <c r="Z44" s="67"/>
      <c r="AA44" s="65"/>
      <c r="AB44" s="65"/>
      <c r="AC44" s="65"/>
      <c r="AD44" s="65"/>
    </row>
    <row r="45" spans="1:30" s="66" customFormat="1" ht="14.4" x14ac:dyDescent="0.25">
      <c r="A45" s="72" t="s">
        <v>204</v>
      </c>
      <c r="B45" s="73" t="s">
        <v>33</v>
      </c>
      <c r="C45" s="73" t="s">
        <v>230</v>
      </c>
      <c r="D45" s="73" t="s">
        <v>288</v>
      </c>
      <c r="E45" s="74">
        <v>1</v>
      </c>
      <c r="F45" s="72" t="s">
        <v>253</v>
      </c>
      <c r="G45" s="75">
        <v>0</v>
      </c>
      <c r="H45" s="76">
        <v>936.46</v>
      </c>
      <c r="I45" s="76">
        <v>3745.85</v>
      </c>
      <c r="J45" s="77">
        <f>SUM(G45:I45)</f>
        <v>4682.3099999999995</v>
      </c>
      <c r="K45" s="63"/>
      <c r="L45" s="63"/>
      <c r="M45" s="63"/>
      <c r="N45" s="63"/>
      <c r="O45" s="63"/>
      <c r="P45" s="63"/>
      <c r="Q45" s="63"/>
      <c r="R45" s="67"/>
      <c r="S45" s="67"/>
      <c r="T45" s="67"/>
      <c r="U45" s="67"/>
      <c r="V45" s="67"/>
      <c r="W45" s="67"/>
      <c r="X45" s="67"/>
      <c r="Y45" s="67"/>
      <c r="Z45" s="67"/>
      <c r="AA45" s="65"/>
      <c r="AB45" s="65"/>
      <c r="AC45" s="65"/>
      <c r="AD45" s="65"/>
    </row>
    <row r="46" spans="1:30" s="66" customFormat="1" ht="14.4" x14ac:dyDescent="0.25">
      <c r="A46" s="72" t="s">
        <v>206</v>
      </c>
      <c r="B46" s="73" t="s">
        <v>33</v>
      </c>
      <c r="C46" s="73" t="s">
        <v>230</v>
      </c>
      <c r="D46" s="73" t="s">
        <v>288</v>
      </c>
      <c r="E46" s="74">
        <v>1</v>
      </c>
      <c r="F46" s="72" t="s">
        <v>256</v>
      </c>
      <c r="G46" s="75">
        <v>0</v>
      </c>
      <c r="H46" s="76">
        <v>936.46</v>
      </c>
      <c r="I46" s="76">
        <v>3745.85</v>
      </c>
      <c r="J46" s="77">
        <f>SUM(G46:I46)</f>
        <v>4682.3099999999995</v>
      </c>
      <c r="K46" s="63"/>
      <c r="L46" s="63"/>
      <c r="M46" s="63"/>
      <c r="N46" s="63"/>
      <c r="O46" s="63"/>
      <c r="P46" s="63"/>
      <c r="Q46" s="63"/>
      <c r="R46" s="67"/>
      <c r="S46" s="67"/>
      <c r="T46" s="67"/>
      <c r="U46" s="67"/>
      <c r="V46" s="67"/>
      <c r="W46" s="67"/>
      <c r="X46" s="67"/>
      <c r="Y46" s="67"/>
      <c r="Z46" s="67"/>
      <c r="AA46" s="65"/>
      <c r="AB46" s="65"/>
      <c r="AC46" s="65"/>
      <c r="AD46" s="65"/>
    </row>
    <row r="47" spans="1:30" s="66" customFormat="1" ht="14.4" x14ac:dyDescent="0.25">
      <c r="A47" s="72" t="s">
        <v>202</v>
      </c>
      <c r="B47" s="73" t="s">
        <v>33</v>
      </c>
      <c r="C47" s="73" t="s">
        <v>230</v>
      </c>
      <c r="D47" s="73" t="s">
        <v>288</v>
      </c>
      <c r="E47" s="74">
        <v>1</v>
      </c>
      <c r="F47" s="72" t="s">
        <v>260</v>
      </c>
      <c r="G47" s="75">
        <v>0</v>
      </c>
      <c r="H47" s="76">
        <v>936.46</v>
      </c>
      <c r="I47" s="76">
        <v>3745.85</v>
      </c>
      <c r="J47" s="77">
        <f>SUM(G47:I47)</f>
        <v>4682.3099999999995</v>
      </c>
      <c r="K47" s="63"/>
      <c r="L47" s="63"/>
      <c r="M47" s="63"/>
      <c r="N47" s="63"/>
      <c r="O47" s="63"/>
      <c r="P47" s="63"/>
      <c r="Q47" s="63"/>
      <c r="R47" s="67"/>
      <c r="S47" s="67"/>
      <c r="T47" s="67"/>
      <c r="U47" s="67"/>
      <c r="V47" s="67"/>
      <c r="W47" s="67"/>
      <c r="X47" s="67"/>
      <c r="Y47" s="67"/>
      <c r="Z47" s="67"/>
      <c r="AA47" s="65"/>
      <c r="AB47" s="65"/>
      <c r="AC47" s="65"/>
      <c r="AD47" s="65"/>
    </row>
    <row r="48" spans="1:30" s="66" customFormat="1" ht="14.4" x14ac:dyDescent="0.25">
      <c r="A48" s="72" t="s">
        <v>200</v>
      </c>
      <c r="B48" s="73" t="s">
        <v>33</v>
      </c>
      <c r="C48" s="73" t="s">
        <v>230</v>
      </c>
      <c r="D48" s="73" t="s">
        <v>288</v>
      </c>
      <c r="E48" s="74">
        <v>1</v>
      </c>
      <c r="F48" s="72" t="s">
        <v>250</v>
      </c>
      <c r="G48" s="75">
        <v>0</v>
      </c>
      <c r="H48" s="76">
        <v>936.46</v>
      </c>
      <c r="I48" s="76">
        <v>3745.85</v>
      </c>
      <c r="J48" s="77">
        <f>SUM(G48:I48)</f>
        <v>4682.3099999999995</v>
      </c>
      <c r="K48" s="63"/>
      <c r="L48" s="63"/>
      <c r="M48" s="63"/>
      <c r="N48" s="63"/>
      <c r="O48" s="63"/>
      <c r="P48" s="63"/>
      <c r="Q48" s="63"/>
      <c r="R48" s="67"/>
      <c r="S48" s="67"/>
      <c r="T48" s="67"/>
      <c r="U48" s="67"/>
      <c r="V48" s="67"/>
      <c r="W48" s="67"/>
      <c r="X48" s="67"/>
      <c r="Y48" s="67"/>
      <c r="Z48" s="67"/>
      <c r="AA48" s="65"/>
      <c r="AB48" s="65"/>
      <c r="AC48" s="65"/>
      <c r="AD48" s="65"/>
    </row>
    <row r="49" spans="1:30" s="66" customFormat="1" ht="14.4" x14ac:dyDescent="0.25">
      <c r="A49" s="72" t="s">
        <v>199</v>
      </c>
      <c r="B49" s="73" t="s">
        <v>33</v>
      </c>
      <c r="C49" s="73" t="s">
        <v>230</v>
      </c>
      <c r="D49" s="73" t="s">
        <v>288</v>
      </c>
      <c r="E49" s="74">
        <v>1</v>
      </c>
      <c r="F49" s="72" t="s">
        <v>249</v>
      </c>
      <c r="G49" s="75">
        <v>0</v>
      </c>
      <c r="H49" s="76">
        <v>936.46</v>
      </c>
      <c r="I49" s="76">
        <v>3745.85</v>
      </c>
      <c r="J49" s="77">
        <f t="shared" si="0"/>
        <v>4682.3099999999995</v>
      </c>
      <c r="K49" s="63"/>
      <c r="L49" s="63"/>
      <c r="M49" s="63"/>
      <c r="N49" s="63"/>
      <c r="O49" s="63"/>
      <c r="P49" s="63"/>
      <c r="Q49" s="63"/>
      <c r="R49" s="67"/>
      <c r="S49" s="67"/>
      <c r="T49" s="67"/>
      <c r="U49" s="67"/>
      <c r="V49" s="67"/>
      <c r="W49" s="67"/>
      <c r="X49" s="67"/>
      <c r="Y49" s="67"/>
      <c r="Z49" s="67"/>
      <c r="AA49" s="65"/>
      <c r="AB49" s="65"/>
      <c r="AC49" s="65"/>
      <c r="AD49" s="65"/>
    </row>
    <row r="50" spans="1:30" s="66" customFormat="1" ht="14.4" x14ac:dyDescent="0.25">
      <c r="A50" s="72" t="s">
        <v>204</v>
      </c>
      <c r="B50" s="73" t="s">
        <v>33</v>
      </c>
      <c r="C50" s="73" t="s">
        <v>230</v>
      </c>
      <c r="D50" s="73" t="s">
        <v>288</v>
      </c>
      <c r="E50" s="74">
        <v>1</v>
      </c>
      <c r="F50" s="72" t="s">
        <v>345</v>
      </c>
      <c r="G50" s="75">
        <v>0</v>
      </c>
      <c r="H50" s="76">
        <v>936.46</v>
      </c>
      <c r="I50" s="76">
        <v>3745.85</v>
      </c>
      <c r="J50" s="77">
        <f>SUM(G50:I50)</f>
        <v>4682.3099999999995</v>
      </c>
      <c r="K50" s="63"/>
      <c r="L50" s="63"/>
      <c r="M50" s="63"/>
      <c r="N50" s="63"/>
      <c r="O50" s="63"/>
      <c r="P50" s="63"/>
      <c r="Q50" s="63"/>
      <c r="R50" s="67"/>
      <c r="S50" s="67"/>
      <c r="T50" s="67"/>
      <c r="U50" s="67"/>
      <c r="V50" s="67"/>
      <c r="W50" s="67"/>
      <c r="X50" s="67"/>
      <c r="Y50" s="67"/>
      <c r="Z50" s="67"/>
      <c r="AA50" s="65"/>
      <c r="AB50" s="65"/>
      <c r="AC50" s="65"/>
      <c r="AD50" s="65"/>
    </row>
    <row r="51" spans="1:30" s="66" customFormat="1" ht="14.4" x14ac:dyDescent="0.25">
      <c r="A51" s="72" t="s">
        <v>210</v>
      </c>
      <c r="B51" s="73" t="s">
        <v>33</v>
      </c>
      <c r="C51" s="73" t="s">
        <v>230</v>
      </c>
      <c r="D51" s="73" t="s">
        <v>288</v>
      </c>
      <c r="E51" s="74">
        <v>1</v>
      </c>
      <c r="F51" s="72" t="s">
        <v>262</v>
      </c>
      <c r="G51" s="75">
        <v>0</v>
      </c>
      <c r="H51" s="76">
        <v>936.46</v>
      </c>
      <c r="I51" s="76">
        <v>3745.85</v>
      </c>
      <c r="J51" s="77">
        <f>SUM(G51:I51)</f>
        <v>4682.3099999999995</v>
      </c>
      <c r="K51" s="63"/>
      <c r="L51" s="63"/>
      <c r="M51" s="63"/>
      <c r="N51" s="63"/>
      <c r="O51" s="63"/>
      <c r="P51" s="63"/>
      <c r="Q51" s="63"/>
      <c r="R51" s="67"/>
      <c r="S51" s="67"/>
      <c r="T51" s="67"/>
      <c r="U51" s="67"/>
      <c r="V51" s="67"/>
      <c r="W51" s="67"/>
      <c r="X51" s="67"/>
      <c r="Y51" s="67"/>
      <c r="Z51" s="67"/>
      <c r="AA51" s="65"/>
      <c r="AB51" s="65"/>
      <c r="AC51" s="65"/>
      <c r="AD51" s="65"/>
    </row>
    <row r="52" spans="1:30" s="66" customFormat="1" ht="14.4" x14ac:dyDescent="0.25">
      <c r="A52" s="72" t="s">
        <v>209</v>
      </c>
      <c r="B52" s="73" t="s">
        <v>33</v>
      </c>
      <c r="C52" s="73" t="s">
        <v>230</v>
      </c>
      <c r="D52" s="73" t="s">
        <v>288</v>
      </c>
      <c r="E52" s="74">
        <v>1</v>
      </c>
      <c r="F52" s="72" t="s">
        <v>264</v>
      </c>
      <c r="G52" s="75">
        <v>0</v>
      </c>
      <c r="H52" s="76">
        <v>936.46</v>
      </c>
      <c r="I52" s="76">
        <v>3745.85</v>
      </c>
      <c r="J52" s="77">
        <f>SUM(G52:I52)</f>
        <v>4682.3099999999995</v>
      </c>
      <c r="K52" s="63"/>
      <c r="L52" s="63"/>
      <c r="M52" s="63"/>
      <c r="N52" s="63"/>
      <c r="O52" s="63"/>
      <c r="P52" s="63"/>
      <c r="Q52" s="63"/>
      <c r="R52" s="67"/>
      <c r="S52" s="67"/>
      <c r="T52" s="67"/>
      <c r="U52" s="67"/>
      <c r="V52" s="67"/>
      <c r="W52" s="67"/>
      <c r="X52" s="67"/>
      <c r="Y52" s="67"/>
      <c r="Z52" s="67"/>
      <c r="AA52" s="65"/>
      <c r="AB52" s="65"/>
      <c r="AC52" s="65"/>
      <c r="AD52" s="65"/>
    </row>
    <row r="53" spans="1:30" s="66" customFormat="1" ht="14.4" x14ac:dyDescent="0.25">
      <c r="A53" s="72" t="s">
        <v>205</v>
      </c>
      <c r="B53" s="73" t="s">
        <v>33</v>
      </c>
      <c r="C53" s="73" t="s">
        <v>230</v>
      </c>
      <c r="D53" s="73" t="s">
        <v>288</v>
      </c>
      <c r="E53" s="74">
        <v>1</v>
      </c>
      <c r="F53" s="72" t="s">
        <v>255</v>
      </c>
      <c r="G53" s="75">
        <v>0</v>
      </c>
      <c r="H53" s="76">
        <v>936.46</v>
      </c>
      <c r="I53" s="76">
        <v>3745.85</v>
      </c>
      <c r="J53" s="77">
        <f t="shared" si="0"/>
        <v>4682.3099999999995</v>
      </c>
      <c r="K53" s="63"/>
      <c r="L53" s="63"/>
      <c r="M53" s="63"/>
      <c r="N53" s="63"/>
      <c r="O53" s="63"/>
      <c r="P53" s="63"/>
      <c r="Q53" s="63"/>
      <c r="R53" s="67"/>
      <c r="S53" s="67"/>
      <c r="T53" s="67"/>
      <c r="U53" s="67"/>
      <c r="V53" s="67"/>
      <c r="W53" s="67"/>
      <c r="X53" s="67"/>
      <c r="Y53" s="67"/>
      <c r="Z53" s="67"/>
      <c r="AA53" s="65"/>
      <c r="AB53" s="65"/>
      <c r="AC53" s="65"/>
      <c r="AD53" s="65"/>
    </row>
    <row r="54" spans="1:30" s="66" customFormat="1" ht="14.4" x14ac:dyDescent="0.25">
      <c r="A54" s="72" t="s">
        <v>198</v>
      </c>
      <c r="B54" s="73" t="s">
        <v>33</v>
      </c>
      <c r="C54" s="73" t="s">
        <v>230</v>
      </c>
      <c r="D54" s="73" t="s">
        <v>288</v>
      </c>
      <c r="E54" s="74">
        <v>1</v>
      </c>
      <c r="F54" s="72" t="s">
        <v>248</v>
      </c>
      <c r="G54" s="75">
        <v>0</v>
      </c>
      <c r="H54" s="76">
        <v>936.46</v>
      </c>
      <c r="I54" s="76">
        <v>3745.85</v>
      </c>
      <c r="J54" s="77">
        <f>SUM(G54:I54)</f>
        <v>4682.3099999999995</v>
      </c>
      <c r="K54" s="63"/>
      <c r="L54" s="63"/>
      <c r="M54" s="63"/>
      <c r="N54" s="63"/>
      <c r="O54" s="63"/>
      <c r="P54" s="63"/>
      <c r="Q54" s="63"/>
      <c r="R54" s="67"/>
      <c r="S54" s="67"/>
      <c r="T54" s="67"/>
      <c r="U54" s="67"/>
      <c r="V54" s="67"/>
      <c r="W54" s="67"/>
      <c r="X54" s="67"/>
      <c r="Y54" s="67"/>
      <c r="Z54" s="67"/>
      <c r="AA54" s="65"/>
      <c r="AB54" s="65"/>
      <c r="AC54" s="65"/>
      <c r="AD54" s="65"/>
    </row>
    <row r="55" spans="1:30" s="66" customFormat="1" ht="14.4" x14ac:dyDescent="0.25">
      <c r="A55" s="72" t="s">
        <v>211</v>
      </c>
      <c r="B55" s="73" t="s">
        <v>35</v>
      </c>
      <c r="C55" s="73" t="s">
        <v>230</v>
      </c>
      <c r="D55" s="73" t="s">
        <v>288</v>
      </c>
      <c r="E55" s="74">
        <v>1</v>
      </c>
      <c r="F55" s="72" t="s">
        <v>265</v>
      </c>
      <c r="G55" s="75">
        <v>0</v>
      </c>
      <c r="H55" s="76">
        <v>770.75</v>
      </c>
      <c r="I55" s="76">
        <v>3083.01</v>
      </c>
      <c r="J55" s="77">
        <f t="shared" si="0"/>
        <v>3853.76</v>
      </c>
      <c r="K55" s="63"/>
      <c r="L55" s="63"/>
      <c r="M55" s="63"/>
      <c r="N55" s="63"/>
      <c r="O55" s="63"/>
      <c r="P55" s="63"/>
      <c r="Q55" s="63"/>
      <c r="R55" s="67"/>
      <c r="S55" s="67"/>
      <c r="T55" s="67"/>
      <c r="U55" s="67"/>
      <c r="V55" s="67"/>
      <c r="W55" s="67"/>
      <c r="X55" s="67"/>
      <c r="Y55" s="67"/>
      <c r="Z55" s="67"/>
      <c r="AA55" s="65"/>
      <c r="AB55" s="65"/>
      <c r="AC55" s="65"/>
      <c r="AD55" s="65"/>
    </row>
    <row r="56" spans="1:30" s="66" customFormat="1" ht="14.4" x14ac:dyDescent="0.25">
      <c r="A56" s="72" t="s">
        <v>215</v>
      </c>
      <c r="B56" s="73" t="s">
        <v>35</v>
      </c>
      <c r="C56" s="73" t="s">
        <v>230</v>
      </c>
      <c r="D56" s="73" t="s">
        <v>288</v>
      </c>
      <c r="E56" s="74">
        <v>1</v>
      </c>
      <c r="F56" s="72" t="s">
        <v>270</v>
      </c>
      <c r="G56" s="75">
        <v>0</v>
      </c>
      <c r="H56" s="76">
        <v>770.75</v>
      </c>
      <c r="I56" s="76">
        <v>3083.01</v>
      </c>
      <c r="J56" s="77">
        <f>SUM(G56:I56)</f>
        <v>3853.76</v>
      </c>
      <c r="K56" s="63"/>
      <c r="L56" s="63"/>
      <c r="M56" s="63"/>
      <c r="N56" s="63"/>
      <c r="O56" s="63"/>
      <c r="P56" s="63"/>
      <c r="Q56" s="63"/>
      <c r="R56" s="67"/>
      <c r="S56" s="67"/>
      <c r="T56" s="67"/>
      <c r="U56" s="67"/>
      <c r="V56" s="67"/>
      <c r="W56" s="67"/>
      <c r="X56" s="67"/>
      <c r="Y56" s="67"/>
      <c r="Z56" s="67"/>
      <c r="AA56" s="65"/>
      <c r="AB56" s="65"/>
      <c r="AC56" s="65"/>
      <c r="AD56" s="65"/>
    </row>
    <row r="57" spans="1:30" s="66" customFormat="1" ht="14.4" x14ac:dyDescent="0.25">
      <c r="A57" s="72" t="s">
        <v>328</v>
      </c>
      <c r="B57" s="73" t="s">
        <v>35</v>
      </c>
      <c r="C57" s="73" t="s">
        <v>230</v>
      </c>
      <c r="D57" s="73" t="s">
        <v>289</v>
      </c>
      <c r="E57" s="74">
        <v>1</v>
      </c>
      <c r="F57" s="72" t="s">
        <v>329</v>
      </c>
      <c r="G57" s="75">
        <v>0</v>
      </c>
      <c r="H57" s="76">
        <v>0</v>
      </c>
      <c r="I57" s="76">
        <v>3083.01</v>
      </c>
      <c r="J57" s="77">
        <f t="shared" si="0"/>
        <v>3083.01</v>
      </c>
      <c r="K57" s="63"/>
      <c r="L57" s="63"/>
      <c r="M57" s="63"/>
      <c r="N57" s="63"/>
      <c r="O57" s="63"/>
      <c r="P57" s="63"/>
      <c r="Q57" s="63"/>
      <c r="R57" s="67"/>
      <c r="S57" s="67"/>
      <c r="T57" s="67"/>
      <c r="U57" s="67"/>
      <c r="V57" s="67"/>
      <c r="W57" s="67"/>
      <c r="X57" s="67"/>
      <c r="Y57" s="67"/>
      <c r="Z57" s="67"/>
      <c r="AA57" s="65"/>
      <c r="AB57" s="65"/>
      <c r="AC57" s="65"/>
      <c r="AD57" s="65"/>
    </row>
    <row r="58" spans="1:30" s="66" customFormat="1" ht="14.4" x14ac:dyDescent="0.25">
      <c r="A58" s="72" t="s">
        <v>212</v>
      </c>
      <c r="B58" s="73" t="s">
        <v>35</v>
      </c>
      <c r="C58" s="73" t="s">
        <v>230</v>
      </c>
      <c r="D58" s="73" t="s">
        <v>288</v>
      </c>
      <c r="E58" s="74">
        <v>1</v>
      </c>
      <c r="F58" s="72" t="s">
        <v>304</v>
      </c>
      <c r="G58" s="75">
        <v>0</v>
      </c>
      <c r="H58" s="76">
        <v>770.75</v>
      </c>
      <c r="I58" s="76">
        <v>3083.01</v>
      </c>
      <c r="J58" s="77">
        <f t="shared" si="0"/>
        <v>3853.76</v>
      </c>
      <c r="K58" s="63"/>
      <c r="L58" s="63"/>
      <c r="M58" s="63"/>
      <c r="N58" s="63"/>
      <c r="O58" s="63"/>
      <c r="P58" s="63"/>
      <c r="Q58" s="63"/>
      <c r="R58" s="67"/>
      <c r="S58" s="67"/>
      <c r="T58" s="67"/>
      <c r="U58" s="67"/>
      <c r="V58" s="67"/>
      <c r="W58" s="67"/>
      <c r="X58" s="67"/>
      <c r="Y58" s="67"/>
      <c r="Z58" s="67"/>
      <c r="AA58" s="65"/>
      <c r="AB58" s="65"/>
      <c r="AC58" s="65"/>
      <c r="AD58" s="65"/>
    </row>
    <row r="59" spans="1:30" ht="14.4" x14ac:dyDescent="0.25">
      <c r="A59" s="72" t="s">
        <v>216</v>
      </c>
      <c r="B59" s="73" t="s">
        <v>35</v>
      </c>
      <c r="C59" s="73" t="s">
        <v>230</v>
      </c>
      <c r="D59" s="73" t="s">
        <v>287</v>
      </c>
      <c r="E59" s="74">
        <v>1</v>
      </c>
      <c r="F59" s="72"/>
      <c r="G59" s="75">
        <v>0</v>
      </c>
      <c r="H59" s="76">
        <v>0</v>
      </c>
      <c r="I59" s="76">
        <v>0</v>
      </c>
      <c r="J59" s="77">
        <f>SUM(G59:I59)</f>
        <v>0</v>
      </c>
      <c r="K59" s="18"/>
      <c r="L59" s="18"/>
      <c r="M59" s="18"/>
      <c r="N59" s="18"/>
      <c r="O59" s="18"/>
      <c r="P59" s="18"/>
      <c r="Q59" s="18"/>
      <c r="R59" s="51"/>
      <c r="S59" s="51"/>
      <c r="T59" s="51"/>
      <c r="U59" s="51"/>
      <c r="V59" s="51"/>
      <c r="W59" s="51"/>
      <c r="X59" s="51"/>
      <c r="Y59" s="51"/>
      <c r="Z59" s="51"/>
      <c r="AA59" s="5"/>
      <c r="AB59" s="5"/>
      <c r="AC59" s="5"/>
      <c r="AD59" s="5"/>
    </row>
    <row r="60" spans="1:30" s="66" customFormat="1" ht="14.4" x14ac:dyDescent="0.25">
      <c r="A60" s="72" t="s">
        <v>213</v>
      </c>
      <c r="B60" s="73" t="s">
        <v>35</v>
      </c>
      <c r="C60" s="73" t="s">
        <v>230</v>
      </c>
      <c r="D60" s="73" t="s">
        <v>288</v>
      </c>
      <c r="E60" s="74">
        <v>1</v>
      </c>
      <c r="F60" s="72" t="s">
        <v>268</v>
      </c>
      <c r="G60" s="75">
        <v>0</v>
      </c>
      <c r="H60" s="76">
        <v>770.75</v>
      </c>
      <c r="I60" s="76">
        <v>3083.01</v>
      </c>
      <c r="J60" s="77">
        <f t="shared" si="0"/>
        <v>3853.76</v>
      </c>
      <c r="K60" s="63"/>
      <c r="L60" s="63"/>
      <c r="M60" s="63"/>
      <c r="N60" s="63"/>
      <c r="O60" s="63"/>
      <c r="P60" s="63"/>
      <c r="Q60" s="63"/>
      <c r="R60" s="67"/>
      <c r="S60" s="67"/>
      <c r="T60" s="67"/>
      <c r="U60" s="67"/>
      <c r="V60" s="67"/>
      <c r="W60" s="67"/>
      <c r="X60" s="67"/>
      <c r="Y60" s="67"/>
      <c r="Z60" s="67"/>
      <c r="AA60" s="65"/>
      <c r="AB60" s="65"/>
      <c r="AC60" s="65"/>
      <c r="AD60" s="65"/>
    </row>
    <row r="61" spans="1:30" s="66" customFormat="1" ht="14.4" x14ac:dyDescent="0.25">
      <c r="A61" s="72" t="s">
        <v>217</v>
      </c>
      <c r="B61" s="73" t="s">
        <v>35</v>
      </c>
      <c r="C61" s="73" t="s">
        <v>230</v>
      </c>
      <c r="D61" s="73" t="s">
        <v>288</v>
      </c>
      <c r="E61" s="74">
        <v>1</v>
      </c>
      <c r="F61" s="72" t="s">
        <v>273</v>
      </c>
      <c r="G61" s="75">
        <v>0</v>
      </c>
      <c r="H61" s="76">
        <v>770.75</v>
      </c>
      <c r="I61" s="76">
        <v>3083.01</v>
      </c>
      <c r="J61" s="77">
        <f>SUM(G61:I61)</f>
        <v>3853.76</v>
      </c>
      <c r="K61" s="63"/>
      <c r="L61" s="63"/>
      <c r="M61" s="63"/>
      <c r="N61" s="63"/>
      <c r="O61" s="63"/>
      <c r="P61" s="63"/>
      <c r="Q61" s="63"/>
      <c r="R61" s="67"/>
      <c r="S61" s="67"/>
      <c r="T61" s="67"/>
      <c r="U61" s="67"/>
      <c r="V61" s="67"/>
      <c r="W61" s="67"/>
      <c r="X61" s="67"/>
      <c r="Y61" s="67"/>
      <c r="Z61" s="67"/>
      <c r="AA61" s="65"/>
      <c r="AB61" s="65"/>
      <c r="AC61" s="65"/>
      <c r="AD61" s="65"/>
    </row>
    <row r="62" spans="1:30" s="66" customFormat="1" ht="14.4" x14ac:dyDescent="0.25">
      <c r="A62" s="72" t="s">
        <v>212</v>
      </c>
      <c r="B62" s="73" t="s">
        <v>35</v>
      </c>
      <c r="C62" s="73" t="s">
        <v>230</v>
      </c>
      <c r="D62" s="73" t="s">
        <v>288</v>
      </c>
      <c r="E62" s="74">
        <v>1</v>
      </c>
      <c r="F62" s="72" t="s">
        <v>271</v>
      </c>
      <c r="G62" s="75">
        <v>0</v>
      </c>
      <c r="H62" s="76">
        <v>770.75</v>
      </c>
      <c r="I62" s="76">
        <v>3083.01</v>
      </c>
      <c r="J62" s="77">
        <f>SUM(G62:I62)</f>
        <v>3853.76</v>
      </c>
      <c r="K62" s="63"/>
      <c r="L62" s="63"/>
      <c r="M62" s="63"/>
      <c r="N62" s="63"/>
      <c r="O62" s="63"/>
      <c r="P62" s="63"/>
      <c r="Q62" s="63"/>
      <c r="R62" s="67"/>
      <c r="S62" s="67"/>
      <c r="T62" s="67"/>
      <c r="U62" s="67"/>
      <c r="V62" s="67"/>
      <c r="W62" s="67"/>
      <c r="X62" s="67"/>
      <c r="Y62" s="67"/>
      <c r="Z62" s="67"/>
      <c r="AA62" s="65"/>
      <c r="AB62" s="65"/>
      <c r="AC62" s="65"/>
      <c r="AD62" s="65"/>
    </row>
    <row r="63" spans="1:30" ht="14.4" x14ac:dyDescent="0.25">
      <c r="A63" s="72" t="s">
        <v>214</v>
      </c>
      <c r="B63" s="73" t="s">
        <v>35</v>
      </c>
      <c r="C63" s="73" t="s">
        <v>230</v>
      </c>
      <c r="D63" s="73" t="s">
        <v>287</v>
      </c>
      <c r="E63" s="74">
        <v>1</v>
      </c>
      <c r="F63" s="72"/>
      <c r="G63" s="75">
        <v>0</v>
      </c>
      <c r="H63" s="76">
        <v>0</v>
      </c>
      <c r="I63" s="76">
        <v>0</v>
      </c>
      <c r="J63" s="77">
        <f t="shared" si="0"/>
        <v>0</v>
      </c>
      <c r="K63" s="18"/>
      <c r="L63" s="18"/>
      <c r="M63" s="18"/>
      <c r="N63" s="18"/>
      <c r="O63" s="18"/>
      <c r="P63" s="18"/>
      <c r="Q63" s="18"/>
      <c r="R63" s="51"/>
      <c r="S63" s="51"/>
      <c r="T63" s="51"/>
      <c r="U63" s="51"/>
      <c r="V63" s="51"/>
      <c r="W63" s="51"/>
      <c r="X63" s="51"/>
      <c r="Y63" s="51"/>
      <c r="Z63" s="51"/>
      <c r="AA63" s="5"/>
      <c r="AB63" s="5"/>
      <c r="AC63" s="5"/>
      <c r="AD63" s="5"/>
    </row>
    <row r="64" spans="1:30" s="66" customFormat="1" ht="14.4" x14ac:dyDescent="0.25">
      <c r="A64" s="72" t="s">
        <v>218</v>
      </c>
      <c r="B64" s="73" t="s">
        <v>35</v>
      </c>
      <c r="C64" s="73" t="s">
        <v>230</v>
      </c>
      <c r="D64" s="73" t="s">
        <v>288</v>
      </c>
      <c r="E64" s="74">
        <v>1</v>
      </c>
      <c r="F64" s="72" t="s">
        <v>342</v>
      </c>
      <c r="G64" s="75">
        <v>0</v>
      </c>
      <c r="H64" s="76">
        <v>770.75</v>
      </c>
      <c r="I64" s="76">
        <v>3083.01</v>
      </c>
      <c r="J64" s="77">
        <f t="shared" si="0"/>
        <v>3853.76</v>
      </c>
      <c r="K64" s="63"/>
      <c r="L64" s="63"/>
      <c r="M64" s="63"/>
      <c r="N64" s="63"/>
      <c r="O64" s="63"/>
      <c r="P64" s="63"/>
      <c r="Q64" s="63"/>
      <c r="R64" s="67"/>
      <c r="S64" s="67"/>
      <c r="T64" s="67"/>
      <c r="U64" s="67"/>
      <c r="V64" s="67"/>
      <c r="W64" s="67"/>
      <c r="X64" s="67"/>
      <c r="Y64" s="67"/>
      <c r="Z64" s="67"/>
      <c r="AA64" s="65"/>
      <c r="AB64" s="65"/>
      <c r="AC64" s="65"/>
      <c r="AD64" s="65"/>
    </row>
    <row r="65" spans="1:30" s="66" customFormat="1" ht="14.4" x14ac:dyDescent="0.25">
      <c r="A65" s="72" t="s">
        <v>323</v>
      </c>
      <c r="B65" s="73" t="s">
        <v>37</v>
      </c>
      <c r="C65" s="73" t="s">
        <v>230</v>
      </c>
      <c r="D65" s="73" t="s">
        <v>288</v>
      </c>
      <c r="E65" s="74">
        <v>1</v>
      </c>
      <c r="F65" s="72" t="s">
        <v>324</v>
      </c>
      <c r="G65" s="75">
        <v>0</v>
      </c>
      <c r="H65" s="76">
        <v>500.99</v>
      </c>
      <c r="I65" s="76">
        <v>2003.96</v>
      </c>
      <c r="J65" s="77">
        <f t="shared" si="0"/>
        <v>2504.9499999999998</v>
      </c>
      <c r="K65" s="63"/>
      <c r="L65" s="63"/>
      <c r="M65" s="63"/>
      <c r="N65" s="63"/>
      <c r="O65" s="63"/>
      <c r="P65" s="63"/>
      <c r="Q65" s="63"/>
      <c r="R65" s="67"/>
      <c r="S65" s="67"/>
      <c r="T65" s="67"/>
      <c r="U65" s="67"/>
      <c r="V65" s="67"/>
      <c r="W65" s="67"/>
      <c r="X65" s="67"/>
      <c r="Y65" s="67"/>
      <c r="Z65" s="67"/>
      <c r="AA65" s="65"/>
      <c r="AB65" s="65"/>
      <c r="AC65" s="65"/>
      <c r="AD65" s="65"/>
    </row>
    <row r="66" spans="1:30" s="66" customFormat="1" ht="14.4" x14ac:dyDescent="0.25">
      <c r="A66" s="72" t="s">
        <v>221</v>
      </c>
      <c r="B66" s="73" t="s">
        <v>37</v>
      </c>
      <c r="C66" s="73" t="s">
        <v>230</v>
      </c>
      <c r="D66" s="73" t="s">
        <v>288</v>
      </c>
      <c r="E66" s="74">
        <v>1</v>
      </c>
      <c r="F66" s="72" t="s">
        <v>274</v>
      </c>
      <c r="G66" s="75">
        <v>0</v>
      </c>
      <c r="H66" s="76">
        <v>500.99</v>
      </c>
      <c r="I66" s="76">
        <v>2003.96</v>
      </c>
      <c r="J66" s="77">
        <f t="shared" si="0"/>
        <v>2504.9499999999998</v>
      </c>
      <c r="K66" s="63"/>
      <c r="L66" s="63"/>
      <c r="M66" s="63"/>
      <c r="N66" s="63"/>
      <c r="O66" s="63"/>
      <c r="P66" s="63"/>
      <c r="Q66" s="63"/>
      <c r="R66" s="67"/>
      <c r="S66" s="67"/>
      <c r="T66" s="67"/>
      <c r="U66" s="67"/>
      <c r="V66" s="67"/>
      <c r="W66" s="67"/>
      <c r="X66" s="67"/>
      <c r="Y66" s="67"/>
      <c r="Z66" s="67"/>
      <c r="AA66" s="65"/>
      <c r="AB66" s="65"/>
      <c r="AC66" s="65"/>
      <c r="AD66" s="65"/>
    </row>
    <row r="67" spans="1:30" s="71" customFormat="1" ht="14.4" x14ac:dyDescent="0.25">
      <c r="A67" s="82" t="s">
        <v>222</v>
      </c>
      <c r="B67" s="83" t="s">
        <v>37</v>
      </c>
      <c r="C67" s="83" t="s">
        <v>230</v>
      </c>
      <c r="D67" s="83" t="s">
        <v>288</v>
      </c>
      <c r="E67" s="74">
        <v>1</v>
      </c>
      <c r="F67" s="82" t="s">
        <v>338</v>
      </c>
      <c r="G67" s="85">
        <v>0</v>
      </c>
      <c r="H67" s="86">
        <v>500.99</v>
      </c>
      <c r="I67" s="86">
        <v>2003.96</v>
      </c>
      <c r="J67" s="87">
        <f>SUM(G67:I67)</f>
        <v>2504.9499999999998</v>
      </c>
      <c r="K67" s="68"/>
      <c r="L67" s="68"/>
      <c r="M67" s="68"/>
      <c r="N67" s="68"/>
      <c r="O67" s="68"/>
      <c r="P67" s="68"/>
      <c r="Q67" s="68"/>
      <c r="R67" s="69"/>
      <c r="S67" s="69"/>
      <c r="T67" s="69"/>
      <c r="U67" s="69"/>
      <c r="V67" s="69"/>
      <c r="W67" s="69"/>
      <c r="X67" s="69"/>
      <c r="Y67" s="69"/>
      <c r="Z67" s="69"/>
      <c r="AA67" s="70"/>
      <c r="AB67" s="70"/>
      <c r="AC67" s="70"/>
      <c r="AD67" s="70"/>
    </row>
    <row r="68" spans="1:30" ht="14.4" x14ac:dyDescent="0.25">
      <c r="A68" s="72" t="s">
        <v>333</v>
      </c>
      <c r="B68" s="73" t="s">
        <v>37</v>
      </c>
      <c r="C68" s="73" t="s">
        <v>230</v>
      </c>
      <c r="D68" s="73" t="s">
        <v>288</v>
      </c>
      <c r="E68" s="74">
        <v>1</v>
      </c>
      <c r="F68" s="72" t="s">
        <v>334</v>
      </c>
      <c r="G68" s="75">
        <v>0</v>
      </c>
      <c r="H68" s="76">
        <v>500.99</v>
      </c>
      <c r="I68" s="76">
        <v>2003.96</v>
      </c>
      <c r="J68" s="77">
        <f t="shared" si="0"/>
        <v>2504.9499999999998</v>
      </c>
      <c r="K68" s="18"/>
      <c r="L68" s="18"/>
      <c r="M68" s="18"/>
      <c r="N68" s="18"/>
      <c r="O68" s="18"/>
      <c r="P68" s="18"/>
      <c r="Q68" s="18"/>
      <c r="R68" s="51"/>
      <c r="S68" s="51"/>
      <c r="T68" s="51"/>
      <c r="U68" s="51"/>
      <c r="V68" s="51"/>
      <c r="W68" s="51"/>
      <c r="X68" s="51"/>
      <c r="Y68" s="51"/>
      <c r="Z68" s="51"/>
      <c r="AA68" s="5"/>
      <c r="AB68" s="5"/>
      <c r="AC68" s="5"/>
      <c r="AD68" s="5"/>
    </row>
    <row r="69" spans="1:30" s="66" customFormat="1" ht="14.4" x14ac:dyDescent="0.25">
      <c r="A69" s="72" t="s">
        <v>224</v>
      </c>
      <c r="B69" s="73" t="s">
        <v>37</v>
      </c>
      <c r="C69" s="73" t="s">
        <v>230</v>
      </c>
      <c r="D69" s="73" t="s">
        <v>288</v>
      </c>
      <c r="E69" s="74">
        <v>1</v>
      </c>
      <c r="F69" s="72" t="s">
        <v>278</v>
      </c>
      <c r="G69" s="75">
        <v>0</v>
      </c>
      <c r="H69" s="76">
        <v>500.99</v>
      </c>
      <c r="I69" s="76">
        <v>2003.96</v>
      </c>
      <c r="J69" s="77">
        <f>SUM(G69:I69)</f>
        <v>2504.9499999999998</v>
      </c>
      <c r="K69" s="63"/>
      <c r="L69" s="63"/>
      <c r="M69" s="63"/>
      <c r="N69" s="63"/>
      <c r="O69" s="63"/>
      <c r="P69" s="63"/>
      <c r="Q69" s="63"/>
      <c r="R69" s="67"/>
      <c r="S69" s="67"/>
      <c r="T69" s="67"/>
      <c r="U69" s="67"/>
      <c r="V69" s="67"/>
      <c r="W69" s="67"/>
      <c r="X69" s="67"/>
      <c r="Y69" s="67"/>
      <c r="Z69" s="67"/>
      <c r="AA69" s="65"/>
      <c r="AB69" s="65"/>
      <c r="AC69" s="65"/>
      <c r="AD69" s="65"/>
    </row>
    <row r="70" spans="1:30" ht="14.4" x14ac:dyDescent="0.25">
      <c r="A70" s="72" t="s">
        <v>225</v>
      </c>
      <c r="B70" s="73" t="s">
        <v>37</v>
      </c>
      <c r="C70" s="73" t="s">
        <v>230</v>
      </c>
      <c r="D70" s="73" t="s">
        <v>287</v>
      </c>
      <c r="E70" s="74">
        <v>1</v>
      </c>
      <c r="F70" s="72"/>
      <c r="G70" s="75">
        <v>0</v>
      </c>
      <c r="H70" s="76">
        <v>0</v>
      </c>
      <c r="I70" s="76">
        <v>0</v>
      </c>
      <c r="J70" s="77">
        <f>SUM(G70:I70)</f>
        <v>0</v>
      </c>
      <c r="K70" s="18"/>
      <c r="L70" s="18"/>
      <c r="M70" s="18"/>
      <c r="N70" s="18"/>
      <c r="O70" s="18"/>
      <c r="P70" s="18"/>
      <c r="Q70" s="18"/>
      <c r="R70" s="51"/>
      <c r="S70" s="51"/>
      <c r="T70" s="51"/>
      <c r="U70" s="51"/>
      <c r="V70" s="51"/>
      <c r="W70" s="51"/>
      <c r="X70" s="51"/>
      <c r="Y70" s="51"/>
      <c r="Z70" s="51"/>
      <c r="AA70" s="5"/>
      <c r="AB70" s="5"/>
      <c r="AC70" s="5"/>
      <c r="AD70" s="5"/>
    </row>
    <row r="71" spans="1:30" s="66" customFormat="1" ht="14.4" x14ac:dyDescent="0.25">
      <c r="A71" s="72" t="s">
        <v>223</v>
      </c>
      <c r="B71" s="73" t="s">
        <v>37</v>
      </c>
      <c r="C71" s="73" t="s">
        <v>230</v>
      </c>
      <c r="D71" s="73" t="s">
        <v>288</v>
      </c>
      <c r="E71" s="74">
        <v>1</v>
      </c>
      <c r="F71" s="72" t="s">
        <v>276</v>
      </c>
      <c r="G71" s="75">
        <v>0</v>
      </c>
      <c r="H71" s="76">
        <v>500.99</v>
      </c>
      <c r="I71" s="76">
        <v>2003.96</v>
      </c>
      <c r="J71" s="77">
        <f t="shared" si="0"/>
        <v>2504.9499999999998</v>
      </c>
      <c r="K71" s="63"/>
      <c r="L71" s="63"/>
      <c r="M71" s="63"/>
      <c r="N71" s="63"/>
      <c r="O71" s="63"/>
      <c r="P71" s="63"/>
      <c r="Q71" s="63"/>
      <c r="R71" s="67"/>
      <c r="S71" s="67"/>
      <c r="T71" s="67"/>
      <c r="U71" s="67"/>
      <c r="V71" s="67"/>
      <c r="W71" s="67"/>
      <c r="X71" s="67"/>
      <c r="Y71" s="67"/>
      <c r="Z71" s="67"/>
      <c r="AA71" s="65"/>
      <c r="AB71" s="65"/>
      <c r="AC71" s="65"/>
      <c r="AD71" s="65"/>
    </row>
    <row r="72" spans="1:30" s="66" customFormat="1" ht="14.4" x14ac:dyDescent="0.25">
      <c r="A72" s="72" t="s">
        <v>219</v>
      </c>
      <c r="B72" s="73" t="s">
        <v>37</v>
      </c>
      <c r="C72" s="73" t="s">
        <v>230</v>
      </c>
      <c r="D72" s="73" t="s">
        <v>288</v>
      </c>
      <c r="E72" s="74">
        <v>1</v>
      </c>
      <c r="F72" s="72" t="s">
        <v>277</v>
      </c>
      <c r="G72" s="75">
        <v>0</v>
      </c>
      <c r="H72" s="76">
        <v>500.99</v>
      </c>
      <c r="I72" s="76">
        <v>2003.96</v>
      </c>
      <c r="J72" s="77">
        <f>SUM(G72:I72)</f>
        <v>2504.9499999999998</v>
      </c>
      <c r="K72" s="63"/>
      <c r="L72" s="63"/>
      <c r="M72" s="63"/>
      <c r="N72" s="63"/>
      <c r="O72" s="63"/>
      <c r="P72" s="63"/>
      <c r="Q72" s="63"/>
      <c r="R72" s="67"/>
      <c r="S72" s="67"/>
      <c r="T72" s="67"/>
      <c r="U72" s="67"/>
      <c r="V72" s="67"/>
      <c r="W72" s="67"/>
      <c r="X72" s="67"/>
      <c r="Y72" s="67"/>
      <c r="Z72" s="67"/>
      <c r="AA72" s="65"/>
      <c r="AB72" s="65"/>
      <c r="AC72" s="65"/>
      <c r="AD72" s="65"/>
    </row>
    <row r="73" spans="1:30" s="66" customFormat="1" ht="14.4" x14ac:dyDescent="0.25">
      <c r="A73" s="72" t="s">
        <v>330</v>
      </c>
      <c r="B73" s="73" t="s">
        <v>37</v>
      </c>
      <c r="C73" s="73" t="s">
        <v>230</v>
      </c>
      <c r="D73" s="73" t="s">
        <v>288</v>
      </c>
      <c r="E73" s="74">
        <v>1</v>
      </c>
      <c r="F73" s="72" t="s">
        <v>313</v>
      </c>
      <c r="G73" s="75">
        <v>0</v>
      </c>
      <c r="H73" s="76">
        <v>500.99</v>
      </c>
      <c r="I73" s="76">
        <v>2003.96</v>
      </c>
      <c r="J73" s="77">
        <f t="shared" ref="J73:J76" si="1">SUM(G73:I73)</f>
        <v>2504.9499999999998</v>
      </c>
      <c r="K73" s="63"/>
      <c r="L73" s="63"/>
      <c r="M73" s="63"/>
      <c r="N73" s="63"/>
      <c r="O73" s="63"/>
      <c r="P73" s="63"/>
      <c r="Q73" s="63"/>
      <c r="R73" s="67"/>
      <c r="S73" s="67"/>
      <c r="T73" s="67"/>
      <c r="U73" s="67"/>
      <c r="V73" s="67"/>
      <c r="W73" s="67"/>
      <c r="X73" s="67"/>
      <c r="Y73" s="67"/>
      <c r="Z73" s="67"/>
      <c r="AA73" s="65"/>
      <c r="AB73" s="65"/>
      <c r="AC73" s="65"/>
      <c r="AD73" s="65"/>
    </row>
    <row r="74" spans="1:30" s="66" customFormat="1" ht="14.4" x14ac:dyDescent="0.25">
      <c r="A74" s="72" t="s">
        <v>315</v>
      </c>
      <c r="B74" s="73" t="s">
        <v>37</v>
      </c>
      <c r="C74" s="73" t="s">
        <v>230</v>
      </c>
      <c r="D74" s="73" t="s">
        <v>288</v>
      </c>
      <c r="E74" s="74">
        <v>1</v>
      </c>
      <c r="F74" s="72" t="s">
        <v>316</v>
      </c>
      <c r="G74" s="75">
        <v>0</v>
      </c>
      <c r="H74" s="76">
        <v>500.99</v>
      </c>
      <c r="I74" s="76">
        <v>2003.96</v>
      </c>
      <c r="J74" s="77">
        <f t="shared" si="1"/>
        <v>2504.9499999999998</v>
      </c>
      <c r="K74" s="63"/>
      <c r="L74" s="63"/>
      <c r="M74" s="63"/>
      <c r="N74" s="63"/>
      <c r="O74" s="63"/>
      <c r="P74" s="63"/>
      <c r="Q74" s="63"/>
      <c r="R74" s="67"/>
      <c r="S74" s="67"/>
      <c r="T74" s="67"/>
      <c r="U74" s="67"/>
      <c r="V74" s="67"/>
      <c r="W74" s="67"/>
      <c r="X74" s="67"/>
      <c r="Y74" s="67"/>
      <c r="Z74" s="67"/>
      <c r="AA74" s="65"/>
      <c r="AB74" s="65"/>
      <c r="AC74" s="65"/>
      <c r="AD74" s="65"/>
    </row>
    <row r="75" spans="1:30" s="66" customFormat="1" ht="14.4" x14ac:dyDescent="0.25">
      <c r="A75" s="72" t="s">
        <v>226</v>
      </c>
      <c r="B75" s="73" t="s">
        <v>37</v>
      </c>
      <c r="C75" s="73" t="s">
        <v>230</v>
      </c>
      <c r="D75" s="73" t="s">
        <v>288</v>
      </c>
      <c r="E75" s="74">
        <v>1</v>
      </c>
      <c r="F75" s="72" t="s">
        <v>280</v>
      </c>
      <c r="G75" s="75">
        <v>0</v>
      </c>
      <c r="H75" s="76">
        <v>500.99</v>
      </c>
      <c r="I75" s="76">
        <v>2003.96</v>
      </c>
      <c r="J75" s="77">
        <f t="shared" si="1"/>
        <v>2504.9499999999998</v>
      </c>
      <c r="K75" s="63"/>
      <c r="L75" s="63"/>
      <c r="M75" s="63"/>
      <c r="N75" s="63"/>
      <c r="O75" s="63"/>
      <c r="P75" s="63"/>
      <c r="Q75" s="63"/>
      <c r="R75" s="67"/>
      <c r="S75" s="67"/>
      <c r="T75" s="67"/>
      <c r="U75" s="67"/>
      <c r="V75" s="67"/>
      <c r="W75" s="67"/>
      <c r="X75" s="67"/>
      <c r="Y75" s="67"/>
      <c r="Z75" s="67"/>
      <c r="AA75" s="65"/>
      <c r="AB75" s="65"/>
      <c r="AC75" s="65"/>
      <c r="AD75" s="65"/>
    </row>
    <row r="76" spans="1:30" ht="14.4" x14ac:dyDescent="0.25">
      <c r="A76" s="72" t="s">
        <v>227</v>
      </c>
      <c r="B76" s="73" t="s">
        <v>41</v>
      </c>
      <c r="C76" s="73" t="s">
        <v>230</v>
      </c>
      <c r="D76" s="73" t="s">
        <v>287</v>
      </c>
      <c r="E76" s="74">
        <v>1</v>
      </c>
      <c r="F76" s="72"/>
      <c r="G76" s="75">
        <v>0</v>
      </c>
      <c r="H76" s="76">
        <v>0</v>
      </c>
      <c r="I76" s="76">
        <v>0</v>
      </c>
      <c r="J76" s="77">
        <f t="shared" si="1"/>
        <v>0</v>
      </c>
      <c r="K76" s="18"/>
      <c r="L76" s="18"/>
      <c r="M76" s="18"/>
      <c r="N76" s="18"/>
      <c r="O76" s="18"/>
      <c r="P76" s="18"/>
      <c r="Q76" s="18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</row>
    <row r="77" spans="1:30" s="66" customFormat="1" ht="14.4" x14ac:dyDescent="0.25">
      <c r="A77" s="72" t="s">
        <v>228</v>
      </c>
      <c r="B77" s="73" t="s">
        <v>41</v>
      </c>
      <c r="C77" s="73" t="s">
        <v>230</v>
      </c>
      <c r="D77" s="73" t="s">
        <v>288</v>
      </c>
      <c r="E77" s="74">
        <v>1</v>
      </c>
      <c r="F77" s="72" t="s">
        <v>281</v>
      </c>
      <c r="G77" s="75">
        <v>0</v>
      </c>
      <c r="H77" s="76">
        <v>269.76</v>
      </c>
      <c r="I77" s="76">
        <v>1079.06</v>
      </c>
      <c r="J77" s="77">
        <f t="shared" si="0"/>
        <v>1348.82</v>
      </c>
      <c r="K77" s="63"/>
      <c r="L77" s="63"/>
      <c r="M77" s="63"/>
      <c r="N77" s="63"/>
      <c r="O77" s="63"/>
      <c r="P77" s="63"/>
      <c r="Q77" s="63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</row>
    <row r="78" spans="1:30" s="66" customFormat="1" ht="14.4" x14ac:dyDescent="0.25">
      <c r="A78" s="72" t="s">
        <v>227</v>
      </c>
      <c r="B78" s="73" t="s">
        <v>41</v>
      </c>
      <c r="C78" s="73" t="s">
        <v>230</v>
      </c>
      <c r="D78" s="73" t="s">
        <v>288</v>
      </c>
      <c r="E78" s="74">
        <v>1</v>
      </c>
      <c r="F78" s="72" t="s">
        <v>285</v>
      </c>
      <c r="G78" s="75">
        <v>0</v>
      </c>
      <c r="H78" s="76">
        <v>269.76</v>
      </c>
      <c r="I78" s="76">
        <v>1079.06</v>
      </c>
      <c r="J78" s="77">
        <f>SUM(G78:I78)</f>
        <v>1348.82</v>
      </c>
      <c r="K78" s="63"/>
      <c r="L78" s="63"/>
      <c r="M78" s="63"/>
      <c r="N78" s="63"/>
      <c r="O78" s="63"/>
      <c r="P78" s="63"/>
      <c r="Q78" s="63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</row>
    <row r="79" spans="1:30" s="66" customFormat="1" ht="14.4" x14ac:dyDescent="0.25">
      <c r="A79" s="72" t="s">
        <v>227</v>
      </c>
      <c r="B79" s="73" t="s">
        <v>41</v>
      </c>
      <c r="C79" s="73" t="s">
        <v>230</v>
      </c>
      <c r="D79" s="73" t="s">
        <v>288</v>
      </c>
      <c r="E79" s="74">
        <v>1</v>
      </c>
      <c r="F79" s="72" t="s">
        <v>344</v>
      </c>
      <c r="G79" s="75">
        <v>0</v>
      </c>
      <c r="H79" s="76">
        <v>269.76</v>
      </c>
      <c r="I79" s="76">
        <v>1079.06</v>
      </c>
      <c r="J79" s="77">
        <f>SUM(G79:I79)</f>
        <v>1348.82</v>
      </c>
      <c r="K79" s="63"/>
      <c r="L79" s="63"/>
      <c r="M79" s="63"/>
      <c r="N79" s="63"/>
      <c r="O79" s="63"/>
      <c r="P79" s="63"/>
      <c r="Q79" s="63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</row>
    <row r="80" spans="1:30" s="66" customFormat="1" ht="14.4" x14ac:dyDescent="0.25">
      <c r="A80" s="72" t="s">
        <v>227</v>
      </c>
      <c r="B80" s="73" t="s">
        <v>41</v>
      </c>
      <c r="C80" s="73" t="s">
        <v>230</v>
      </c>
      <c r="D80" s="73" t="s">
        <v>288</v>
      </c>
      <c r="E80" s="74">
        <v>1</v>
      </c>
      <c r="F80" s="72" t="s">
        <v>282</v>
      </c>
      <c r="G80" s="75">
        <v>0</v>
      </c>
      <c r="H80" s="76">
        <v>269.76</v>
      </c>
      <c r="I80" s="76">
        <v>1079.06</v>
      </c>
      <c r="J80" s="77">
        <f t="shared" si="0"/>
        <v>1348.82</v>
      </c>
      <c r="K80" s="63"/>
      <c r="L80" s="63"/>
      <c r="M80" s="63"/>
      <c r="N80" s="63"/>
      <c r="O80" s="63"/>
      <c r="P80" s="63"/>
      <c r="Q80" s="63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</row>
    <row r="81" spans="1:30" s="66" customFormat="1" ht="14.4" x14ac:dyDescent="0.25">
      <c r="A81" s="72" t="s">
        <v>227</v>
      </c>
      <c r="B81" s="73" t="s">
        <v>41</v>
      </c>
      <c r="C81" s="73" t="s">
        <v>230</v>
      </c>
      <c r="D81" s="73" t="s">
        <v>288</v>
      </c>
      <c r="E81" s="74">
        <v>1</v>
      </c>
      <c r="F81" s="72" t="s">
        <v>346</v>
      </c>
      <c r="G81" s="75">
        <v>0</v>
      </c>
      <c r="H81" s="76">
        <v>269.76</v>
      </c>
      <c r="I81" s="76">
        <v>1079.06</v>
      </c>
      <c r="J81" s="77">
        <f t="shared" si="0"/>
        <v>1348.82</v>
      </c>
      <c r="K81" s="63"/>
      <c r="L81" s="63"/>
      <c r="M81" s="63"/>
      <c r="N81" s="63"/>
      <c r="O81" s="63"/>
      <c r="P81" s="63"/>
      <c r="Q81" s="63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</row>
    <row r="82" spans="1:30" ht="14.4" x14ac:dyDescent="0.25">
      <c r="A82" s="72" t="s">
        <v>227</v>
      </c>
      <c r="B82" s="73" t="s">
        <v>41</v>
      </c>
      <c r="C82" s="73" t="s">
        <v>230</v>
      </c>
      <c r="D82" s="73" t="s">
        <v>287</v>
      </c>
      <c r="E82" s="74">
        <v>1</v>
      </c>
      <c r="F82" s="72"/>
      <c r="G82" s="75">
        <v>0</v>
      </c>
      <c r="H82" s="76">
        <v>0</v>
      </c>
      <c r="I82" s="76">
        <v>0</v>
      </c>
      <c r="J82" s="77">
        <f t="shared" ref="J82:J86" si="2">SUM(G82:I82)</f>
        <v>0</v>
      </c>
      <c r="K82" s="18"/>
      <c r="L82" s="18"/>
      <c r="M82" s="18"/>
      <c r="N82" s="18"/>
      <c r="O82" s="18"/>
      <c r="P82" s="18"/>
      <c r="Q82" s="18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</row>
    <row r="83" spans="1:30" ht="14.4" x14ac:dyDescent="0.25">
      <c r="A83" s="72" t="s">
        <v>229</v>
      </c>
      <c r="B83" s="73" t="s">
        <v>41</v>
      </c>
      <c r="C83" s="73" t="s">
        <v>230</v>
      </c>
      <c r="D83" s="73" t="s">
        <v>287</v>
      </c>
      <c r="E83" s="74">
        <v>1</v>
      </c>
      <c r="F83" s="72"/>
      <c r="G83" s="75">
        <v>0</v>
      </c>
      <c r="H83" s="75">
        <v>0</v>
      </c>
      <c r="I83" s="75">
        <v>0</v>
      </c>
      <c r="J83" s="77">
        <f t="shared" si="2"/>
        <v>0</v>
      </c>
      <c r="K83" s="18"/>
      <c r="L83" s="18"/>
      <c r="M83" s="18"/>
      <c r="N83" s="18"/>
      <c r="O83" s="18"/>
      <c r="P83" s="18"/>
      <c r="Q83" s="18"/>
      <c r="R83" s="51"/>
      <c r="S83" s="51"/>
      <c r="T83" s="51"/>
      <c r="U83" s="51"/>
      <c r="V83" s="51"/>
      <c r="W83" s="51"/>
      <c r="X83" s="51"/>
      <c r="Y83" s="51"/>
      <c r="Z83" s="51"/>
      <c r="AA83" s="5"/>
      <c r="AB83" s="5"/>
      <c r="AC83" s="5"/>
      <c r="AD83" s="5"/>
    </row>
    <row r="84" spans="1:30" ht="14.4" x14ac:dyDescent="0.25">
      <c r="A84" s="72" t="s">
        <v>229</v>
      </c>
      <c r="B84" s="73" t="s">
        <v>41</v>
      </c>
      <c r="C84" s="73" t="s">
        <v>230</v>
      </c>
      <c r="D84" s="73" t="s">
        <v>287</v>
      </c>
      <c r="E84" s="74">
        <v>1</v>
      </c>
      <c r="F84" s="72"/>
      <c r="G84" s="75">
        <v>0</v>
      </c>
      <c r="H84" s="75">
        <v>0</v>
      </c>
      <c r="I84" s="75">
        <v>0</v>
      </c>
      <c r="J84" s="77">
        <f t="shared" si="2"/>
        <v>0</v>
      </c>
      <c r="K84" s="18"/>
      <c r="L84" s="18"/>
      <c r="M84" s="18"/>
      <c r="N84" s="18"/>
      <c r="O84" s="18"/>
      <c r="P84" s="18"/>
      <c r="Q84" s="18"/>
      <c r="R84" s="51"/>
      <c r="S84" s="51"/>
      <c r="T84" s="51"/>
      <c r="U84" s="51"/>
      <c r="V84" s="51"/>
      <c r="W84" s="51"/>
      <c r="X84" s="51"/>
      <c r="Y84" s="51"/>
      <c r="Z84" s="51"/>
      <c r="AA84" s="5"/>
      <c r="AB84" s="5"/>
      <c r="AC84" s="5"/>
      <c r="AD84" s="5"/>
    </row>
    <row r="85" spans="1:30" ht="14.4" x14ac:dyDescent="0.25">
      <c r="A85" s="72" t="s">
        <v>229</v>
      </c>
      <c r="B85" s="73" t="s">
        <v>41</v>
      </c>
      <c r="C85" s="73" t="s">
        <v>230</v>
      </c>
      <c r="D85" s="73" t="s">
        <v>287</v>
      </c>
      <c r="E85" s="74">
        <v>1</v>
      </c>
      <c r="F85" s="72"/>
      <c r="G85" s="75">
        <v>0</v>
      </c>
      <c r="H85" s="75">
        <v>0</v>
      </c>
      <c r="I85" s="75">
        <v>0</v>
      </c>
      <c r="J85" s="77">
        <f t="shared" si="2"/>
        <v>0</v>
      </c>
      <c r="K85" s="18"/>
      <c r="L85" s="18"/>
      <c r="M85" s="18"/>
      <c r="N85" s="18"/>
      <c r="O85" s="18"/>
      <c r="P85" s="18"/>
      <c r="Q85" s="18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</row>
    <row r="86" spans="1:30" ht="14.4" x14ac:dyDescent="0.25">
      <c r="A86" s="72" t="s">
        <v>229</v>
      </c>
      <c r="B86" s="73" t="s">
        <v>41</v>
      </c>
      <c r="C86" s="73" t="s">
        <v>230</v>
      </c>
      <c r="D86" s="73" t="s">
        <v>287</v>
      </c>
      <c r="E86" s="74">
        <v>1</v>
      </c>
      <c r="F86" s="72"/>
      <c r="G86" s="75">
        <v>0</v>
      </c>
      <c r="H86" s="75">
        <v>0</v>
      </c>
      <c r="I86" s="75">
        <v>0</v>
      </c>
      <c r="J86" s="77">
        <f t="shared" si="2"/>
        <v>0</v>
      </c>
      <c r="K86" s="18"/>
      <c r="L86" s="18"/>
      <c r="M86" s="18"/>
      <c r="N86" s="18"/>
      <c r="O86" s="18"/>
      <c r="P86" s="18"/>
      <c r="Q86" s="18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</row>
    <row r="87" spans="1:30" ht="41.4" x14ac:dyDescent="0.25">
      <c r="A87" s="53" t="s">
        <v>11</v>
      </c>
      <c r="B87" s="53" t="s">
        <v>12</v>
      </c>
      <c r="C87" s="54" t="s">
        <v>13</v>
      </c>
      <c r="D87" s="54" t="s">
        <v>14</v>
      </c>
      <c r="E87" s="21" t="s">
        <v>15</v>
      </c>
      <c r="F87" s="60"/>
      <c r="G87" s="21" t="s">
        <v>16</v>
      </c>
      <c r="H87" s="21" t="s">
        <v>17</v>
      </c>
      <c r="I87" s="21" t="s">
        <v>18</v>
      </c>
      <c r="J87" s="21" t="s">
        <v>19</v>
      </c>
      <c r="K87" s="18"/>
      <c r="L87" s="18"/>
      <c r="M87" s="18"/>
      <c r="N87" s="18"/>
      <c r="O87" s="18"/>
      <c r="P87" s="18"/>
      <c r="Q87" s="18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</row>
    <row r="88" spans="1:30" ht="14.4" x14ac:dyDescent="0.25">
      <c r="A88" s="23" t="s">
        <v>20</v>
      </c>
      <c r="B88" s="15" t="s">
        <v>21</v>
      </c>
      <c r="C88" s="24">
        <f>SUMIFS($E$7:$E$86,$B$7:$B$86,"DAS",$D$7:$D$86,"&lt;&gt;VAGO")</f>
        <v>4</v>
      </c>
      <c r="D88" s="24">
        <f>SUMIFS($E$7:$E$86,$B$7:$B$86,"DAS",$D$7:$D$86,"VAGO")</f>
        <v>0</v>
      </c>
      <c r="E88" s="24">
        <f t="shared" ref="E88:E98" si="3">C88+D88</f>
        <v>4</v>
      </c>
      <c r="F88" s="25"/>
      <c r="G88" s="26">
        <f>SUMIF($B$7:$B$86,"DAS",$G$7:$G$86)</f>
        <v>0</v>
      </c>
      <c r="H88" s="26">
        <f>SUMIF($B$7:$B$86,"DAS",$H$7:$H$86)</f>
        <v>9558.4</v>
      </c>
      <c r="I88" s="26">
        <f>SUMIF($B$7:$B$86,"DAS",$I$7:$I$86)</f>
        <v>50297.599999999999</v>
      </c>
      <c r="J88" s="26">
        <f>SUMIF($B$7:$B$86,"DAS",$J$7:$J$86)</f>
        <v>59856</v>
      </c>
      <c r="K88" s="27"/>
      <c r="L88" s="27"/>
      <c r="M88" s="27"/>
      <c r="N88" s="27"/>
      <c r="O88" s="27"/>
      <c r="P88" s="27"/>
      <c r="Q88" s="27"/>
    </row>
    <row r="89" spans="1:30" ht="14.4" x14ac:dyDescent="0.25">
      <c r="A89" s="23" t="s">
        <v>22</v>
      </c>
      <c r="B89" s="15" t="s">
        <v>23</v>
      </c>
      <c r="C89" s="24">
        <f>SUMIFS($E$7:$E$86,$B$7:$B$86,"DAS-1",$D$7:$D$86,"&lt;&gt;VAGO")</f>
        <v>0</v>
      </c>
      <c r="D89" s="24">
        <f>SUMIFS($E$7:$E$86,$B$7:$B$86,"DAS-1",$D$7:$D$86,"VAGO")</f>
        <v>0</v>
      </c>
      <c r="E89" s="24">
        <f t="shared" si="3"/>
        <v>0</v>
      </c>
      <c r="F89" s="28"/>
      <c r="G89" s="26">
        <f>SUMIF($B$7:$B$86,"DAS-1",$G$7:$G$86)</f>
        <v>0</v>
      </c>
      <c r="H89" s="26">
        <f>SUMIF($B$7:$B$86,"DAS-1",$H$7:$H$86)</f>
        <v>0</v>
      </c>
      <c r="I89" s="26">
        <f>SUMIF($B$7:$B$86,"DAS-1",$I$7:$I$86)</f>
        <v>0</v>
      </c>
      <c r="J89" s="26">
        <f>SUMIF($B$7:$B$86,"DAS-1",$J$7:$J$86)</f>
        <v>0</v>
      </c>
      <c r="K89" s="27"/>
      <c r="L89" s="27"/>
      <c r="M89" s="27"/>
      <c r="N89" s="27"/>
      <c r="O89" s="27"/>
      <c r="P89" s="27"/>
      <c r="Q89" s="27"/>
    </row>
    <row r="90" spans="1:30" ht="14.4" x14ac:dyDescent="0.25">
      <c r="A90" s="23" t="s">
        <v>24</v>
      </c>
      <c r="B90" s="15" t="s">
        <v>25</v>
      </c>
      <c r="C90" s="24">
        <f>SUMIFS($E$7:$E$86,$B$7:$B$86,"DAS-2",$D$7:$D$86,"&lt;&gt;VAGO")</f>
        <v>6</v>
      </c>
      <c r="D90" s="24">
        <f>SUMIFS($E$7:$E$86,$B$7:$B$86,"DAS-2",$D$7:$D$86,"VAGO")</f>
        <v>0</v>
      </c>
      <c r="E90" s="24">
        <f t="shared" si="3"/>
        <v>6</v>
      </c>
      <c r="F90" s="28"/>
      <c r="G90" s="26">
        <f>SUMIF($B$7:$B$86,"DAS-2",$G$7:$G$86)</f>
        <v>0</v>
      </c>
      <c r="H90" s="26">
        <f>SUMIF($B$7:$B$86,"DAS-2",$H$7:$H$86)</f>
        <v>10173.9</v>
      </c>
      <c r="I90" s="26">
        <f>SUMIF($B$7:$B$86,"DAS-2",$I$7:$I$86)</f>
        <v>40695.72</v>
      </c>
      <c r="J90" s="26">
        <f>SUMIF($B$7:$B$86,"DAS-2",$J$7:$J$86)</f>
        <v>50869.62000000001</v>
      </c>
      <c r="K90" s="27"/>
      <c r="L90" s="27"/>
      <c r="M90" s="27"/>
      <c r="N90" s="27"/>
      <c r="O90" s="27"/>
      <c r="P90" s="27"/>
      <c r="Q90" s="27"/>
    </row>
    <row r="91" spans="1:30" ht="14.4" x14ac:dyDescent="0.25">
      <c r="A91" s="23" t="s">
        <v>26</v>
      </c>
      <c r="B91" s="15" t="s">
        <v>27</v>
      </c>
      <c r="C91" s="24">
        <f>SUMIFS($E$7:$E$86,$B$7:$B$86,"DAS-3",$D$7:$D$86,"&lt;&gt;VAGO")</f>
        <v>0</v>
      </c>
      <c r="D91" s="24">
        <f>SUMIFS($E$7:$E$86,$B$7:$B$86,"DAS-3",$D$7:$D$86,"VAGO")</f>
        <v>0</v>
      </c>
      <c r="E91" s="24">
        <f t="shared" si="3"/>
        <v>0</v>
      </c>
      <c r="F91" s="28"/>
      <c r="G91" s="26">
        <f>SUMIF($B$7:$B$86,"DAS-3",$G$7:$G$86)</f>
        <v>0</v>
      </c>
      <c r="H91" s="26">
        <f>SUMIF($B$7:$B$86,"DAS-3",$H$7:$H$86)</f>
        <v>0</v>
      </c>
      <c r="I91" s="26">
        <f>SUMIF($B$7:$B$86,"DAS-3",$I$7:$I$86)</f>
        <v>0</v>
      </c>
      <c r="J91" s="26">
        <f>SUMIF($B$7:$B$86,"DAS-3",$J$7:$J$86)</f>
        <v>0</v>
      </c>
      <c r="K91" s="27"/>
      <c r="L91" s="27"/>
      <c r="M91" s="27"/>
      <c r="N91" s="27"/>
      <c r="O91" s="27"/>
      <c r="P91" s="27"/>
      <c r="Q91" s="27"/>
    </row>
    <row r="92" spans="1:30" ht="14.4" x14ac:dyDescent="0.25">
      <c r="A92" s="29" t="s">
        <v>28</v>
      </c>
      <c r="B92" s="15" t="s">
        <v>29</v>
      </c>
      <c r="C92" s="24">
        <f>SUMIFS($E$7:$E$86,$B$7:$B$86,"DAS-4",$D$7:$D$86,"&lt;&gt;VAGO")</f>
        <v>9</v>
      </c>
      <c r="D92" s="24">
        <f>SUMIFS($E$7:$E$86,$B$7:$B$86,"DAS-4",$D$7:$D$86,"VAGO")</f>
        <v>2</v>
      </c>
      <c r="E92" s="24">
        <f t="shared" si="3"/>
        <v>11</v>
      </c>
      <c r="F92" s="30"/>
      <c r="G92" s="26">
        <f>SUMIF($B$7:$B$86,"DAS-4",$G$7:$G$86)</f>
        <v>0</v>
      </c>
      <c r="H92" s="26">
        <f>SUMIF($B$7:$B$86,"DAS-4",$H$7:$H$86)</f>
        <v>11792.52</v>
      </c>
      <c r="I92" s="26">
        <f>SUMIF($B$7:$B$86,"DAS-4",$I$7:$I$86)</f>
        <v>47169.99</v>
      </c>
      <c r="J92" s="26">
        <f>SUMIF($B$7:$B$86,"DAS-4",$J$7:$J$86)</f>
        <v>58962.509999999995</v>
      </c>
      <c r="K92" s="27"/>
      <c r="L92" s="27"/>
      <c r="M92" s="27"/>
      <c r="N92" s="27"/>
      <c r="O92" s="27"/>
      <c r="P92" s="27"/>
      <c r="Q92" s="27"/>
    </row>
    <row r="93" spans="1:30" ht="14.4" x14ac:dyDescent="0.25">
      <c r="A93" s="29" t="s">
        <v>30</v>
      </c>
      <c r="B93" s="15" t="s">
        <v>31</v>
      </c>
      <c r="C93" s="24">
        <f>SUMIFS($E$7:$E$86,$B$7:$B$86,"DAS-5",$D$7:$D$86,"&lt;&gt;VAGO")</f>
        <v>5</v>
      </c>
      <c r="D93" s="24">
        <f>SUMIFS($E$7:$E$86,$B$7:$B$86,"DAS-5",$D$7:$D$86,"VAGO")</f>
        <v>0</v>
      </c>
      <c r="E93" s="24">
        <f t="shared" si="3"/>
        <v>5</v>
      </c>
      <c r="F93" s="30"/>
      <c r="G93" s="26">
        <f>SUMIF($B$7:$B$86,"DAS-5",$G$7:$G$86)</f>
        <v>0</v>
      </c>
      <c r="H93" s="26">
        <f>SUMIF($B$7:$B$86,"DAS-5",$H$7:$H$86)</f>
        <v>5395.25</v>
      </c>
      <c r="I93" s="26">
        <f>SUMIF($B$7:$B$86,"DAS-5",$I$7:$I$86)</f>
        <v>21581.05</v>
      </c>
      <c r="J93" s="26">
        <f>SUMIF($B$7:$B$86,"DAS-5",$J$7:$J$86)</f>
        <v>26976.300000000003</v>
      </c>
      <c r="K93" s="27"/>
      <c r="L93" s="27"/>
      <c r="M93" s="27"/>
      <c r="N93" s="27"/>
      <c r="O93" s="27"/>
      <c r="P93" s="27"/>
      <c r="Q93" s="27"/>
    </row>
    <row r="94" spans="1:30" ht="14.4" x14ac:dyDescent="0.25">
      <c r="A94" s="29" t="s">
        <v>32</v>
      </c>
      <c r="B94" s="15" t="s">
        <v>33</v>
      </c>
      <c r="C94" s="24">
        <f>SUMIFS($E$7:$E$86,$B$7:$B$86,"CAA-1",$D$7:$D$86,"&lt;&gt;VAGO")</f>
        <v>21</v>
      </c>
      <c r="D94" s="24">
        <f>SUMIFS($E$7:$E$86,$B$7:$B$86,"CAA-1",$D$7:$D$86,"VAGO")</f>
        <v>1</v>
      </c>
      <c r="E94" s="24">
        <f t="shared" si="3"/>
        <v>22</v>
      </c>
      <c r="F94" s="30"/>
      <c r="G94" s="26">
        <f>SUMIF($B$7:$B$86,"CAA-1",$G$7:$G$86)</f>
        <v>0</v>
      </c>
      <c r="H94" s="26">
        <f>SUMIF($B$7:$B$86,"CAA-1",$H$7:$H$86)</f>
        <v>19665.659999999989</v>
      </c>
      <c r="I94" s="26">
        <f>SUMIF($B$7:$B$86,"CAA-1",$I$7:$I$86)</f>
        <v>78662.850000000006</v>
      </c>
      <c r="J94" s="26">
        <f>SUMIF($B$7:$B$86,"CAA-1",$J$7:$J$86)</f>
        <v>98328.509999999966</v>
      </c>
      <c r="K94" s="27"/>
      <c r="L94" s="27"/>
      <c r="M94" s="27"/>
      <c r="N94" s="27"/>
      <c r="O94" s="27"/>
      <c r="P94" s="27"/>
      <c r="Q94" s="27"/>
    </row>
    <row r="95" spans="1:30" ht="14.4" x14ac:dyDescent="0.25">
      <c r="A95" s="29" t="s">
        <v>34</v>
      </c>
      <c r="B95" s="15" t="s">
        <v>35</v>
      </c>
      <c r="C95" s="24">
        <f>SUMIFS($E$7:$E$86,$B$7:$B$86,"CAA-2",$D$7:$D$86,"&lt;&gt;VAGO")</f>
        <v>8</v>
      </c>
      <c r="D95" s="24">
        <f>SUMIFS($E$7:$E$86,$B$7:$B$86,"CAA-2",$D$7:$D$86,"VAGO")</f>
        <v>2</v>
      </c>
      <c r="E95" s="24">
        <f t="shared" si="3"/>
        <v>10</v>
      </c>
      <c r="F95" s="30"/>
      <c r="G95" s="26">
        <f>SUMIF($B$7:$B$86,"CAA-2",$G$7:$G$86)</f>
        <v>0</v>
      </c>
      <c r="H95" s="26">
        <f>SUMIF($B$7:$B$86,"CAA-2",$H$7:$H$86)</f>
        <v>5395.25</v>
      </c>
      <c r="I95" s="26">
        <f>SUMIF($B$7:$B$86,"CAA-2",$I$7:$I$86)</f>
        <v>24664.080000000002</v>
      </c>
      <c r="J95" s="26">
        <f>SUMIF($B$7:$B$86,"CAA-2",$J$7:$J$86)</f>
        <v>30059.330000000009</v>
      </c>
      <c r="K95" s="27"/>
      <c r="L95" s="27"/>
      <c r="M95" s="27"/>
      <c r="N95" s="27"/>
      <c r="O95" s="27"/>
      <c r="P95" s="27"/>
      <c r="Q95" s="27"/>
    </row>
    <row r="96" spans="1:30" ht="14.4" x14ac:dyDescent="0.25">
      <c r="A96" s="29" t="s">
        <v>36</v>
      </c>
      <c r="B96" s="15" t="s">
        <v>37</v>
      </c>
      <c r="C96" s="24">
        <f>SUMIFS($E$7:$E$86,$B$7:$B$86,"CAA-3",$D$7:$D$86,"&lt;&gt;VAGO")</f>
        <v>10</v>
      </c>
      <c r="D96" s="24">
        <f>SUMIFS($E$7:$E$86,$B$7:$B$86,"CAA-3",$D$7:$D$86,"VAGO")</f>
        <v>1</v>
      </c>
      <c r="E96" s="24">
        <f t="shared" si="3"/>
        <v>11</v>
      </c>
      <c r="F96" s="28"/>
      <c r="G96" s="26">
        <f>SUMIF($B$7:$B$86,"CAA-3",$G$7:$G$86)</f>
        <v>0</v>
      </c>
      <c r="H96" s="26">
        <f>SUMIF($B$7:$B$86,"CAA-3",$H$7:$H$86)</f>
        <v>5009.8999999999987</v>
      </c>
      <c r="I96" s="26">
        <f>SUMIF($B$7:$B$86,"CAA-3",$I$7:$I$86)</f>
        <v>20039.599999999995</v>
      </c>
      <c r="J96" s="26">
        <f>SUMIF($B$7:$B$86,"CAA-3",$J$7:$J$86)</f>
        <v>25049.500000000004</v>
      </c>
      <c r="K96" s="27"/>
      <c r="L96" s="27"/>
      <c r="M96" s="27"/>
      <c r="N96" s="27"/>
      <c r="O96" s="27"/>
      <c r="P96" s="27"/>
      <c r="Q96" s="27"/>
    </row>
    <row r="97" spans="1:30" ht="14.4" x14ac:dyDescent="0.25">
      <c r="A97" s="29" t="s">
        <v>38</v>
      </c>
      <c r="B97" s="15" t="s">
        <v>39</v>
      </c>
      <c r="C97" s="24">
        <f>SUMIFS($E$7:$E$86,$B$7:$B$86,"CAA-4",$D$7:$D$86,"&lt;&gt;VAGO")</f>
        <v>0</v>
      </c>
      <c r="D97" s="24">
        <f>SUMIFS($E$7:$E$86,$B$7:$B$86,"CAA-4",$D$7:$D$86,"VAGO")</f>
        <v>0</v>
      </c>
      <c r="E97" s="24">
        <f>C97+D97</f>
        <v>0</v>
      </c>
      <c r="F97" s="28"/>
      <c r="G97" s="26">
        <f>SUMIF($B$7:$B$86,"CAA-4",$G$7:$G$86)</f>
        <v>0</v>
      </c>
      <c r="H97" s="26">
        <f>SUMIF($B$7:$B$86,"CAA-4",$H$7:$H$86)</f>
        <v>0</v>
      </c>
      <c r="I97" s="26">
        <f>SUMIF($B$7:$B$86,"CAA-4",$I$7:$I$86)</f>
        <v>0</v>
      </c>
      <c r="J97" s="26">
        <f>SUMIF($B$7:$B$86,"CAA-4",$J$7:$J$86)</f>
        <v>0</v>
      </c>
      <c r="K97" s="27"/>
      <c r="L97" s="27"/>
      <c r="M97" s="27"/>
      <c r="N97" s="27"/>
      <c r="O97" s="27"/>
      <c r="P97" s="27"/>
      <c r="Q97" s="27"/>
    </row>
    <row r="98" spans="1:30" ht="14.4" x14ac:dyDescent="0.25">
      <c r="A98" s="29" t="s">
        <v>40</v>
      </c>
      <c r="B98" s="15" t="s">
        <v>41</v>
      </c>
      <c r="C98" s="24">
        <f>SUMIFS($E$7:$E$86,$B$7:$B$86,"CAA-5",$D$7:$D$86,"&lt;&gt;VAGO")</f>
        <v>5</v>
      </c>
      <c r="D98" s="24">
        <f>SUMIFS($E$7:$E$86,$B$7:$B$86,"CAA-5",$D$7:$D$86,"VAGO")</f>
        <v>6</v>
      </c>
      <c r="E98" s="24">
        <f t="shared" si="3"/>
        <v>11</v>
      </c>
      <c r="F98" s="28"/>
      <c r="G98" s="26">
        <f>SUMIF($B$7:$B$86,"CAA-5",$G$7:$G$86)</f>
        <v>0</v>
      </c>
      <c r="H98" s="26">
        <f>SUMIF($B$7:$B$86,"CAA-5",$H$7:$H$86)</f>
        <v>1348.8</v>
      </c>
      <c r="I98" s="26">
        <f>SUMIF($B$7:$B$86,"CAA-5",$I$7:$I$86)</f>
        <v>5395.2999999999993</v>
      </c>
      <c r="J98" s="26">
        <f>SUMIF($B$7:$B$86,"CAA-5",$J$7:$J$86)</f>
        <v>6744.0999999999995</v>
      </c>
      <c r="K98" s="27"/>
      <c r="L98" s="27"/>
      <c r="M98" s="27"/>
      <c r="N98" s="27"/>
      <c r="O98" s="27"/>
      <c r="P98" s="27"/>
      <c r="Q98" s="27"/>
    </row>
    <row r="99" spans="1:30" ht="27.6" x14ac:dyDescent="0.25">
      <c r="A99" s="20" t="s">
        <v>42</v>
      </c>
      <c r="B99" s="22"/>
      <c r="C99" s="21">
        <f>SUM(C88:C98)</f>
        <v>68</v>
      </c>
      <c r="D99" s="21">
        <f>SUM(D88:D98)</f>
        <v>12</v>
      </c>
      <c r="E99" s="21">
        <f>SUM(E88:E98)</f>
        <v>80</v>
      </c>
      <c r="F99" s="22"/>
      <c r="G99" s="31">
        <f t="shared" ref="G99:J99" si="4">SUM(G88:G98)</f>
        <v>0</v>
      </c>
      <c r="H99" s="31">
        <f t="shared" si="4"/>
        <v>68339.679999999993</v>
      </c>
      <c r="I99" s="31">
        <f t="shared" si="4"/>
        <v>288506.18999999994</v>
      </c>
      <c r="J99" s="31">
        <f t="shared" si="4"/>
        <v>356845.86999999994</v>
      </c>
      <c r="K99" s="27"/>
      <c r="L99" s="27"/>
      <c r="M99" s="27"/>
      <c r="N99" s="27"/>
      <c r="O99" s="27"/>
      <c r="P99" s="27"/>
      <c r="Q99" s="27"/>
    </row>
    <row r="100" spans="1:30" ht="45.75" customHeight="1" x14ac:dyDescent="0.25">
      <c r="A100" s="27"/>
      <c r="B100" s="27"/>
      <c r="C100" s="27"/>
      <c r="D100" s="27"/>
      <c r="E100" s="27"/>
      <c r="F100" s="27"/>
      <c r="G100" s="27"/>
      <c r="H100" s="18"/>
      <c r="I100" s="18"/>
      <c r="J100" s="32"/>
      <c r="K100" s="27"/>
      <c r="L100" s="27"/>
      <c r="M100" s="27"/>
      <c r="N100" s="27"/>
      <c r="O100" s="27"/>
      <c r="P100" s="27"/>
      <c r="Q100" s="27"/>
    </row>
    <row r="101" spans="1:30" ht="14.4" x14ac:dyDescent="0.25">
      <c r="A101" s="112" t="s">
        <v>43</v>
      </c>
      <c r="B101" s="104"/>
      <c r="C101" s="104"/>
      <c r="D101" s="104"/>
      <c r="E101" s="104"/>
      <c r="F101" s="104"/>
      <c r="G101" s="104"/>
      <c r="H101" s="104"/>
      <c r="I101" s="105"/>
      <c r="J101" s="27"/>
      <c r="K101" s="6"/>
      <c r="L101" s="27"/>
      <c r="M101" s="27"/>
      <c r="N101" s="27"/>
      <c r="O101" s="27"/>
      <c r="P101" s="27"/>
      <c r="Q101" s="27"/>
    </row>
    <row r="102" spans="1:30" ht="27.6" x14ac:dyDescent="0.25">
      <c r="A102" s="9" t="s">
        <v>44</v>
      </c>
      <c r="B102" s="9" t="s">
        <v>45</v>
      </c>
      <c r="C102" s="9" t="s">
        <v>46</v>
      </c>
      <c r="D102" s="9" t="s">
        <v>47</v>
      </c>
      <c r="E102" s="9" t="s">
        <v>48</v>
      </c>
      <c r="F102" s="9" t="s">
        <v>49</v>
      </c>
      <c r="G102" s="9" t="s">
        <v>50</v>
      </c>
      <c r="H102" s="9" t="s">
        <v>51</v>
      </c>
      <c r="I102" s="9" t="s">
        <v>52</v>
      </c>
      <c r="J102" s="33"/>
      <c r="K102" s="6"/>
      <c r="L102" s="33"/>
      <c r="M102" s="33"/>
      <c r="N102" s="33"/>
      <c r="O102" s="33"/>
      <c r="P102" s="33"/>
      <c r="Q102" s="33"/>
      <c r="R102" s="34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</row>
    <row r="103" spans="1:30" ht="14.4" x14ac:dyDescent="0.25">
      <c r="A103" s="13"/>
      <c r="B103" s="35"/>
      <c r="C103" s="14"/>
      <c r="D103" s="14"/>
      <c r="E103" s="15">
        <v>0</v>
      </c>
      <c r="F103" s="36"/>
      <c r="G103" s="16">
        <v>0</v>
      </c>
      <c r="H103" s="16">
        <v>0</v>
      </c>
      <c r="I103" s="17">
        <f t="shared" ref="I103:I112" si="5">SUM(G103:H103)</f>
        <v>0</v>
      </c>
      <c r="J103" s="27"/>
      <c r="K103" s="18"/>
      <c r="L103" s="18"/>
      <c r="M103" s="18"/>
      <c r="N103" s="18"/>
      <c r="O103" s="18"/>
      <c r="P103" s="18"/>
      <c r="Q103" s="18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</row>
    <row r="104" spans="1:30" ht="14.4" x14ac:dyDescent="0.25">
      <c r="A104" s="13"/>
      <c r="B104" s="35"/>
      <c r="C104" s="14"/>
      <c r="D104" s="14"/>
      <c r="E104" s="15">
        <v>0</v>
      </c>
      <c r="F104" s="36"/>
      <c r="G104" s="16">
        <v>0</v>
      </c>
      <c r="H104" s="16">
        <v>0</v>
      </c>
      <c r="I104" s="17">
        <f t="shared" si="5"/>
        <v>0</v>
      </c>
      <c r="J104" s="27"/>
      <c r="K104" s="18"/>
      <c r="L104" s="18"/>
      <c r="M104" s="18"/>
      <c r="N104" s="18"/>
      <c r="O104" s="18"/>
      <c r="P104" s="18"/>
      <c r="Q104" s="18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</row>
    <row r="105" spans="1:30" ht="14.4" x14ac:dyDescent="0.25">
      <c r="A105" s="13"/>
      <c r="B105" s="35"/>
      <c r="C105" s="14"/>
      <c r="D105" s="14"/>
      <c r="E105" s="15">
        <v>0</v>
      </c>
      <c r="F105" s="13"/>
      <c r="G105" s="16">
        <v>0</v>
      </c>
      <c r="H105" s="16">
        <v>0</v>
      </c>
      <c r="I105" s="17">
        <f t="shared" si="5"/>
        <v>0</v>
      </c>
      <c r="J105" s="27"/>
      <c r="K105" s="18"/>
      <c r="L105" s="18"/>
      <c r="M105" s="18"/>
      <c r="N105" s="18"/>
      <c r="O105" s="18"/>
      <c r="P105" s="18"/>
      <c r="Q105" s="18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</row>
    <row r="106" spans="1:30" ht="14.4" x14ac:dyDescent="0.25">
      <c r="A106" s="13"/>
      <c r="B106" s="35"/>
      <c r="C106" s="14"/>
      <c r="D106" s="14"/>
      <c r="E106" s="15">
        <v>0</v>
      </c>
      <c r="F106" s="13"/>
      <c r="G106" s="16">
        <v>0</v>
      </c>
      <c r="H106" s="16">
        <v>0</v>
      </c>
      <c r="I106" s="17">
        <f t="shared" si="5"/>
        <v>0</v>
      </c>
      <c r="J106" s="27"/>
      <c r="K106" s="18"/>
      <c r="L106" s="18"/>
      <c r="M106" s="18"/>
      <c r="N106" s="18"/>
      <c r="O106" s="18"/>
      <c r="P106" s="18"/>
      <c r="Q106" s="18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</row>
    <row r="107" spans="1:30" ht="14.4" x14ac:dyDescent="0.25">
      <c r="A107" s="13"/>
      <c r="B107" s="35"/>
      <c r="C107" s="14"/>
      <c r="D107" s="14"/>
      <c r="E107" s="15">
        <v>0</v>
      </c>
      <c r="F107" s="13"/>
      <c r="G107" s="16">
        <v>0</v>
      </c>
      <c r="H107" s="16">
        <v>0</v>
      </c>
      <c r="I107" s="17">
        <f t="shared" si="5"/>
        <v>0</v>
      </c>
      <c r="J107" s="27"/>
      <c r="K107" s="18"/>
      <c r="L107" s="18"/>
      <c r="M107" s="18"/>
      <c r="N107" s="18"/>
      <c r="O107" s="18"/>
      <c r="P107" s="18"/>
      <c r="Q107" s="18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</row>
    <row r="108" spans="1:30" ht="14.4" x14ac:dyDescent="0.25">
      <c r="A108" s="13"/>
      <c r="B108" s="35"/>
      <c r="C108" s="14"/>
      <c r="D108" s="14"/>
      <c r="E108" s="15">
        <v>0</v>
      </c>
      <c r="F108" s="13"/>
      <c r="G108" s="16">
        <v>0</v>
      </c>
      <c r="H108" s="16">
        <v>0</v>
      </c>
      <c r="I108" s="17">
        <f t="shared" si="5"/>
        <v>0</v>
      </c>
      <c r="J108" s="27"/>
      <c r="K108" s="18"/>
      <c r="L108" s="18"/>
      <c r="M108" s="18"/>
      <c r="N108" s="18"/>
      <c r="O108" s="18"/>
      <c r="P108" s="18"/>
      <c r="Q108" s="18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</row>
    <row r="109" spans="1:30" ht="14.4" x14ac:dyDescent="0.25">
      <c r="A109" s="13"/>
      <c r="B109" s="35"/>
      <c r="C109" s="14"/>
      <c r="D109" s="14"/>
      <c r="E109" s="15">
        <v>0</v>
      </c>
      <c r="F109" s="13"/>
      <c r="G109" s="16">
        <v>0</v>
      </c>
      <c r="H109" s="16">
        <v>0</v>
      </c>
      <c r="I109" s="17">
        <f t="shared" si="5"/>
        <v>0</v>
      </c>
      <c r="J109" s="27"/>
      <c r="K109" s="18"/>
      <c r="L109" s="18"/>
      <c r="M109" s="18"/>
      <c r="N109" s="18"/>
      <c r="O109" s="18"/>
      <c r="P109" s="18"/>
      <c r="Q109" s="18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</row>
    <row r="110" spans="1:30" ht="14.4" x14ac:dyDescent="0.25">
      <c r="A110" s="13"/>
      <c r="B110" s="35"/>
      <c r="C110" s="14"/>
      <c r="D110" s="14"/>
      <c r="E110" s="15">
        <v>0</v>
      </c>
      <c r="F110" s="13"/>
      <c r="G110" s="16">
        <v>0</v>
      </c>
      <c r="H110" s="16">
        <v>0</v>
      </c>
      <c r="I110" s="17">
        <f t="shared" si="5"/>
        <v>0</v>
      </c>
      <c r="J110" s="27"/>
      <c r="K110" s="18"/>
      <c r="L110" s="18"/>
      <c r="M110" s="18"/>
      <c r="N110" s="18"/>
      <c r="O110" s="18"/>
      <c r="P110" s="18"/>
      <c r="Q110" s="18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</row>
    <row r="111" spans="1:30" ht="14.4" x14ac:dyDescent="0.25">
      <c r="A111" s="13"/>
      <c r="B111" s="35"/>
      <c r="C111" s="14"/>
      <c r="D111" s="14"/>
      <c r="E111" s="15">
        <v>0</v>
      </c>
      <c r="F111" s="13"/>
      <c r="G111" s="16">
        <v>0</v>
      </c>
      <c r="H111" s="16">
        <v>0</v>
      </c>
      <c r="I111" s="17">
        <f t="shared" si="5"/>
        <v>0</v>
      </c>
      <c r="J111" s="27"/>
      <c r="K111" s="18"/>
      <c r="L111" s="18"/>
      <c r="M111" s="18"/>
      <c r="N111" s="18"/>
      <c r="O111" s="18"/>
      <c r="P111" s="18"/>
      <c r="Q111" s="18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</row>
    <row r="112" spans="1:30" ht="14.4" x14ac:dyDescent="0.25">
      <c r="A112" s="13"/>
      <c r="B112" s="35"/>
      <c r="C112" s="14"/>
      <c r="D112" s="14"/>
      <c r="E112" s="15">
        <v>0</v>
      </c>
      <c r="F112" s="13"/>
      <c r="G112" s="16">
        <v>0</v>
      </c>
      <c r="H112" s="16">
        <v>0</v>
      </c>
      <c r="I112" s="17">
        <f t="shared" si="5"/>
        <v>0</v>
      </c>
      <c r="J112" s="27"/>
      <c r="K112" s="18"/>
      <c r="L112" s="18"/>
      <c r="M112" s="18"/>
      <c r="N112" s="18"/>
      <c r="O112" s="18"/>
      <c r="P112" s="18"/>
      <c r="Q112" s="18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</row>
    <row r="113" spans="1:30" ht="41.4" x14ac:dyDescent="0.25">
      <c r="A113" s="20" t="s">
        <v>53</v>
      </c>
      <c r="B113" s="20" t="s">
        <v>54</v>
      </c>
      <c r="C113" s="21" t="s">
        <v>55</v>
      </c>
      <c r="D113" s="21" t="s">
        <v>56</v>
      </c>
      <c r="E113" s="21" t="s">
        <v>57</v>
      </c>
      <c r="F113" s="37"/>
      <c r="G113" s="21" t="s">
        <v>58</v>
      </c>
      <c r="H113" s="21" t="s">
        <v>59</v>
      </c>
      <c r="I113" s="21" t="s">
        <v>60</v>
      </c>
      <c r="J113" s="27"/>
      <c r="K113" s="6"/>
      <c r="L113" s="6"/>
      <c r="M113" s="6"/>
      <c r="N113" s="6"/>
      <c r="O113" s="6"/>
      <c r="P113" s="6"/>
      <c r="Q113" s="6"/>
      <c r="R113" s="38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</row>
    <row r="114" spans="1:30" ht="14.4" x14ac:dyDescent="0.25">
      <c r="A114" s="23" t="s">
        <v>61</v>
      </c>
      <c r="B114" s="39" t="s">
        <v>62</v>
      </c>
      <c r="C114" s="24">
        <f>SUMIFS($E$103:$E$112,$B$103:$B$112,"FDA",$D$103:$D$112,"&lt;&gt;VAGO")</f>
        <v>0</v>
      </c>
      <c r="D114" s="24">
        <f>SUMIFS($E$103:$E$112,$B$103:$B$112,"FDA",$D$103:$D$112,"VAGO")</f>
        <v>0</v>
      </c>
      <c r="E114" s="24">
        <f t="shared" ref="E114:E118" si="6">C114+D114</f>
        <v>0</v>
      </c>
      <c r="F114" s="25"/>
      <c r="G114" s="17">
        <f>SUMIF($B$103:$B$112,"FDA",$G$103:$G$112)</f>
        <v>0</v>
      </c>
      <c r="H114" s="17">
        <f>SUMIF($B$103:$B$112,"FDA",$H$103:$H$112)</f>
        <v>0</v>
      </c>
      <c r="I114" s="17">
        <f>SUMIF($B$103:$B$112,"FDA",$I$103:$I$112)</f>
        <v>0</v>
      </c>
      <c r="J114" s="18"/>
      <c r="K114" s="6"/>
      <c r="L114" s="18"/>
      <c r="M114" s="18"/>
      <c r="N114" s="18"/>
      <c r="O114" s="18"/>
      <c r="P114" s="18"/>
      <c r="Q114" s="18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</row>
    <row r="115" spans="1:30" ht="14.4" x14ac:dyDescent="0.25">
      <c r="A115" s="23" t="s">
        <v>63</v>
      </c>
      <c r="B115" s="39" t="s">
        <v>64</v>
      </c>
      <c r="C115" s="24">
        <f>SUMIFS($E$103:$E$112,$B$103:$B$112,"FDA-1",$D$103:$D$112,"&lt;&gt;VAGO")</f>
        <v>0</v>
      </c>
      <c r="D115" s="24">
        <f>SUMIFS($E$103:$E$112,$B$103:$B$112,"FDA-1",$D$103:$D$112,"VAGO")</f>
        <v>0</v>
      </c>
      <c r="E115" s="24">
        <f t="shared" si="6"/>
        <v>0</v>
      </c>
      <c r="F115" s="25"/>
      <c r="G115" s="17">
        <f>SUMIF($B$103:$B$112,"FDA-1",$G$103:$G$112)</f>
        <v>0</v>
      </c>
      <c r="H115" s="17">
        <f>SUMIF($B$103:$B$112,"FDA-1",$H$103:$H$112)</f>
        <v>0</v>
      </c>
      <c r="I115" s="17">
        <f>SUMIF($B$103:$B$112,"FDA-1",$I$103:$I$112)</f>
        <v>0</v>
      </c>
      <c r="J115" s="18"/>
      <c r="K115" s="6"/>
      <c r="L115" s="18"/>
      <c r="M115" s="18"/>
      <c r="N115" s="18"/>
      <c r="O115" s="18"/>
      <c r="P115" s="18"/>
      <c r="Q115" s="18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</row>
    <row r="116" spans="1:30" ht="14.4" x14ac:dyDescent="0.25">
      <c r="A116" s="23" t="s">
        <v>65</v>
      </c>
      <c r="B116" s="39" t="s">
        <v>66</v>
      </c>
      <c r="C116" s="24">
        <f>SUMIFS($E$103:$E$112,$B$103:$B$112,"FDA-2",$D$103:$D$112,"&lt;&gt;VAGO")</f>
        <v>0</v>
      </c>
      <c r="D116" s="24">
        <f>SUMIFS($E$103:$E$112,$B$103:$B$112,"FDA-2",$D$103:$D$112,"VAGO")</f>
        <v>0</v>
      </c>
      <c r="E116" s="24">
        <f t="shared" si="6"/>
        <v>0</v>
      </c>
      <c r="F116" s="28"/>
      <c r="G116" s="17">
        <f>SUMIF($B$103:$B$112,"FDA-2",$G$103:$G$112)</f>
        <v>0</v>
      </c>
      <c r="H116" s="17">
        <f>SUMIF($B$103:$B$112,"FDA-2",$H$103:$H$112)</f>
        <v>0</v>
      </c>
      <c r="I116" s="17">
        <f>SUMIF($B$103:$B$112,"FDA-2",$I$103:$I$112)</f>
        <v>0</v>
      </c>
      <c r="J116" s="18"/>
      <c r="K116" s="6"/>
      <c r="L116" s="18"/>
      <c r="M116" s="18"/>
      <c r="N116" s="18"/>
      <c r="O116" s="18"/>
      <c r="P116" s="18"/>
      <c r="Q116" s="18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</row>
    <row r="117" spans="1:30" ht="14.4" x14ac:dyDescent="0.25">
      <c r="A117" s="23" t="s">
        <v>67</v>
      </c>
      <c r="B117" s="39" t="s">
        <v>68</v>
      </c>
      <c r="C117" s="24">
        <f>SUMIFS($E$103:$E$112,$B$103:$B$112,"FDA-3",$D$103:$D$112,"&lt;&gt;VAGO")</f>
        <v>0</v>
      </c>
      <c r="D117" s="24">
        <f>SUMIFS($E$103:$E$112,$B$103:$B$112,"FDA-3",$D$103:$D$112,"VAGO")</f>
        <v>0</v>
      </c>
      <c r="E117" s="24">
        <f t="shared" si="6"/>
        <v>0</v>
      </c>
      <c r="F117" s="30"/>
      <c r="G117" s="17">
        <f>SUMIF($B$103:$B$112,"FDA-3",$G$103:$G$112)</f>
        <v>0</v>
      </c>
      <c r="H117" s="17">
        <f>SUMIF($B$103:$B$112,"FDA-3",$H$103:$H$112)</f>
        <v>0</v>
      </c>
      <c r="I117" s="17">
        <f>SUMIF($B$103:$B$112,"FDA-3",$I$103:$I$112)</f>
        <v>0</v>
      </c>
      <c r="J117" s="18"/>
      <c r="K117" s="6"/>
      <c r="L117" s="18"/>
      <c r="M117" s="18"/>
      <c r="N117" s="18"/>
      <c r="O117" s="18"/>
      <c r="P117" s="18"/>
      <c r="Q117" s="18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</row>
    <row r="118" spans="1:30" ht="14.4" x14ac:dyDescent="0.25">
      <c r="A118" s="23" t="s">
        <v>69</v>
      </c>
      <c r="B118" s="39" t="s">
        <v>70</v>
      </c>
      <c r="C118" s="24">
        <f>SUMIFS($E$103:$E$112,$B$103:$B$112,"FDA-4",$D$103:$D$112,"&lt;&gt;VAGO")</f>
        <v>0</v>
      </c>
      <c r="D118" s="24">
        <f>SUMIFS($E$103:$E$112,$B$103:$B$112,"FDA-4",$D$103:$D$112,"VAGO")</f>
        <v>0</v>
      </c>
      <c r="E118" s="24">
        <f t="shared" si="6"/>
        <v>0</v>
      </c>
      <c r="F118" s="28"/>
      <c r="G118" s="17">
        <f>SUMIF($B$103:$B$112,"FDA-4",$G$103:$G$112)</f>
        <v>0</v>
      </c>
      <c r="H118" s="17">
        <f>SUMIF($B$103:$B$112,"FDA-4",$H$103:$H$112)</f>
        <v>0</v>
      </c>
      <c r="I118" s="17">
        <f>SUMIF($B$103:$B$112,"FDA-4",$I$103:$I$112)</f>
        <v>0</v>
      </c>
      <c r="J118" s="18"/>
      <c r="K118" s="6"/>
      <c r="L118" s="18"/>
      <c r="M118" s="18"/>
      <c r="N118" s="18"/>
      <c r="O118" s="18"/>
      <c r="P118" s="18"/>
      <c r="Q118" s="18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</row>
    <row r="119" spans="1:30" ht="27.6" x14ac:dyDescent="0.25">
      <c r="A119" s="20" t="s">
        <v>71</v>
      </c>
      <c r="B119" s="37"/>
      <c r="C119" s="21">
        <f t="shared" ref="C119:E119" si="7">SUM(C115:C118)</f>
        <v>0</v>
      </c>
      <c r="D119" s="21">
        <f t="shared" si="7"/>
        <v>0</v>
      </c>
      <c r="E119" s="21">
        <f t="shared" si="7"/>
        <v>0</v>
      </c>
      <c r="F119" s="37"/>
      <c r="G119" s="40">
        <f t="shared" ref="G119:I119" si="8">SUM(G114:G118)</f>
        <v>0</v>
      </c>
      <c r="H119" s="40">
        <f t="shared" si="8"/>
        <v>0</v>
      </c>
      <c r="I119" s="40">
        <f t="shared" si="8"/>
        <v>0</v>
      </c>
      <c r="J119" s="18"/>
      <c r="K119" s="6"/>
      <c r="L119" s="18"/>
      <c r="M119" s="18"/>
      <c r="N119" s="18"/>
      <c r="O119" s="18"/>
      <c r="P119" s="18"/>
      <c r="Q119" s="18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</row>
    <row r="120" spans="1:30" ht="45" customHeight="1" x14ac:dyDescent="0.25">
      <c r="A120" s="32"/>
      <c r="B120" s="32"/>
      <c r="C120" s="32"/>
      <c r="D120" s="32"/>
      <c r="E120" s="32"/>
      <c r="F120" s="32"/>
      <c r="G120" s="32"/>
      <c r="H120" s="32"/>
      <c r="I120" s="6"/>
      <c r="J120" s="18"/>
      <c r="K120" s="6"/>
      <c r="L120" s="18"/>
      <c r="M120" s="18"/>
      <c r="N120" s="18"/>
      <c r="O120" s="18"/>
      <c r="P120" s="18"/>
      <c r="Q120" s="18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</row>
    <row r="121" spans="1:30" ht="14.4" x14ac:dyDescent="0.25">
      <c r="A121" s="112" t="s">
        <v>72</v>
      </c>
      <c r="B121" s="104"/>
      <c r="C121" s="104"/>
      <c r="D121" s="104"/>
      <c r="E121" s="104"/>
      <c r="F121" s="104"/>
      <c r="G121" s="104"/>
      <c r="H121" s="104"/>
      <c r="I121" s="105"/>
      <c r="J121" s="18"/>
      <c r="K121" s="6"/>
      <c r="L121" s="18"/>
      <c r="M121" s="18"/>
      <c r="N121" s="18"/>
      <c r="O121" s="18"/>
      <c r="P121" s="18"/>
      <c r="Q121" s="18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</row>
    <row r="122" spans="1:30" ht="27.6" x14ac:dyDescent="0.25">
      <c r="A122" s="41" t="s">
        <v>73</v>
      </c>
      <c r="B122" s="9" t="s">
        <v>74</v>
      </c>
      <c r="C122" s="9" t="s">
        <v>75</v>
      </c>
      <c r="D122" s="9" t="s">
        <v>76</v>
      </c>
      <c r="E122" s="9" t="s">
        <v>77</v>
      </c>
      <c r="F122" s="9" t="s">
        <v>78</v>
      </c>
      <c r="G122" s="9" t="s">
        <v>79</v>
      </c>
      <c r="H122" s="9" t="s">
        <v>80</v>
      </c>
      <c r="I122" s="9" t="s">
        <v>81</v>
      </c>
      <c r="J122" s="6"/>
      <c r="K122" s="6"/>
      <c r="L122" s="6"/>
      <c r="M122" s="6"/>
      <c r="N122" s="6"/>
      <c r="O122" s="6"/>
      <c r="P122" s="6"/>
      <c r="Q122" s="6"/>
      <c r="R122" s="34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</row>
    <row r="123" spans="1:30" ht="14.4" x14ac:dyDescent="0.25">
      <c r="A123" s="42"/>
      <c r="B123" s="43"/>
      <c r="C123" s="43"/>
      <c r="D123" s="14"/>
      <c r="E123" s="15">
        <v>0</v>
      </c>
      <c r="F123" s="42"/>
      <c r="G123" s="16">
        <v>0</v>
      </c>
      <c r="H123" s="16">
        <v>0</v>
      </c>
      <c r="I123" s="17">
        <f t="shared" ref="I123:I132" si="9">SUM(G123:H123)</f>
        <v>0</v>
      </c>
      <c r="J123" s="18"/>
      <c r="K123" s="18"/>
      <c r="L123" s="18"/>
      <c r="M123" s="18"/>
      <c r="N123" s="18"/>
      <c r="O123" s="18"/>
      <c r="P123" s="18"/>
      <c r="Q123" s="18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</row>
    <row r="124" spans="1:30" ht="14.4" x14ac:dyDescent="0.25">
      <c r="A124" s="13"/>
      <c r="B124" s="43"/>
      <c r="C124" s="14"/>
      <c r="D124" s="14"/>
      <c r="E124" s="15">
        <v>0</v>
      </c>
      <c r="F124" s="13"/>
      <c r="G124" s="16">
        <v>0</v>
      </c>
      <c r="H124" s="16">
        <v>0</v>
      </c>
      <c r="I124" s="17">
        <f t="shared" si="9"/>
        <v>0</v>
      </c>
      <c r="J124" s="18"/>
      <c r="K124" s="18"/>
      <c r="L124" s="18"/>
      <c r="M124" s="18"/>
      <c r="N124" s="18"/>
      <c r="O124" s="18"/>
      <c r="P124" s="18"/>
      <c r="Q124" s="18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</row>
    <row r="125" spans="1:30" ht="14.4" x14ac:dyDescent="0.25">
      <c r="A125" s="13"/>
      <c r="B125" s="43"/>
      <c r="C125" s="14"/>
      <c r="D125" s="14"/>
      <c r="E125" s="15">
        <v>0</v>
      </c>
      <c r="F125" s="36"/>
      <c r="G125" s="16">
        <v>0</v>
      </c>
      <c r="H125" s="16">
        <v>0</v>
      </c>
      <c r="I125" s="17">
        <f t="shared" si="9"/>
        <v>0</v>
      </c>
      <c r="J125" s="18"/>
      <c r="K125" s="18"/>
      <c r="L125" s="18"/>
      <c r="M125" s="18"/>
      <c r="N125" s="18"/>
      <c r="O125" s="18"/>
      <c r="P125" s="18"/>
      <c r="Q125" s="18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</row>
    <row r="126" spans="1:30" ht="14.4" x14ac:dyDescent="0.25">
      <c r="A126" s="42"/>
      <c r="B126" s="43"/>
      <c r="C126" s="14"/>
      <c r="D126" s="14"/>
      <c r="E126" s="15">
        <v>0</v>
      </c>
      <c r="F126" s="13"/>
      <c r="G126" s="16">
        <v>0</v>
      </c>
      <c r="H126" s="16">
        <v>0</v>
      </c>
      <c r="I126" s="17">
        <f t="shared" si="9"/>
        <v>0</v>
      </c>
      <c r="J126" s="18"/>
      <c r="K126" s="18"/>
      <c r="L126" s="18"/>
      <c r="M126" s="18"/>
      <c r="N126" s="18"/>
      <c r="O126" s="18"/>
      <c r="P126" s="18"/>
      <c r="Q126" s="18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</row>
    <row r="127" spans="1:30" ht="14.4" x14ac:dyDescent="0.25">
      <c r="A127" s="42"/>
      <c r="B127" s="43"/>
      <c r="C127" s="43"/>
      <c r="D127" s="14"/>
      <c r="E127" s="15">
        <v>0</v>
      </c>
      <c r="F127" s="42"/>
      <c r="G127" s="16">
        <v>0</v>
      </c>
      <c r="H127" s="16">
        <v>0</v>
      </c>
      <c r="I127" s="17">
        <f t="shared" si="9"/>
        <v>0</v>
      </c>
      <c r="J127" s="18"/>
      <c r="K127" s="18"/>
      <c r="L127" s="18"/>
      <c r="M127" s="18"/>
      <c r="N127" s="18"/>
      <c r="O127" s="18"/>
      <c r="P127" s="18"/>
      <c r="Q127" s="18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</row>
    <row r="128" spans="1:30" ht="14.4" x14ac:dyDescent="0.25">
      <c r="A128" s="42"/>
      <c r="B128" s="43"/>
      <c r="C128" s="43"/>
      <c r="D128" s="14"/>
      <c r="E128" s="15">
        <v>0</v>
      </c>
      <c r="F128" s="42"/>
      <c r="G128" s="16">
        <v>0</v>
      </c>
      <c r="H128" s="16">
        <v>0</v>
      </c>
      <c r="I128" s="17">
        <f t="shared" si="9"/>
        <v>0</v>
      </c>
      <c r="J128" s="18"/>
      <c r="K128" s="18"/>
      <c r="L128" s="18"/>
      <c r="M128" s="18"/>
      <c r="N128" s="18"/>
      <c r="O128" s="18"/>
      <c r="P128" s="18"/>
      <c r="Q128" s="18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</row>
    <row r="129" spans="1:30" ht="14.4" x14ac:dyDescent="0.25">
      <c r="A129" s="42"/>
      <c r="B129" s="43"/>
      <c r="C129" s="43"/>
      <c r="D129" s="14"/>
      <c r="E129" s="15">
        <v>0</v>
      </c>
      <c r="F129" s="42"/>
      <c r="G129" s="16">
        <v>0</v>
      </c>
      <c r="H129" s="16">
        <v>0</v>
      </c>
      <c r="I129" s="17">
        <f t="shared" si="9"/>
        <v>0</v>
      </c>
      <c r="J129" s="18"/>
      <c r="K129" s="18"/>
      <c r="L129" s="18"/>
      <c r="M129" s="18"/>
      <c r="N129" s="18"/>
      <c r="O129" s="18"/>
      <c r="P129" s="18"/>
      <c r="Q129" s="18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</row>
    <row r="130" spans="1:30" ht="14.4" x14ac:dyDescent="0.25">
      <c r="A130" s="42"/>
      <c r="B130" s="43"/>
      <c r="C130" s="43"/>
      <c r="D130" s="14"/>
      <c r="E130" s="15">
        <v>0</v>
      </c>
      <c r="F130" s="42"/>
      <c r="G130" s="16">
        <v>0</v>
      </c>
      <c r="H130" s="16">
        <v>0</v>
      </c>
      <c r="I130" s="17">
        <f t="shared" si="9"/>
        <v>0</v>
      </c>
      <c r="J130" s="18"/>
      <c r="K130" s="18"/>
      <c r="L130" s="18"/>
      <c r="M130" s="18"/>
      <c r="N130" s="18"/>
      <c r="O130" s="18"/>
      <c r="P130" s="18"/>
      <c r="Q130" s="18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</row>
    <row r="131" spans="1:30" ht="14.4" x14ac:dyDescent="0.25">
      <c r="A131" s="42"/>
      <c r="B131" s="43"/>
      <c r="C131" s="43"/>
      <c r="D131" s="14"/>
      <c r="E131" s="15">
        <v>0</v>
      </c>
      <c r="F131" s="42"/>
      <c r="G131" s="16">
        <v>0</v>
      </c>
      <c r="H131" s="16">
        <v>0</v>
      </c>
      <c r="I131" s="17">
        <f t="shared" si="9"/>
        <v>0</v>
      </c>
      <c r="J131" s="18"/>
      <c r="K131" s="18"/>
      <c r="L131" s="18"/>
      <c r="M131" s="18"/>
      <c r="N131" s="18"/>
      <c r="O131" s="18"/>
      <c r="P131" s="18"/>
      <c r="Q131" s="18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</row>
    <row r="132" spans="1:30" ht="14.4" x14ac:dyDescent="0.25">
      <c r="A132" s="42"/>
      <c r="B132" s="43"/>
      <c r="C132" s="43"/>
      <c r="D132" s="14"/>
      <c r="E132" s="15">
        <v>0</v>
      </c>
      <c r="F132" s="42"/>
      <c r="G132" s="16">
        <v>0</v>
      </c>
      <c r="H132" s="16">
        <v>0</v>
      </c>
      <c r="I132" s="17">
        <f t="shared" si="9"/>
        <v>0</v>
      </c>
      <c r="J132" s="18"/>
      <c r="K132" s="18"/>
      <c r="L132" s="18"/>
      <c r="M132" s="18"/>
      <c r="N132" s="18"/>
      <c r="O132" s="18"/>
      <c r="P132" s="18"/>
      <c r="Q132" s="18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</row>
    <row r="133" spans="1:30" ht="41.4" x14ac:dyDescent="0.25">
      <c r="A133" s="20" t="s">
        <v>82</v>
      </c>
      <c r="B133" s="20" t="s">
        <v>83</v>
      </c>
      <c r="C133" s="21" t="s">
        <v>84</v>
      </c>
      <c r="D133" s="21" t="s">
        <v>85</v>
      </c>
      <c r="E133" s="21" t="s">
        <v>86</v>
      </c>
      <c r="F133" s="37"/>
      <c r="G133" s="21" t="s">
        <v>87</v>
      </c>
      <c r="H133" s="21" t="s">
        <v>88</v>
      </c>
      <c r="I133" s="21" t="s">
        <v>89</v>
      </c>
      <c r="J133" s="18"/>
      <c r="K133" s="18"/>
      <c r="L133" s="18"/>
      <c r="M133" s="18"/>
      <c r="N133" s="18"/>
      <c r="O133" s="18"/>
      <c r="P133" s="18"/>
      <c r="Q133" s="18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</row>
    <row r="134" spans="1:30" ht="14.4" x14ac:dyDescent="0.25">
      <c r="A134" s="23" t="s">
        <v>90</v>
      </c>
      <c r="B134" s="39" t="s">
        <v>91</v>
      </c>
      <c r="C134" s="24">
        <f>SUMIFS($E$123:$E$132,$B$123:$B$132,"FGS-1",$D$123:$D$132,"&lt;&gt;VAGO")</f>
        <v>0</v>
      </c>
      <c r="D134" s="24">
        <f>SUMIFS($E$123:$E$132,$B$123:$B$132,"FGS-1",$D$123:$D$132,"VAGO")</f>
        <v>0</v>
      </c>
      <c r="E134" s="24">
        <f t="shared" ref="E134:E139" si="10">C134+D134</f>
        <v>0</v>
      </c>
      <c r="F134" s="25"/>
      <c r="G134" s="17">
        <f t="shared" ref="G134:I134" si="11">SUMIF($B$123:$B$132,"FGS-1",$G$123:$G$132)</f>
        <v>0</v>
      </c>
      <c r="H134" s="17">
        <f t="shared" si="11"/>
        <v>0</v>
      </c>
      <c r="I134" s="17">
        <f t="shared" si="11"/>
        <v>0</v>
      </c>
      <c r="J134" s="18"/>
      <c r="K134" s="18"/>
      <c r="L134" s="18"/>
      <c r="M134" s="18"/>
      <c r="N134" s="18"/>
      <c r="O134" s="18"/>
      <c r="P134" s="18"/>
      <c r="Q134" s="18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</row>
    <row r="135" spans="1:30" ht="14.4" x14ac:dyDescent="0.25">
      <c r="A135" s="23" t="s">
        <v>92</v>
      </c>
      <c r="B135" s="39" t="s">
        <v>93</v>
      </c>
      <c r="C135" s="24">
        <f>SUMIFS($E$123:$E$132,$B$123:$B$132,"FGS-2",$D$123:$D$132,"&lt;&gt;VAGO")</f>
        <v>0</v>
      </c>
      <c r="D135" s="24">
        <f>SUMIFS($E$123:$E$132,$B$123:$B$132,"FGS-2",$D$123:$D$132,"VAGO")</f>
        <v>0</v>
      </c>
      <c r="E135" s="24">
        <f t="shared" si="10"/>
        <v>0</v>
      </c>
      <c r="F135" s="28"/>
      <c r="G135" s="17">
        <f t="shared" ref="G135:I135" si="12">SUMIF($B$123:$B$132,"FGS-2",$G$123:$G$132)</f>
        <v>0</v>
      </c>
      <c r="H135" s="17">
        <f t="shared" si="12"/>
        <v>0</v>
      </c>
      <c r="I135" s="17">
        <f t="shared" si="12"/>
        <v>0</v>
      </c>
      <c r="J135" s="18"/>
      <c r="K135" s="18"/>
      <c r="L135" s="18"/>
      <c r="M135" s="18"/>
      <c r="N135" s="18"/>
      <c r="O135" s="18"/>
      <c r="P135" s="18"/>
      <c r="Q135" s="18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</row>
    <row r="136" spans="1:30" ht="14.4" x14ac:dyDescent="0.25">
      <c r="A136" s="23" t="s">
        <v>94</v>
      </c>
      <c r="B136" s="39" t="s">
        <v>95</v>
      </c>
      <c r="C136" s="24">
        <f>SUMIFS($E$123:$E$132,$B$123:$B$132,"FGS-3",$D$123:$D$132,"&lt;&gt;VAGO")</f>
        <v>0</v>
      </c>
      <c r="D136" s="24">
        <f>SUMIFS($E$123:$E$132,$B$123:$B$132,"FGS-3",$D$123:$D$132,"VAGO")</f>
        <v>0</v>
      </c>
      <c r="E136" s="24">
        <f t="shared" si="10"/>
        <v>0</v>
      </c>
      <c r="F136" s="28"/>
      <c r="G136" s="17">
        <f t="shared" ref="G136:I136" si="13">SUMIF($B$123:$B$132,"FGS-3",$G$123:$G$132)</f>
        <v>0</v>
      </c>
      <c r="H136" s="17">
        <f t="shared" si="13"/>
        <v>0</v>
      </c>
      <c r="I136" s="17">
        <f t="shared" si="13"/>
        <v>0</v>
      </c>
      <c r="J136" s="18"/>
      <c r="K136" s="18"/>
      <c r="L136" s="18"/>
      <c r="M136" s="18"/>
      <c r="N136" s="18"/>
      <c r="O136" s="18"/>
      <c r="P136" s="18"/>
      <c r="Q136" s="18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</row>
    <row r="137" spans="1:30" ht="14.4" x14ac:dyDescent="0.25">
      <c r="A137" s="29" t="s">
        <v>96</v>
      </c>
      <c r="B137" s="44" t="s">
        <v>97</v>
      </c>
      <c r="C137" s="24">
        <f>SUMIFS($E$123:$E$132,$B$123:$B$132,"FGA-1",$D$123:$D$132,"&lt;&gt;VAGO")</f>
        <v>0</v>
      </c>
      <c r="D137" s="24">
        <f>SUMIFS($E$123:$E$132,$B$123:$B$132,"FGA-1",$D$123:$D$132,"VAGO")</f>
        <v>0</v>
      </c>
      <c r="E137" s="24">
        <f t="shared" si="10"/>
        <v>0</v>
      </c>
      <c r="F137" s="30"/>
      <c r="G137" s="17">
        <f t="shared" ref="G137:I137" si="14">SUMIF($B$123:$B$132,"FGA-1",$G$123:$G$132)</f>
        <v>0</v>
      </c>
      <c r="H137" s="17">
        <f t="shared" si="14"/>
        <v>0</v>
      </c>
      <c r="I137" s="17">
        <f t="shared" si="14"/>
        <v>0</v>
      </c>
      <c r="J137" s="18"/>
      <c r="K137" s="18"/>
      <c r="L137" s="18"/>
      <c r="M137" s="18"/>
      <c r="N137" s="18"/>
      <c r="O137" s="18"/>
      <c r="P137" s="18"/>
      <c r="Q137" s="18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</row>
    <row r="138" spans="1:30" ht="14.4" x14ac:dyDescent="0.25">
      <c r="A138" s="23" t="s">
        <v>98</v>
      </c>
      <c r="B138" s="39" t="s">
        <v>99</v>
      </c>
      <c r="C138" s="24">
        <f>SUMIFS($E$123:$E$132,$B$123:$B$132,"FGA-2",$D$123:$D$132,"&lt;&gt;VAGO")</f>
        <v>0</v>
      </c>
      <c r="D138" s="24">
        <f>SUMIFS($E$123:$E$132,$B$123:$B$132,"FGA-2",$D$123:$D$132,"VAGO")</f>
        <v>0</v>
      </c>
      <c r="E138" s="24">
        <f t="shared" si="10"/>
        <v>0</v>
      </c>
      <c r="F138" s="30"/>
      <c r="G138" s="17">
        <f t="shared" ref="G138:I138" si="15">SUMIF($B$123:$B$132,"FGA-2",$G$123:$G$132)</f>
        <v>0</v>
      </c>
      <c r="H138" s="17">
        <f t="shared" si="15"/>
        <v>0</v>
      </c>
      <c r="I138" s="17">
        <f t="shared" si="15"/>
        <v>0</v>
      </c>
      <c r="J138" s="18"/>
      <c r="K138" s="18"/>
      <c r="L138" s="18"/>
      <c r="M138" s="18"/>
      <c r="N138" s="18"/>
      <c r="O138" s="18"/>
      <c r="P138" s="18"/>
      <c r="Q138" s="18"/>
      <c r="R138" s="34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</row>
    <row r="139" spans="1:30" ht="14.4" x14ac:dyDescent="0.25">
      <c r="A139" s="23" t="s">
        <v>100</v>
      </c>
      <c r="B139" s="39" t="s">
        <v>101</v>
      </c>
      <c r="C139" s="24">
        <f>SUMIFS($E$123:$E$132,$B$123:$B$132,"FGA-3",$D$123:$D$132,"&lt;&gt;VAGO")</f>
        <v>0</v>
      </c>
      <c r="D139" s="24">
        <f>SUMIFS($E$123:$E$132,$B$123:$B$132,"FGA-3",$D$123:$D$132,"VAGO")</f>
        <v>0</v>
      </c>
      <c r="E139" s="24">
        <f t="shared" si="10"/>
        <v>0</v>
      </c>
      <c r="F139" s="28"/>
      <c r="G139" s="17">
        <f t="shared" ref="G139:I139" si="16">SUMIF($B$123:$B$132,"FGA-3",$G$123:$G$132)</f>
        <v>0</v>
      </c>
      <c r="H139" s="17">
        <f t="shared" si="16"/>
        <v>0</v>
      </c>
      <c r="I139" s="17">
        <f t="shared" si="16"/>
        <v>0</v>
      </c>
      <c r="J139" s="18"/>
      <c r="K139" s="18"/>
      <c r="L139" s="18"/>
      <c r="M139" s="18"/>
      <c r="N139" s="18"/>
      <c r="O139" s="18"/>
      <c r="P139" s="18"/>
      <c r="Q139" s="18"/>
      <c r="R139" s="38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</row>
    <row r="140" spans="1:30" ht="27.6" x14ac:dyDescent="0.25">
      <c r="A140" s="20" t="s">
        <v>102</v>
      </c>
      <c r="B140" s="37"/>
      <c r="C140" s="21">
        <f t="shared" ref="C140:E140" si="17">SUM(C134:C139)</f>
        <v>0</v>
      </c>
      <c r="D140" s="21">
        <f t="shared" si="17"/>
        <v>0</v>
      </c>
      <c r="E140" s="21">
        <f t="shared" si="17"/>
        <v>0</v>
      </c>
      <c r="F140" s="37"/>
      <c r="G140" s="40">
        <f t="shared" ref="G140:I140" si="18">SUM(G134:G139)</f>
        <v>0</v>
      </c>
      <c r="H140" s="40">
        <f t="shared" si="18"/>
        <v>0</v>
      </c>
      <c r="I140" s="40">
        <f t="shared" si="18"/>
        <v>0</v>
      </c>
      <c r="J140" s="18"/>
      <c r="K140" s="18"/>
      <c r="L140" s="18"/>
      <c r="M140" s="18"/>
      <c r="N140" s="18"/>
      <c r="O140" s="18"/>
      <c r="P140" s="18"/>
      <c r="Q140" s="18"/>
      <c r="R140" s="38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</row>
    <row r="141" spans="1:30" ht="33" customHeight="1" x14ac:dyDescent="0.25">
      <c r="A141" s="27"/>
      <c r="B141" s="27"/>
      <c r="C141" s="27"/>
      <c r="D141" s="27"/>
      <c r="E141" s="27"/>
      <c r="F141" s="27"/>
      <c r="G141" s="27"/>
      <c r="H141" s="27"/>
      <c r="I141" s="33"/>
      <c r="J141" s="33"/>
      <c r="K141" s="6"/>
      <c r="L141" s="33"/>
      <c r="M141" s="33"/>
      <c r="N141" s="33"/>
      <c r="O141" s="33"/>
      <c r="P141" s="33"/>
      <c r="Q141" s="33"/>
      <c r="R141" s="34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</row>
    <row r="142" spans="1:30" ht="41.4" x14ac:dyDescent="0.25">
      <c r="A142" s="20"/>
      <c r="B142" s="20"/>
      <c r="C142" s="21" t="s">
        <v>103</v>
      </c>
      <c r="D142" s="21" t="s">
        <v>104</v>
      </c>
      <c r="E142" s="21" t="s">
        <v>105</v>
      </c>
      <c r="F142" s="22"/>
      <c r="G142" s="21" t="s">
        <v>106</v>
      </c>
      <c r="H142" s="21" t="s">
        <v>107</v>
      </c>
      <c r="I142" s="21" t="s">
        <v>108</v>
      </c>
      <c r="J142" s="33"/>
      <c r="K142" s="6"/>
      <c r="L142" s="33"/>
      <c r="M142" s="33"/>
      <c r="N142" s="33"/>
      <c r="O142" s="33"/>
      <c r="P142" s="33"/>
      <c r="Q142" s="33"/>
      <c r="R142" s="34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</row>
    <row r="143" spans="1:30" ht="27.6" x14ac:dyDescent="0.25">
      <c r="A143" s="20" t="s">
        <v>109</v>
      </c>
      <c r="B143" s="22"/>
      <c r="C143" s="21">
        <f t="shared" ref="C143:E143" si="19">SUM(C99+C119+C140)</f>
        <v>68</v>
      </c>
      <c r="D143" s="21">
        <f t="shared" si="19"/>
        <v>12</v>
      </c>
      <c r="E143" s="21">
        <f t="shared" si="19"/>
        <v>80</v>
      </c>
      <c r="F143" s="22"/>
      <c r="G143" s="40">
        <f t="shared" ref="G143:I143" si="20">SUM(H99+G119+G140)</f>
        <v>68339.679999999993</v>
      </c>
      <c r="H143" s="40">
        <f t="shared" si="20"/>
        <v>288506.18999999994</v>
      </c>
      <c r="I143" s="40">
        <f t="shared" si="20"/>
        <v>356845.86999999994</v>
      </c>
      <c r="J143" s="33"/>
      <c r="K143" s="6"/>
      <c r="L143" s="33"/>
      <c r="M143" s="33"/>
      <c r="N143" s="33"/>
      <c r="O143" s="33"/>
      <c r="P143" s="33"/>
      <c r="Q143" s="33"/>
      <c r="R143" s="34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</row>
    <row r="144" spans="1:30" ht="30" customHeight="1" x14ac:dyDescent="0.25">
      <c r="A144" s="27"/>
      <c r="B144" s="27"/>
      <c r="C144" s="27"/>
      <c r="D144" s="27"/>
      <c r="E144" s="27"/>
      <c r="F144" s="27"/>
      <c r="G144" s="27"/>
      <c r="H144" s="27"/>
      <c r="I144" s="33"/>
      <c r="J144" s="33"/>
      <c r="K144" s="6"/>
      <c r="L144" s="33"/>
      <c r="M144" s="33"/>
      <c r="N144" s="33"/>
      <c r="O144" s="33"/>
      <c r="P144" s="33"/>
      <c r="Q144" s="33"/>
      <c r="R144" s="34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</row>
    <row r="145" spans="1:30" ht="14.4" x14ac:dyDescent="0.25">
      <c r="A145" s="109" t="s">
        <v>110</v>
      </c>
      <c r="B145" s="104"/>
      <c r="C145" s="104"/>
      <c r="D145" s="104"/>
      <c r="E145" s="104"/>
      <c r="F145" s="105"/>
      <c r="G145" s="18"/>
      <c r="H145" s="27"/>
      <c r="I145" s="27"/>
      <c r="J145" s="27"/>
      <c r="K145" s="18"/>
      <c r="L145" s="27"/>
      <c r="M145" s="33"/>
      <c r="N145" s="33"/>
      <c r="O145" s="33"/>
      <c r="P145" s="33"/>
      <c r="Q145" s="33"/>
      <c r="R145" s="34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</row>
    <row r="146" spans="1:30" ht="14.4" x14ac:dyDescent="0.25">
      <c r="A146" s="113" t="s">
        <v>111</v>
      </c>
      <c r="B146" s="104"/>
      <c r="C146" s="104"/>
      <c r="D146" s="104"/>
      <c r="E146" s="104"/>
      <c r="F146" s="105"/>
      <c r="G146" s="18"/>
      <c r="H146" s="27"/>
      <c r="I146" s="27"/>
      <c r="J146" s="27"/>
      <c r="K146" s="27"/>
      <c r="L146" s="27"/>
      <c r="M146" s="33"/>
      <c r="N146" s="33"/>
      <c r="O146" s="33"/>
      <c r="P146" s="33"/>
      <c r="Q146" s="33"/>
      <c r="R146" s="34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</row>
    <row r="147" spans="1:30" ht="14.4" x14ac:dyDescent="0.25">
      <c r="A147" s="113" t="s">
        <v>112</v>
      </c>
      <c r="B147" s="104"/>
      <c r="C147" s="104"/>
      <c r="D147" s="104"/>
      <c r="E147" s="104"/>
      <c r="F147" s="105"/>
      <c r="G147" s="18"/>
      <c r="H147" s="27"/>
      <c r="I147" s="27"/>
      <c r="J147" s="27"/>
      <c r="K147" s="27"/>
      <c r="L147" s="27"/>
      <c r="M147" s="33"/>
      <c r="N147" s="33"/>
      <c r="O147" s="33"/>
      <c r="P147" s="33"/>
      <c r="Q147" s="33"/>
      <c r="R147" s="34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</row>
    <row r="148" spans="1:30" ht="14.4" x14ac:dyDescent="0.25">
      <c r="A148" s="111" t="s">
        <v>113</v>
      </c>
      <c r="B148" s="104"/>
      <c r="C148" s="104"/>
      <c r="D148" s="104"/>
      <c r="E148" s="104"/>
      <c r="F148" s="105"/>
      <c r="G148" s="18"/>
      <c r="H148" s="27"/>
      <c r="I148" s="27"/>
      <c r="J148" s="27"/>
      <c r="K148" s="27"/>
      <c r="L148" s="27"/>
      <c r="M148" s="33"/>
      <c r="N148" s="33"/>
      <c r="O148" s="33"/>
      <c r="P148" s="33"/>
      <c r="Q148" s="33"/>
      <c r="R148" s="34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</row>
    <row r="149" spans="1:30" ht="14.4" x14ac:dyDescent="0.25">
      <c r="A149" s="111" t="s">
        <v>114</v>
      </c>
      <c r="B149" s="104"/>
      <c r="C149" s="104"/>
      <c r="D149" s="104"/>
      <c r="E149" s="104"/>
      <c r="F149" s="105"/>
      <c r="G149" s="18"/>
      <c r="H149" s="27"/>
      <c r="I149" s="27"/>
      <c r="J149" s="27"/>
      <c r="K149" s="27"/>
      <c r="L149" s="27"/>
      <c r="M149" s="33"/>
      <c r="N149" s="33"/>
      <c r="O149" s="33"/>
      <c r="P149" s="33"/>
      <c r="Q149" s="33"/>
      <c r="R149" s="34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</row>
    <row r="150" spans="1:30" ht="14.4" x14ac:dyDescent="0.25">
      <c r="A150" s="111" t="s">
        <v>115</v>
      </c>
      <c r="B150" s="104"/>
      <c r="C150" s="104"/>
      <c r="D150" s="104"/>
      <c r="E150" s="104"/>
      <c r="F150" s="105"/>
      <c r="G150" s="18"/>
      <c r="H150" s="27"/>
      <c r="I150" s="27"/>
      <c r="J150" s="27"/>
      <c r="K150" s="27"/>
      <c r="L150" s="27"/>
      <c r="M150" s="33"/>
      <c r="N150" s="33"/>
      <c r="O150" s="33"/>
      <c r="P150" s="33"/>
      <c r="Q150" s="33"/>
      <c r="R150" s="34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</row>
    <row r="151" spans="1:30" ht="14.4" x14ac:dyDescent="0.25">
      <c r="A151" s="111"/>
      <c r="B151" s="104"/>
      <c r="C151" s="104"/>
      <c r="D151" s="104"/>
      <c r="E151" s="104"/>
      <c r="F151" s="105"/>
      <c r="G151" s="18"/>
      <c r="H151" s="27"/>
      <c r="I151" s="27"/>
      <c r="J151" s="27"/>
      <c r="K151" s="27"/>
      <c r="L151" s="27"/>
      <c r="M151" s="33"/>
      <c r="N151" s="33"/>
      <c r="O151" s="33"/>
      <c r="P151" s="33"/>
      <c r="Q151" s="33"/>
      <c r="R151" s="34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</row>
    <row r="152" spans="1:30" ht="14.4" x14ac:dyDescent="0.25">
      <c r="A152" s="111"/>
      <c r="B152" s="104"/>
      <c r="C152" s="104"/>
      <c r="D152" s="104"/>
      <c r="E152" s="104"/>
      <c r="F152" s="105"/>
      <c r="G152" s="18"/>
      <c r="H152" s="27"/>
      <c r="I152" s="27"/>
      <c r="J152" s="27"/>
      <c r="K152" s="27"/>
      <c r="L152" s="27"/>
      <c r="M152" s="33"/>
      <c r="N152" s="33"/>
      <c r="O152" s="33"/>
      <c r="P152" s="33"/>
      <c r="Q152" s="33"/>
      <c r="R152" s="34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</row>
    <row r="153" spans="1:30" ht="14.4" x14ac:dyDescent="0.25">
      <c r="A153" s="106"/>
      <c r="B153" s="104"/>
      <c r="C153" s="104"/>
      <c r="D153" s="104"/>
      <c r="E153" s="104"/>
      <c r="F153" s="105"/>
      <c r="G153" s="18"/>
      <c r="H153" s="27"/>
      <c r="I153" s="27"/>
      <c r="J153" s="27"/>
      <c r="K153" s="27"/>
      <c r="L153" s="27"/>
      <c r="M153" s="33"/>
      <c r="N153" s="33"/>
      <c r="O153" s="33"/>
      <c r="P153" s="33"/>
      <c r="Q153" s="33"/>
      <c r="R153" s="34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</row>
    <row r="154" spans="1:30" ht="14.4" x14ac:dyDescent="0.25">
      <c r="A154" s="106"/>
      <c r="B154" s="104"/>
      <c r="C154" s="104"/>
      <c r="D154" s="104"/>
      <c r="E154" s="104"/>
      <c r="F154" s="105"/>
      <c r="G154" s="18"/>
      <c r="H154" s="27"/>
      <c r="I154" s="27"/>
      <c r="J154" s="27"/>
      <c r="K154" s="27"/>
      <c r="L154" s="27"/>
      <c r="M154" s="33"/>
      <c r="N154" s="33"/>
      <c r="O154" s="33"/>
      <c r="P154" s="33"/>
      <c r="Q154" s="33"/>
      <c r="R154" s="34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</row>
    <row r="155" spans="1:30" ht="14.4" x14ac:dyDescent="0.25">
      <c r="A155" s="106"/>
      <c r="B155" s="104"/>
      <c r="C155" s="104"/>
      <c r="D155" s="104"/>
      <c r="E155" s="104"/>
      <c r="F155" s="105"/>
      <c r="G155" s="18"/>
      <c r="H155" s="27"/>
      <c r="I155" s="27"/>
      <c r="J155" s="27"/>
      <c r="K155" s="27"/>
      <c r="L155" s="27"/>
      <c r="M155" s="33"/>
      <c r="N155" s="33"/>
      <c r="O155" s="33"/>
      <c r="P155" s="33"/>
      <c r="Q155" s="33"/>
      <c r="R155" s="34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</row>
    <row r="156" spans="1:30" ht="14.4" x14ac:dyDescent="0.25">
      <c r="A156" s="106"/>
      <c r="B156" s="104"/>
      <c r="C156" s="104"/>
      <c r="D156" s="104"/>
      <c r="E156" s="104"/>
      <c r="F156" s="105"/>
      <c r="G156" s="18"/>
      <c r="H156" s="27"/>
      <c r="I156" s="27"/>
      <c r="J156" s="27"/>
      <c r="K156" s="27"/>
      <c r="L156" s="27"/>
      <c r="M156" s="33"/>
      <c r="N156" s="33"/>
      <c r="O156" s="33"/>
      <c r="P156" s="33"/>
      <c r="Q156" s="33"/>
      <c r="R156" s="34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</row>
    <row r="157" spans="1:30" ht="14.4" x14ac:dyDescent="0.25">
      <c r="A157" s="106"/>
      <c r="B157" s="104"/>
      <c r="C157" s="104"/>
      <c r="D157" s="104"/>
      <c r="E157" s="104"/>
      <c r="F157" s="105"/>
      <c r="G157" s="18"/>
      <c r="H157" s="27"/>
      <c r="I157" s="27"/>
      <c r="J157" s="27"/>
      <c r="K157" s="27"/>
      <c r="L157" s="27"/>
      <c r="M157" s="33"/>
      <c r="N157" s="33"/>
      <c r="O157" s="33"/>
      <c r="P157" s="33"/>
      <c r="Q157" s="33"/>
      <c r="R157" s="34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</row>
    <row r="158" spans="1:30" ht="32.25" customHeight="1" x14ac:dyDescent="0.25">
      <c r="A158" s="107"/>
      <c r="B158" s="108"/>
      <c r="C158" s="108"/>
      <c r="D158" s="108"/>
      <c r="E158" s="108"/>
      <c r="F158" s="108"/>
      <c r="G158" s="18"/>
      <c r="H158" s="27"/>
      <c r="I158" s="27"/>
      <c r="J158" s="27"/>
      <c r="K158" s="27"/>
      <c r="L158" s="27"/>
      <c r="M158" s="33"/>
      <c r="N158" s="33"/>
      <c r="O158" s="33"/>
      <c r="P158" s="33"/>
      <c r="Q158" s="33"/>
      <c r="R158" s="34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</row>
    <row r="159" spans="1:30" ht="14.4" x14ac:dyDescent="0.25">
      <c r="A159" s="109" t="s">
        <v>116</v>
      </c>
      <c r="B159" s="104"/>
      <c r="C159" s="104"/>
      <c r="D159" s="104"/>
      <c r="E159" s="104"/>
      <c r="F159" s="105"/>
      <c r="G159" s="18"/>
      <c r="H159" s="27"/>
      <c r="I159" s="27"/>
      <c r="J159" s="27"/>
      <c r="K159" s="27"/>
      <c r="L159" s="27"/>
      <c r="M159" s="33"/>
      <c r="N159" s="33"/>
      <c r="O159" s="33"/>
      <c r="P159" s="33"/>
      <c r="Q159" s="33"/>
      <c r="R159" s="34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</row>
    <row r="160" spans="1:30" ht="14.4" x14ac:dyDescent="0.25">
      <c r="A160" s="110" t="s">
        <v>117</v>
      </c>
      <c r="B160" s="104"/>
      <c r="C160" s="104"/>
      <c r="D160" s="104"/>
      <c r="E160" s="104"/>
      <c r="F160" s="105"/>
      <c r="G160" s="18"/>
      <c r="H160" s="27"/>
      <c r="I160" s="27"/>
      <c r="J160" s="27"/>
      <c r="K160" s="27"/>
      <c r="L160" s="27"/>
      <c r="M160" s="33"/>
      <c r="N160" s="33"/>
      <c r="O160" s="33"/>
      <c r="P160" s="33"/>
      <c r="Q160" s="33"/>
      <c r="R160" s="34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</row>
    <row r="161" spans="1:30" ht="14.4" x14ac:dyDescent="0.25">
      <c r="A161" s="103" t="s">
        <v>118</v>
      </c>
      <c r="B161" s="104"/>
      <c r="C161" s="104"/>
      <c r="D161" s="104"/>
      <c r="E161" s="104"/>
      <c r="F161" s="105"/>
      <c r="G161" s="18"/>
      <c r="H161" s="27"/>
      <c r="I161" s="27"/>
      <c r="J161" s="27"/>
      <c r="K161" s="27"/>
      <c r="L161" s="27"/>
      <c r="M161" s="33"/>
      <c r="N161" s="33"/>
      <c r="O161" s="33"/>
      <c r="P161" s="33"/>
      <c r="Q161" s="33"/>
      <c r="R161" s="34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</row>
    <row r="162" spans="1:30" ht="14.4" x14ac:dyDescent="0.25">
      <c r="A162" s="103" t="s">
        <v>119</v>
      </c>
      <c r="B162" s="104"/>
      <c r="C162" s="104"/>
      <c r="D162" s="104"/>
      <c r="E162" s="104"/>
      <c r="F162" s="105"/>
      <c r="G162" s="18"/>
      <c r="H162" s="27"/>
      <c r="I162" s="27"/>
      <c r="J162" s="27"/>
      <c r="K162" s="27"/>
      <c r="L162" s="27"/>
      <c r="M162" s="33"/>
      <c r="N162" s="33"/>
      <c r="O162" s="33"/>
      <c r="P162" s="33"/>
      <c r="Q162" s="33"/>
      <c r="R162" s="34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</row>
    <row r="163" spans="1:30" ht="14.4" x14ac:dyDescent="0.25">
      <c r="A163" s="103" t="s">
        <v>120</v>
      </c>
      <c r="B163" s="104"/>
      <c r="C163" s="104"/>
      <c r="D163" s="104"/>
      <c r="E163" s="104"/>
      <c r="F163" s="105"/>
      <c r="G163" s="18"/>
      <c r="H163" s="27"/>
      <c r="I163" s="27"/>
      <c r="J163" s="27"/>
      <c r="K163" s="27"/>
      <c r="L163" s="27"/>
      <c r="M163" s="33"/>
      <c r="N163" s="33"/>
      <c r="O163" s="33"/>
      <c r="P163" s="33"/>
      <c r="Q163" s="33"/>
      <c r="R163" s="34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</row>
    <row r="164" spans="1:30" ht="14.4" x14ac:dyDescent="0.25">
      <c r="A164" s="103" t="s">
        <v>121</v>
      </c>
      <c r="B164" s="104"/>
      <c r="C164" s="104"/>
      <c r="D164" s="104"/>
      <c r="E164" s="104"/>
      <c r="F164" s="105"/>
      <c r="G164" s="18"/>
      <c r="H164" s="27"/>
      <c r="I164" s="27"/>
      <c r="J164" s="27"/>
      <c r="K164" s="27"/>
      <c r="L164" s="27"/>
      <c r="M164" s="33"/>
      <c r="N164" s="33"/>
      <c r="O164" s="33"/>
      <c r="P164" s="33"/>
      <c r="Q164" s="33"/>
      <c r="R164" s="34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</row>
    <row r="165" spans="1:30" ht="14.4" x14ac:dyDescent="0.25">
      <c r="A165" s="103" t="s">
        <v>122</v>
      </c>
      <c r="B165" s="104"/>
      <c r="C165" s="104"/>
      <c r="D165" s="104"/>
      <c r="E165" s="104"/>
      <c r="F165" s="105"/>
      <c r="G165" s="18"/>
      <c r="H165" s="27"/>
      <c r="I165" s="27"/>
      <c r="J165" s="27"/>
      <c r="K165" s="27"/>
      <c r="L165" s="27"/>
      <c r="M165" s="33"/>
      <c r="N165" s="33"/>
      <c r="O165" s="33"/>
      <c r="P165" s="33"/>
      <c r="Q165" s="33"/>
      <c r="R165" s="34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</row>
    <row r="166" spans="1:30" ht="14.4" x14ac:dyDescent="0.25">
      <c r="A166" s="103" t="s">
        <v>123</v>
      </c>
      <c r="B166" s="104"/>
      <c r="C166" s="104"/>
      <c r="D166" s="104"/>
      <c r="E166" s="104"/>
      <c r="F166" s="105"/>
      <c r="G166" s="18"/>
      <c r="H166" s="27"/>
      <c r="I166" s="27"/>
      <c r="J166" s="27"/>
      <c r="K166" s="27"/>
      <c r="L166" s="27"/>
      <c r="M166" s="33"/>
      <c r="N166" s="33"/>
      <c r="O166" s="33"/>
      <c r="P166" s="33"/>
      <c r="Q166" s="33"/>
      <c r="R166" s="34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</row>
    <row r="167" spans="1:30" ht="14.4" x14ac:dyDescent="0.25">
      <c r="A167" s="103" t="s">
        <v>124</v>
      </c>
      <c r="B167" s="104"/>
      <c r="C167" s="104"/>
      <c r="D167" s="104"/>
      <c r="E167" s="104"/>
      <c r="F167" s="105"/>
      <c r="G167" s="18"/>
      <c r="H167" s="27"/>
      <c r="I167" s="27"/>
      <c r="J167" s="27"/>
      <c r="K167" s="27"/>
      <c r="L167" s="27"/>
      <c r="M167" s="33"/>
      <c r="N167" s="33"/>
      <c r="O167" s="33"/>
      <c r="P167" s="33"/>
      <c r="Q167" s="33"/>
      <c r="R167" s="34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</row>
    <row r="168" spans="1:30" ht="14.4" x14ac:dyDescent="0.25">
      <c r="A168" s="103" t="s">
        <v>125</v>
      </c>
      <c r="B168" s="104"/>
      <c r="C168" s="104"/>
      <c r="D168" s="104"/>
      <c r="E168" s="104"/>
      <c r="F168" s="105"/>
      <c r="G168" s="18"/>
      <c r="H168" s="27"/>
      <c r="I168" s="27"/>
      <c r="J168" s="27"/>
      <c r="K168" s="27"/>
      <c r="L168" s="27"/>
      <c r="M168" s="33"/>
      <c r="N168" s="33"/>
      <c r="O168" s="33"/>
      <c r="P168" s="33"/>
      <c r="Q168" s="33"/>
      <c r="R168" s="34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</row>
    <row r="169" spans="1:30" ht="14.4" x14ac:dyDescent="0.25">
      <c r="A169" s="103" t="s">
        <v>126</v>
      </c>
      <c r="B169" s="104"/>
      <c r="C169" s="104"/>
      <c r="D169" s="104"/>
      <c r="E169" s="104"/>
      <c r="F169" s="105"/>
      <c r="G169" s="18"/>
      <c r="H169" s="27"/>
      <c r="I169" s="27"/>
      <c r="J169" s="27"/>
      <c r="K169" s="27"/>
      <c r="L169" s="27"/>
      <c r="M169" s="33"/>
      <c r="N169" s="33"/>
      <c r="O169" s="33"/>
      <c r="P169" s="33"/>
      <c r="Q169" s="33"/>
      <c r="R169" s="34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</row>
    <row r="170" spans="1:30" ht="14.4" x14ac:dyDescent="0.25">
      <c r="A170" s="103" t="s">
        <v>127</v>
      </c>
      <c r="B170" s="104"/>
      <c r="C170" s="104"/>
      <c r="D170" s="104"/>
      <c r="E170" s="104"/>
      <c r="F170" s="105"/>
      <c r="G170" s="18"/>
      <c r="H170" s="27"/>
      <c r="I170" s="27"/>
      <c r="J170" s="27"/>
      <c r="K170" s="27"/>
      <c r="L170" s="27"/>
      <c r="M170" s="33"/>
      <c r="N170" s="33"/>
      <c r="O170" s="33"/>
      <c r="P170" s="33"/>
      <c r="Q170" s="33"/>
      <c r="R170" s="34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</row>
    <row r="171" spans="1:30" ht="14.4" x14ac:dyDescent="0.25">
      <c r="A171" s="103" t="s">
        <v>128</v>
      </c>
      <c r="B171" s="104"/>
      <c r="C171" s="104"/>
      <c r="D171" s="104"/>
      <c r="E171" s="104"/>
      <c r="F171" s="105"/>
      <c r="G171" s="18"/>
      <c r="H171" s="27"/>
      <c r="I171" s="27"/>
      <c r="J171" s="27"/>
      <c r="K171" s="27"/>
      <c r="L171" s="27"/>
      <c r="M171" s="33"/>
      <c r="N171" s="33"/>
      <c r="O171" s="33"/>
      <c r="P171" s="33"/>
      <c r="Q171" s="33"/>
      <c r="R171" s="34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</row>
    <row r="172" spans="1:30" ht="14.4" x14ac:dyDescent="0.25">
      <c r="A172" s="103" t="s">
        <v>129</v>
      </c>
      <c r="B172" s="104"/>
      <c r="C172" s="104"/>
      <c r="D172" s="104"/>
      <c r="E172" s="104"/>
      <c r="F172" s="105"/>
      <c r="G172" s="18"/>
      <c r="H172" s="27"/>
      <c r="I172" s="27"/>
      <c r="J172" s="27"/>
      <c r="K172" s="27"/>
      <c r="L172" s="27"/>
      <c r="M172" s="33"/>
      <c r="N172" s="33"/>
      <c r="O172" s="33"/>
      <c r="P172" s="33"/>
      <c r="Q172" s="33"/>
      <c r="R172" s="34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</row>
    <row r="173" spans="1:30" ht="14.4" x14ac:dyDescent="0.25">
      <c r="A173" s="103" t="s">
        <v>130</v>
      </c>
      <c r="B173" s="104"/>
      <c r="C173" s="104"/>
      <c r="D173" s="104"/>
      <c r="E173" s="104"/>
      <c r="F173" s="105"/>
      <c r="G173" s="18"/>
      <c r="H173" s="27"/>
      <c r="I173" s="27"/>
      <c r="J173" s="27"/>
      <c r="K173" s="27"/>
      <c r="L173" s="27"/>
      <c r="M173" s="33"/>
      <c r="N173" s="33"/>
      <c r="O173" s="33"/>
      <c r="P173" s="33"/>
      <c r="Q173" s="33"/>
      <c r="R173" s="34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</row>
    <row r="174" spans="1:30" ht="14.4" x14ac:dyDescent="0.25">
      <c r="A174" s="103" t="s">
        <v>131</v>
      </c>
      <c r="B174" s="104"/>
      <c r="C174" s="104"/>
      <c r="D174" s="104"/>
      <c r="E174" s="104"/>
      <c r="F174" s="105"/>
      <c r="G174" s="18"/>
      <c r="H174" s="27"/>
      <c r="I174" s="27"/>
      <c r="J174" s="27"/>
      <c r="K174" s="27"/>
      <c r="L174" s="27"/>
      <c r="M174" s="33"/>
      <c r="N174" s="33"/>
      <c r="O174" s="33"/>
      <c r="P174" s="33"/>
      <c r="Q174" s="33"/>
      <c r="R174" s="34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</row>
    <row r="175" spans="1:30" ht="14.4" x14ac:dyDescent="0.25">
      <c r="A175" s="103" t="s">
        <v>132</v>
      </c>
      <c r="B175" s="104"/>
      <c r="C175" s="104"/>
      <c r="D175" s="104"/>
      <c r="E175" s="104"/>
      <c r="F175" s="105"/>
      <c r="G175" s="18"/>
      <c r="H175" s="27"/>
      <c r="I175" s="27"/>
      <c r="J175" s="27"/>
      <c r="K175" s="27"/>
      <c r="L175" s="27"/>
      <c r="M175" s="33"/>
      <c r="N175" s="33"/>
      <c r="O175" s="33"/>
      <c r="P175" s="33"/>
      <c r="Q175" s="33"/>
      <c r="R175" s="34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</row>
    <row r="176" spans="1:30" ht="14.4" x14ac:dyDescent="0.25">
      <c r="A176" s="103" t="s">
        <v>133</v>
      </c>
      <c r="B176" s="104"/>
      <c r="C176" s="104"/>
      <c r="D176" s="104"/>
      <c r="E176" s="104"/>
      <c r="F176" s="105"/>
      <c r="G176" s="18"/>
      <c r="H176" s="27"/>
      <c r="I176" s="27"/>
      <c r="J176" s="27"/>
      <c r="K176" s="27"/>
      <c r="L176" s="27"/>
      <c r="M176" s="33"/>
      <c r="N176" s="33"/>
      <c r="O176" s="33"/>
      <c r="P176" s="33"/>
      <c r="Q176" s="33"/>
      <c r="R176" s="34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</row>
    <row r="177" spans="1:30" ht="14.4" x14ac:dyDescent="0.25">
      <c r="A177" s="103" t="s">
        <v>134</v>
      </c>
      <c r="B177" s="104"/>
      <c r="C177" s="104"/>
      <c r="D177" s="104"/>
      <c r="E177" s="104"/>
      <c r="F177" s="105"/>
      <c r="G177" s="18"/>
      <c r="H177" s="27"/>
      <c r="I177" s="27"/>
      <c r="J177" s="27"/>
      <c r="K177" s="27"/>
      <c r="L177" s="27"/>
      <c r="M177" s="33"/>
      <c r="N177" s="33"/>
      <c r="O177" s="33"/>
      <c r="P177" s="33"/>
      <c r="Q177" s="33"/>
      <c r="R177" s="34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</row>
    <row r="178" spans="1:30" ht="14.4" x14ac:dyDescent="0.25">
      <c r="A178" s="103" t="s">
        <v>135</v>
      </c>
      <c r="B178" s="104"/>
      <c r="C178" s="104"/>
      <c r="D178" s="104"/>
      <c r="E178" s="104"/>
      <c r="F178" s="105"/>
      <c r="G178" s="18"/>
      <c r="H178" s="27"/>
      <c r="I178" s="27"/>
      <c r="J178" s="27"/>
      <c r="K178" s="27"/>
      <c r="L178" s="27"/>
      <c r="M178" s="33"/>
      <c r="N178" s="33"/>
      <c r="O178" s="33"/>
      <c r="P178" s="33"/>
      <c r="Q178" s="33"/>
      <c r="R178" s="34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</row>
    <row r="179" spans="1:30" ht="14.4" x14ac:dyDescent="0.25">
      <c r="A179" s="103" t="s">
        <v>136</v>
      </c>
      <c r="B179" s="104"/>
      <c r="C179" s="104"/>
      <c r="D179" s="104"/>
      <c r="E179" s="104"/>
      <c r="F179" s="105"/>
      <c r="G179" s="18"/>
      <c r="H179" s="27"/>
      <c r="I179" s="27"/>
      <c r="J179" s="27"/>
      <c r="K179" s="27"/>
      <c r="L179" s="27"/>
      <c r="M179" s="33"/>
      <c r="N179" s="33"/>
      <c r="O179" s="33"/>
      <c r="P179" s="33"/>
      <c r="Q179" s="33"/>
      <c r="R179" s="34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</row>
    <row r="180" spans="1:30" ht="14.4" x14ac:dyDescent="0.25">
      <c r="A180" s="103" t="s">
        <v>137</v>
      </c>
      <c r="B180" s="104"/>
      <c r="C180" s="104"/>
      <c r="D180" s="104"/>
      <c r="E180" s="104"/>
      <c r="F180" s="105"/>
      <c r="G180" s="18"/>
      <c r="H180" s="27"/>
      <c r="I180" s="27"/>
      <c r="J180" s="27"/>
      <c r="K180" s="27"/>
      <c r="L180" s="27"/>
      <c r="M180" s="33"/>
      <c r="N180" s="33"/>
      <c r="O180" s="33"/>
      <c r="P180" s="33"/>
      <c r="Q180" s="33"/>
      <c r="R180" s="34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</row>
    <row r="181" spans="1:30" ht="14.4" x14ac:dyDescent="0.25">
      <c r="A181" s="103" t="s">
        <v>138</v>
      </c>
      <c r="B181" s="104"/>
      <c r="C181" s="104"/>
      <c r="D181" s="104"/>
      <c r="E181" s="104"/>
      <c r="F181" s="105"/>
      <c r="G181" s="18"/>
      <c r="H181" s="27"/>
      <c r="I181" s="27"/>
      <c r="J181" s="27"/>
      <c r="K181" s="27"/>
      <c r="L181" s="27"/>
      <c r="M181" s="33"/>
      <c r="N181" s="33"/>
      <c r="O181" s="33"/>
      <c r="P181" s="33"/>
      <c r="Q181" s="33"/>
      <c r="R181" s="34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</row>
    <row r="182" spans="1:30" ht="14.4" x14ac:dyDescent="0.25">
      <c r="A182" s="103" t="s">
        <v>139</v>
      </c>
      <c r="B182" s="104"/>
      <c r="C182" s="104"/>
      <c r="D182" s="104"/>
      <c r="E182" s="104"/>
      <c r="F182" s="105"/>
      <c r="G182" s="18"/>
      <c r="H182" s="27"/>
      <c r="I182" s="27"/>
      <c r="J182" s="27"/>
      <c r="K182" s="27"/>
      <c r="L182" s="27"/>
      <c r="M182" s="33"/>
      <c r="N182" s="33"/>
      <c r="O182" s="33"/>
      <c r="P182" s="33"/>
      <c r="Q182" s="33"/>
      <c r="R182" s="34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</row>
    <row r="183" spans="1:30" ht="14.4" x14ac:dyDescent="0.25">
      <c r="A183" s="103" t="s">
        <v>140</v>
      </c>
      <c r="B183" s="104"/>
      <c r="C183" s="104"/>
      <c r="D183" s="104"/>
      <c r="E183" s="104"/>
      <c r="F183" s="105"/>
      <c r="G183" s="18"/>
      <c r="H183" s="27"/>
      <c r="I183" s="27"/>
      <c r="J183" s="27"/>
      <c r="K183" s="27"/>
      <c r="L183" s="27"/>
      <c r="M183" s="33"/>
      <c r="N183" s="33"/>
      <c r="O183" s="33"/>
      <c r="P183" s="33"/>
      <c r="Q183" s="33"/>
      <c r="R183" s="45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</row>
    <row r="184" spans="1:30" ht="14.4" x14ac:dyDescent="0.25">
      <c r="A184" s="103" t="s">
        <v>141</v>
      </c>
      <c r="B184" s="104"/>
      <c r="C184" s="104"/>
      <c r="D184" s="104"/>
      <c r="E184" s="104"/>
      <c r="F184" s="105"/>
      <c r="G184" s="18"/>
      <c r="H184" s="27"/>
      <c r="I184" s="27"/>
      <c r="J184" s="27"/>
      <c r="K184" s="27"/>
      <c r="L184" s="27"/>
      <c r="M184" s="33"/>
      <c r="N184" s="33"/>
      <c r="O184" s="33"/>
      <c r="P184" s="33"/>
      <c r="Q184" s="33"/>
      <c r="R184" s="45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</row>
    <row r="185" spans="1:30" ht="14.4" x14ac:dyDescent="0.25">
      <c r="A185" s="103" t="s">
        <v>142</v>
      </c>
      <c r="B185" s="104"/>
      <c r="C185" s="104"/>
      <c r="D185" s="104"/>
      <c r="E185" s="104"/>
      <c r="F185" s="105"/>
      <c r="G185" s="18"/>
      <c r="H185" s="27"/>
      <c r="I185" s="27"/>
      <c r="J185" s="27"/>
      <c r="K185" s="27"/>
      <c r="L185" s="27"/>
      <c r="M185" s="33"/>
      <c r="N185" s="33"/>
      <c r="O185" s="33"/>
      <c r="P185" s="33"/>
      <c r="Q185" s="33"/>
      <c r="R185" s="45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</row>
    <row r="186" spans="1:30" ht="14.4" x14ac:dyDescent="0.25">
      <c r="A186" s="103" t="s">
        <v>143</v>
      </c>
      <c r="B186" s="104"/>
      <c r="C186" s="104"/>
      <c r="D186" s="104"/>
      <c r="E186" s="104"/>
      <c r="F186" s="105"/>
      <c r="G186" s="18"/>
      <c r="H186" s="27"/>
      <c r="I186" s="27"/>
      <c r="J186" s="27"/>
      <c r="K186" s="27"/>
      <c r="L186" s="27"/>
      <c r="M186" s="33"/>
      <c r="N186" s="33"/>
      <c r="O186" s="33"/>
      <c r="P186" s="33"/>
      <c r="Q186" s="33"/>
      <c r="R186" s="45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</row>
    <row r="187" spans="1:30" ht="14.4" x14ac:dyDescent="0.25">
      <c r="A187" s="103" t="s">
        <v>144</v>
      </c>
      <c r="B187" s="104"/>
      <c r="C187" s="104"/>
      <c r="D187" s="104"/>
      <c r="E187" s="104"/>
      <c r="F187" s="105"/>
      <c r="G187" s="18"/>
      <c r="H187" s="27"/>
      <c r="I187" s="27"/>
      <c r="J187" s="27"/>
      <c r="K187" s="27"/>
      <c r="L187" s="27"/>
      <c r="M187" s="33"/>
      <c r="N187" s="33"/>
      <c r="O187" s="33"/>
      <c r="P187" s="33"/>
      <c r="Q187" s="33"/>
      <c r="R187" s="45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</row>
    <row r="188" spans="1:30" ht="14.4" x14ac:dyDescent="0.25">
      <c r="A188" s="103" t="s">
        <v>145</v>
      </c>
      <c r="B188" s="104"/>
      <c r="C188" s="104"/>
      <c r="D188" s="104"/>
      <c r="E188" s="104"/>
      <c r="F188" s="105"/>
      <c r="G188" s="18"/>
      <c r="H188" s="27"/>
      <c r="I188" s="27"/>
      <c r="J188" s="27"/>
      <c r="K188" s="27"/>
      <c r="L188" s="27"/>
      <c r="M188" s="33"/>
      <c r="N188" s="33"/>
      <c r="O188" s="33"/>
      <c r="P188" s="33"/>
      <c r="Q188" s="33"/>
      <c r="R188" s="45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</row>
    <row r="189" spans="1:30" ht="14.4" x14ac:dyDescent="0.25">
      <c r="A189" s="103" t="s">
        <v>146</v>
      </c>
      <c r="B189" s="104"/>
      <c r="C189" s="104"/>
      <c r="D189" s="104"/>
      <c r="E189" s="104"/>
      <c r="F189" s="105"/>
      <c r="G189" s="18"/>
      <c r="H189" s="27"/>
      <c r="I189" s="27"/>
      <c r="J189" s="27"/>
      <c r="K189" s="27"/>
      <c r="L189" s="27"/>
      <c r="M189" s="33"/>
      <c r="N189" s="33"/>
      <c r="O189" s="33"/>
      <c r="P189" s="33"/>
      <c r="Q189" s="33"/>
      <c r="R189" s="45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</row>
    <row r="190" spans="1:30" ht="14.4" x14ac:dyDescent="0.25">
      <c r="A190" s="103" t="s">
        <v>147</v>
      </c>
      <c r="B190" s="104"/>
      <c r="C190" s="104"/>
      <c r="D190" s="104"/>
      <c r="E190" s="104"/>
      <c r="F190" s="105"/>
      <c r="G190" s="18"/>
      <c r="H190" s="27"/>
      <c r="I190" s="27"/>
      <c r="J190" s="27"/>
      <c r="K190" s="27"/>
      <c r="L190" s="27"/>
      <c r="M190" s="33"/>
      <c r="N190" s="33"/>
      <c r="O190" s="33"/>
      <c r="P190" s="33"/>
      <c r="Q190" s="33"/>
      <c r="R190" s="45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</row>
    <row r="191" spans="1:30" ht="14.4" x14ac:dyDescent="0.25">
      <c r="A191" s="103" t="s">
        <v>148</v>
      </c>
      <c r="B191" s="104"/>
      <c r="C191" s="104"/>
      <c r="D191" s="104"/>
      <c r="E191" s="104"/>
      <c r="F191" s="105"/>
      <c r="G191" s="18"/>
      <c r="H191" s="27"/>
      <c r="I191" s="27"/>
      <c r="J191" s="27"/>
      <c r="K191" s="27"/>
      <c r="L191" s="27"/>
      <c r="M191" s="33"/>
      <c r="N191" s="33"/>
      <c r="O191" s="33"/>
      <c r="P191" s="33"/>
      <c r="Q191" s="33"/>
      <c r="R191" s="45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</row>
    <row r="192" spans="1:30" ht="14.4" x14ac:dyDescent="0.25">
      <c r="A192" s="103" t="s">
        <v>149</v>
      </c>
      <c r="B192" s="104"/>
      <c r="C192" s="104"/>
      <c r="D192" s="104"/>
      <c r="E192" s="104"/>
      <c r="F192" s="105"/>
      <c r="G192" s="18"/>
      <c r="H192" s="27"/>
      <c r="I192" s="27"/>
      <c r="J192" s="27"/>
      <c r="K192" s="27"/>
      <c r="L192" s="27"/>
      <c r="M192" s="33"/>
      <c r="N192" s="33"/>
      <c r="O192" s="33"/>
      <c r="P192" s="33"/>
      <c r="Q192" s="33"/>
      <c r="R192" s="45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</row>
    <row r="193" spans="1:30" ht="14.4" x14ac:dyDescent="0.25">
      <c r="A193" s="103" t="s">
        <v>150</v>
      </c>
      <c r="B193" s="104"/>
      <c r="C193" s="104"/>
      <c r="D193" s="104"/>
      <c r="E193" s="104"/>
      <c r="F193" s="105"/>
      <c r="G193" s="18"/>
      <c r="H193" s="27"/>
      <c r="I193" s="27"/>
      <c r="J193" s="27"/>
      <c r="K193" s="27"/>
      <c r="L193" s="27"/>
      <c r="M193" s="33"/>
      <c r="N193" s="33"/>
      <c r="O193" s="33"/>
      <c r="P193" s="33"/>
      <c r="Q193" s="33"/>
      <c r="R193" s="45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</row>
    <row r="194" spans="1:30" ht="14.4" x14ac:dyDescent="0.25">
      <c r="A194" s="103" t="s">
        <v>151</v>
      </c>
      <c r="B194" s="104"/>
      <c r="C194" s="104"/>
      <c r="D194" s="104"/>
      <c r="E194" s="104"/>
      <c r="F194" s="105"/>
      <c r="G194" s="18"/>
      <c r="H194" s="27"/>
      <c r="I194" s="27"/>
      <c r="J194" s="27"/>
      <c r="K194" s="27"/>
      <c r="L194" s="27"/>
      <c r="M194" s="33"/>
      <c r="N194" s="33"/>
      <c r="O194" s="33"/>
      <c r="P194" s="33"/>
      <c r="Q194" s="33"/>
      <c r="R194" s="45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</row>
    <row r="195" spans="1:30" ht="14.4" x14ac:dyDescent="0.25">
      <c r="A195" s="103" t="s">
        <v>152</v>
      </c>
      <c r="B195" s="104"/>
      <c r="C195" s="104"/>
      <c r="D195" s="104"/>
      <c r="E195" s="104"/>
      <c r="F195" s="105"/>
      <c r="G195" s="18"/>
      <c r="H195" s="27"/>
      <c r="I195" s="27"/>
      <c r="J195" s="27"/>
      <c r="K195" s="27"/>
      <c r="L195" s="27"/>
      <c r="M195" s="33"/>
      <c r="N195" s="33"/>
      <c r="O195" s="33"/>
      <c r="P195" s="33"/>
      <c r="Q195" s="33"/>
      <c r="R195" s="45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</row>
    <row r="196" spans="1:30" ht="14.4" x14ac:dyDescent="0.25">
      <c r="A196" s="103" t="s">
        <v>153</v>
      </c>
      <c r="B196" s="104"/>
      <c r="C196" s="104"/>
      <c r="D196" s="104"/>
      <c r="E196" s="104"/>
      <c r="F196" s="105"/>
      <c r="G196" s="18"/>
      <c r="H196" s="27"/>
      <c r="I196" s="27"/>
      <c r="J196" s="27"/>
      <c r="K196" s="27"/>
      <c r="L196" s="27"/>
      <c r="M196" s="33"/>
      <c r="N196" s="33"/>
      <c r="O196" s="33"/>
      <c r="P196" s="33"/>
      <c r="Q196" s="33"/>
      <c r="R196" s="45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</row>
    <row r="197" spans="1:30" ht="14.4" x14ac:dyDescent="0.25">
      <c r="A197" s="103" t="s">
        <v>154</v>
      </c>
      <c r="B197" s="104"/>
      <c r="C197" s="104"/>
      <c r="D197" s="104"/>
      <c r="E197" s="104"/>
      <c r="F197" s="105"/>
      <c r="G197" s="18"/>
      <c r="H197" s="27"/>
      <c r="I197" s="27"/>
      <c r="J197" s="27"/>
      <c r="K197" s="27"/>
      <c r="L197" s="27"/>
      <c r="M197" s="33"/>
      <c r="N197" s="33"/>
      <c r="O197" s="33"/>
      <c r="P197" s="33"/>
      <c r="Q197" s="33"/>
      <c r="R197" s="45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</row>
    <row r="198" spans="1:30" ht="14.4" x14ac:dyDescent="0.25">
      <c r="A198" s="103" t="s">
        <v>155</v>
      </c>
      <c r="B198" s="104"/>
      <c r="C198" s="104"/>
      <c r="D198" s="104"/>
      <c r="E198" s="104"/>
      <c r="F198" s="105"/>
      <c r="G198" s="18"/>
      <c r="H198" s="27"/>
      <c r="I198" s="27"/>
      <c r="J198" s="27"/>
      <c r="K198" s="27"/>
      <c r="L198" s="27"/>
      <c r="M198" s="33"/>
      <c r="N198" s="33"/>
      <c r="O198" s="33"/>
      <c r="P198" s="33"/>
      <c r="Q198" s="33"/>
      <c r="R198" s="45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</row>
    <row r="199" spans="1:30" ht="14.4" x14ac:dyDescent="0.25">
      <c r="A199" s="103" t="s">
        <v>156</v>
      </c>
      <c r="B199" s="104"/>
      <c r="C199" s="104"/>
      <c r="D199" s="104"/>
      <c r="E199" s="104"/>
      <c r="F199" s="105"/>
      <c r="G199" s="18"/>
      <c r="H199" s="27"/>
      <c r="I199" s="27"/>
      <c r="J199" s="27"/>
      <c r="K199" s="27"/>
      <c r="L199" s="27"/>
      <c r="M199" s="33"/>
      <c r="N199" s="33"/>
      <c r="O199" s="33"/>
      <c r="P199" s="33"/>
      <c r="Q199" s="33"/>
      <c r="R199" s="45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</row>
    <row r="200" spans="1:30" ht="14.4" x14ac:dyDescent="0.25">
      <c r="A200" s="103" t="s">
        <v>157</v>
      </c>
      <c r="B200" s="104"/>
      <c r="C200" s="104"/>
      <c r="D200" s="104"/>
      <c r="E200" s="104"/>
      <c r="F200" s="105"/>
      <c r="G200" s="18"/>
      <c r="H200" s="27"/>
      <c r="I200" s="27"/>
      <c r="J200" s="27"/>
      <c r="K200" s="27"/>
      <c r="L200" s="27"/>
      <c r="M200" s="33"/>
      <c r="N200" s="33"/>
      <c r="O200" s="33"/>
      <c r="P200" s="33"/>
      <c r="Q200" s="33"/>
      <c r="R200" s="45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</row>
    <row r="201" spans="1:30" x14ac:dyDescent="0.25">
      <c r="A201" s="103" t="s">
        <v>158</v>
      </c>
      <c r="B201" s="104"/>
      <c r="C201" s="104"/>
      <c r="D201" s="104"/>
      <c r="E201" s="104"/>
      <c r="F201" s="105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</row>
    <row r="202" spans="1:30" x14ac:dyDescent="0.25">
      <c r="A202" s="103" t="s">
        <v>159</v>
      </c>
      <c r="B202" s="104"/>
      <c r="C202" s="104"/>
      <c r="D202" s="104"/>
      <c r="E202" s="104"/>
      <c r="F202" s="105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</row>
    <row r="203" spans="1:30" x14ac:dyDescent="0.25">
      <c r="A203" s="103" t="s">
        <v>160</v>
      </c>
      <c r="B203" s="104"/>
      <c r="C203" s="104"/>
      <c r="D203" s="104"/>
      <c r="E203" s="104"/>
      <c r="F203" s="105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</row>
    <row r="204" spans="1:30" x14ac:dyDescent="0.25">
      <c r="A204" s="103" t="s">
        <v>161</v>
      </c>
      <c r="B204" s="104"/>
      <c r="C204" s="104"/>
      <c r="D204" s="104"/>
      <c r="E204" s="104"/>
      <c r="F204" s="105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</row>
    <row r="205" spans="1:30" x14ac:dyDescent="0.25">
      <c r="A205" s="103" t="s">
        <v>162</v>
      </c>
      <c r="B205" s="104"/>
      <c r="C205" s="104"/>
      <c r="D205" s="104"/>
      <c r="E205" s="104"/>
      <c r="F205" s="105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</row>
    <row r="206" spans="1:30" x14ac:dyDescent="0.25">
      <c r="A206" s="103" t="s">
        <v>163</v>
      </c>
      <c r="B206" s="104"/>
      <c r="C206" s="104"/>
      <c r="D206" s="104"/>
      <c r="E206" s="104"/>
      <c r="F206" s="105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</row>
    <row r="207" spans="1:30" x14ac:dyDescent="0.25">
      <c r="A207" s="103" t="s">
        <v>164</v>
      </c>
      <c r="B207" s="104"/>
      <c r="C207" s="104"/>
      <c r="D207" s="104"/>
      <c r="E207" s="104"/>
      <c r="F207" s="105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</row>
    <row r="208" spans="1:30" x14ac:dyDescent="0.25">
      <c r="A208" s="103" t="s">
        <v>165</v>
      </c>
      <c r="B208" s="104"/>
      <c r="C208" s="104"/>
      <c r="D208" s="104"/>
      <c r="E208" s="104"/>
      <c r="F208" s="105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</row>
    <row r="209" spans="1:30" x14ac:dyDescent="0.25">
      <c r="A209" s="103" t="s">
        <v>166</v>
      </c>
      <c r="B209" s="104"/>
      <c r="C209" s="104"/>
      <c r="D209" s="104"/>
      <c r="E209" s="104"/>
      <c r="F209" s="105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</row>
    <row r="210" spans="1:30" x14ac:dyDescent="0.25">
      <c r="A210" s="103" t="s">
        <v>167</v>
      </c>
      <c r="B210" s="104"/>
      <c r="C210" s="104"/>
      <c r="D210" s="104"/>
      <c r="E210" s="104"/>
      <c r="F210" s="105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</row>
    <row r="211" spans="1:30" x14ac:dyDescent="0.25">
      <c r="A211" s="103" t="s">
        <v>168</v>
      </c>
      <c r="B211" s="104"/>
      <c r="C211" s="104"/>
      <c r="D211" s="104"/>
      <c r="E211" s="104"/>
      <c r="F211" s="105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</row>
    <row r="212" spans="1:30" x14ac:dyDescent="0.25">
      <c r="A212" s="103" t="s">
        <v>169</v>
      </c>
      <c r="B212" s="104"/>
      <c r="C212" s="104"/>
      <c r="D212" s="104"/>
      <c r="E212" s="104"/>
      <c r="F212" s="105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</row>
    <row r="213" spans="1:30" x14ac:dyDescent="0.25">
      <c r="A213" s="103" t="s">
        <v>170</v>
      </c>
      <c r="B213" s="104"/>
      <c r="C213" s="104"/>
      <c r="D213" s="104"/>
      <c r="E213" s="104"/>
      <c r="F213" s="105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</row>
    <row r="214" spans="1:30" x14ac:dyDescent="0.25">
      <c r="A214" s="103" t="s">
        <v>171</v>
      </c>
      <c r="B214" s="104"/>
      <c r="C214" s="104"/>
      <c r="D214" s="104"/>
      <c r="E214" s="104"/>
      <c r="F214" s="105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</row>
    <row r="215" spans="1:30" x14ac:dyDescent="0.25">
      <c r="A215" s="103" t="s">
        <v>172</v>
      </c>
      <c r="B215" s="104"/>
      <c r="C215" s="104"/>
      <c r="D215" s="104"/>
      <c r="E215" s="104"/>
      <c r="F215" s="105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</row>
    <row r="216" spans="1:30" x14ac:dyDescent="0.25">
      <c r="A216" s="103" t="s">
        <v>173</v>
      </c>
      <c r="B216" s="104"/>
      <c r="C216" s="104"/>
      <c r="D216" s="104"/>
      <c r="E216" s="104"/>
      <c r="F216" s="105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</row>
    <row r="217" spans="1:30" x14ac:dyDescent="0.25">
      <c r="A217" s="103" t="s">
        <v>174</v>
      </c>
      <c r="B217" s="104"/>
      <c r="C217" s="104"/>
      <c r="D217" s="104"/>
      <c r="E217" s="104"/>
      <c r="F217" s="105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</row>
    <row r="218" spans="1:30" x14ac:dyDescent="0.25">
      <c r="A218" s="103" t="s">
        <v>175</v>
      </c>
      <c r="B218" s="104"/>
      <c r="C218" s="104"/>
      <c r="D218" s="104"/>
      <c r="E218" s="104"/>
      <c r="F218" s="105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</row>
    <row r="219" spans="1:30" x14ac:dyDescent="0.25">
      <c r="A219" s="103" t="s">
        <v>176</v>
      </c>
      <c r="B219" s="104"/>
      <c r="C219" s="104"/>
      <c r="D219" s="104"/>
      <c r="E219" s="104"/>
      <c r="F219" s="105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</row>
    <row r="220" spans="1:30" x14ac:dyDescent="0.25">
      <c r="A220" s="103" t="s">
        <v>177</v>
      </c>
      <c r="B220" s="104"/>
      <c r="C220" s="104"/>
      <c r="D220" s="104"/>
      <c r="E220" s="104"/>
      <c r="F220" s="105"/>
      <c r="G220" s="49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</row>
    <row r="221" spans="1:30" x14ac:dyDescent="0.25">
      <c r="A221" s="50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</row>
    <row r="222" spans="1:30" x14ac:dyDescent="0.25">
      <c r="A222" s="50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</row>
    <row r="223" spans="1:30" x14ac:dyDescent="0.25">
      <c r="A223" s="50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</row>
    <row r="224" spans="1:30" x14ac:dyDescent="0.25">
      <c r="A224" s="50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</row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</sheetData>
  <mergeCells count="83">
    <mergeCell ref="A216:F216"/>
    <mergeCell ref="A217:F217"/>
    <mergeCell ref="A218:F218"/>
    <mergeCell ref="A219:F219"/>
    <mergeCell ref="A220:F220"/>
    <mergeCell ref="A215:F215"/>
    <mergeCell ref="A204:F204"/>
    <mergeCell ref="A205:F205"/>
    <mergeCell ref="A206:F206"/>
    <mergeCell ref="A207:F207"/>
    <mergeCell ref="A208:F208"/>
    <mergeCell ref="A209:F209"/>
    <mergeCell ref="A210:F210"/>
    <mergeCell ref="A211:F211"/>
    <mergeCell ref="A212:F212"/>
    <mergeCell ref="A213:F213"/>
    <mergeCell ref="A214:F214"/>
    <mergeCell ref="A203:F203"/>
    <mergeCell ref="A192:F192"/>
    <mergeCell ref="A193:F193"/>
    <mergeCell ref="A194:F194"/>
    <mergeCell ref="A195:F195"/>
    <mergeCell ref="A196:F196"/>
    <mergeCell ref="A197:F197"/>
    <mergeCell ref="A198:F198"/>
    <mergeCell ref="A199:F199"/>
    <mergeCell ref="A200:F200"/>
    <mergeCell ref="A201:F201"/>
    <mergeCell ref="A202:F202"/>
    <mergeCell ref="A191:F191"/>
    <mergeCell ref="A180:F180"/>
    <mergeCell ref="A181:F181"/>
    <mergeCell ref="A182:F182"/>
    <mergeCell ref="A183:F183"/>
    <mergeCell ref="A184:F184"/>
    <mergeCell ref="A185:F185"/>
    <mergeCell ref="A186:F186"/>
    <mergeCell ref="A187:F187"/>
    <mergeCell ref="A188:F188"/>
    <mergeCell ref="A189:F189"/>
    <mergeCell ref="A190:F190"/>
    <mergeCell ref="A179:F179"/>
    <mergeCell ref="A168:F168"/>
    <mergeCell ref="A169:F169"/>
    <mergeCell ref="A170:F170"/>
    <mergeCell ref="A171:F171"/>
    <mergeCell ref="A172:F172"/>
    <mergeCell ref="A173:F173"/>
    <mergeCell ref="A174:F174"/>
    <mergeCell ref="A175:F175"/>
    <mergeCell ref="A176:F176"/>
    <mergeCell ref="A177:F177"/>
    <mergeCell ref="A178:F178"/>
    <mergeCell ref="A167:F167"/>
    <mergeCell ref="A156:F156"/>
    <mergeCell ref="A157:F157"/>
    <mergeCell ref="A158:F158"/>
    <mergeCell ref="A159:F159"/>
    <mergeCell ref="A160:F160"/>
    <mergeCell ref="A161:F161"/>
    <mergeCell ref="A162:F162"/>
    <mergeCell ref="A163:F163"/>
    <mergeCell ref="A164:F164"/>
    <mergeCell ref="A165:F165"/>
    <mergeCell ref="A166:F166"/>
    <mergeCell ref="A155:F155"/>
    <mergeCell ref="A121:I121"/>
    <mergeCell ref="A145:F145"/>
    <mergeCell ref="A146:F146"/>
    <mergeCell ref="A147:F147"/>
    <mergeCell ref="A148:F148"/>
    <mergeCell ref="A149:F149"/>
    <mergeCell ref="A150:F150"/>
    <mergeCell ref="A151:F151"/>
    <mergeCell ref="A152:F152"/>
    <mergeCell ref="A153:F153"/>
    <mergeCell ref="A154:F154"/>
    <mergeCell ref="A101:I101"/>
    <mergeCell ref="A1:J1"/>
    <mergeCell ref="A2:J2"/>
    <mergeCell ref="A3:J3"/>
    <mergeCell ref="B4:J4"/>
    <mergeCell ref="A5:J5"/>
  </mergeCells>
  <dataValidations count="4">
    <dataValidation type="list" allowBlank="1" sqref="B123:B132" xr:uid="{9C6F1FD6-DF85-45B0-82B2-3EF8529769A9}">
      <formula1>"FGS-1,FGS-2,FGS-3,FGA-1,FGA-2,FGA-3"</formula1>
    </dataValidation>
    <dataValidation type="list" allowBlank="1" sqref="B103:B112" xr:uid="{0BA49214-D918-45FB-B5E6-414E402E9C76}">
      <formula1>"FDA,FDA-1,FDA-2,FDA-3,FDA-4"</formula1>
    </dataValidation>
    <dataValidation type="list" allowBlank="1" sqref="D123:D132 D103:D112 D7:D86" xr:uid="{2277D527-F5E3-47BF-9594-B378140C42EB}">
      <formula1>"AGP,CLH,CLT,COM,CTD,CTI,DES,DISP,ELE,ESG,EST,EXM,EXQ,EXR,FRQ,REV,VAGO"</formula1>
    </dataValidation>
    <dataValidation type="list" allowBlank="1" sqref="B7:B86" xr:uid="{741A5ED9-61A9-4484-BF3D-3B883C6D7A4F}">
      <formula1>"DAS,DAS-1,DAS-2,DAS-3,DAS-4,DAS-5,CAA-1,CAA-2,CAA-3,CAA-4,CAA-5"</formula1>
    </dataValidation>
  </dataValidations>
  <pageMargins left="0.511811024" right="0.511811024" top="0.78740157499999996" bottom="0.78740157499999996" header="0.31496062000000002" footer="0.3149606200000000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0BF0D-866E-4AFA-A6BE-EAE499778B1E}">
  <dimension ref="A1:AD1040"/>
  <sheetViews>
    <sheetView zoomScale="120" zoomScaleNormal="120" workbookViewId="0">
      <selection activeCell="A36" sqref="A36"/>
    </sheetView>
  </sheetViews>
  <sheetFormatPr defaultColWidth="12.59765625" defaultRowHeight="15" customHeight="1" x14ac:dyDescent="0.25"/>
  <cols>
    <col min="1" max="1" width="59.5" customWidth="1"/>
    <col min="2" max="2" width="12" customWidth="1"/>
    <col min="3" max="3" width="17.3984375" customWidth="1"/>
    <col min="4" max="4" width="14.5" customWidth="1"/>
    <col min="5" max="5" width="9.8984375" customWidth="1"/>
    <col min="6" max="6" width="39.69921875" customWidth="1"/>
    <col min="7" max="7" width="19.8984375" customWidth="1"/>
    <col min="8" max="8" width="18.19921875" customWidth="1"/>
    <col min="9" max="9" width="17.8984375" customWidth="1"/>
    <col min="10" max="10" width="15" customWidth="1"/>
    <col min="11" max="16" width="8" customWidth="1"/>
    <col min="17" max="17" width="43.8984375" customWidth="1"/>
    <col min="18" max="30" width="8" customWidth="1"/>
  </cols>
  <sheetData>
    <row r="1" spans="1:30" ht="21" x14ac:dyDescent="0.4">
      <c r="A1" s="114" t="s">
        <v>179</v>
      </c>
      <c r="B1" s="108"/>
      <c r="C1" s="108"/>
      <c r="D1" s="108"/>
      <c r="E1" s="108"/>
      <c r="F1" s="108"/>
      <c r="G1" s="108"/>
      <c r="H1" s="108"/>
      <c r="I1" s="108"/>
      <c r="J1" s="10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0" ht="21" x14ac:dyDescent="0.4">
      <c r="A2" s="115" t="s">
        <v>178</v>
      </c>
      <c r="B2" s="104"/>
      <c r="C2" s="104"/>
      <c r="D2" s="104"/>
      <c r="E2" s="104"/>
      <c r="F2" s="104"/>
      <c r="G2" s="104"/>
      <c r="H2" s="104"/>
      <c r="I2" s="104"/>
      <c r="J2" s="10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0" ht="21" x14ac:dyDescent="0.35">
      <c r="A3" s="115" t="s">
        <v>180</v>
      </c>
      <c r="B3" s="104"/>
      <c r="C3" s="104"/>
      <c r="D3" s="104"/>
      <c r="E3" s="104"/>
      <c r="F3" s="104"/>
      <c r="G3" s="104"/>
      <c r="H3" s="104"/>
      <c r="I3" s="104"/>
      <c r="J3" s="10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"/>
      <c r="AA3" s="3"/>
    </row>
    <row r="4" spans="1:30" ht="13.8" x14ac:dyDescent="0.25">
      <c r="A4" s="4" t="s">
        <v>311</v>
      </c>
      <c r="B4" s="116"/>
      <c r="C4" s="104"/>
      <c r="D4" s="104"/>
      <c r="E4" s="104"/>
      <c r="F4" s="104"/>
      <c r="G4" s="104"/>
      <c r="H4" s="104"/>
      <c r="I4" s="104"/>
      <c r="J4" s="105"/>
      <c r="K4" s="5"/>
    </row>
    <row r="5" spans="1:30" ht="14.4" x14ac:dyDescent="0.25">
      <c r="A5" s="112" t="s">
        <v>0</v>
      </c>
      <c r="B5" s="104"/>
      <c r="C5" s="104"/>
      <c r="D5" s="104"/>
      <c r="E5" s="104"/>
      <c r="F5" s="104"/>
      <c r="G5" s="104"/>
      <c r="H5" s="104"/>
      <c r="I5" s="104"/>
      <c r="J5" s="105"/>
      <c r="K5" s="6"/>
      <c r="L5" s="7"/>
      <c r="M5" s="8"/>
      <c r="N5" s="8"/>
      <c r="O5" s="8"/>
      <c r="P5" s="8"/>
      <c r="Q5" s="8"/>
    </row>
    <row r="6" spans="1:30" ht="27.6" x14ac:dyDescent="0.25">
      <c r="A6" s="52" t="s">
        <v>1</v>
      </c>
      <c r="B6" s="52" t="s">
        <v>2</v>
      </c>
      <c r="C6" s="52" t="s">
        <v>3</v>
      </c>
      <c r="D6" s="52" t="s">
        <v>4</v>
      </c>
      <c r="E6" s="9" t="s">
        <v>5</v>
      </c>
      <c r="F6" s="52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10"/>
      <c r="L6" s="11"/>
      <c r="M6" s="11"/>
      <c r="N6" s="11"/>
      <c r="O6" s="11"/>
      <c r="P6" s="11"/>
      <c r="Q6" s="11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14.4" x14ac:dyDescent="0.25">
      <c r="A7" s="57" t="s">
        <v>181</v>
      </c>
      <c r="B7" s="55" t="s">
        <v>21</v>
      </c>
      <c r="C7" s="55" t="s">
        <v>230</v>
      </c>
      <c r="D7" s="56" t="s">
        <v>288</v>
      </c>
      <c r="E7" s="58">
        <v>1</v>
      </c>
      <c r="F7" s="57" t="s">
        <v>312</v>
      </c>
      <c r="G7" s="59">
        <v>0</v>
      </c>
      <c r="H7" s="16">
        <v>3526.4</v>
      </c>
      <c r="I7" s="16">
        <v>14105.6</v>
      </c>
      <c r="J7" s="17">
        <f t="shared" ref="J7:J81" si="0">SUM(G7:I7)</f>
        <v>17632</v>
      </c>
      <c r="K7" s="18"/>
      <c r="L7" s="18"/>
      <c r="M7" s="18"/>
      <c r="N7" s="18"/>
      <c r="O7" s="18"/>
      <c r="P7" s="18"/>
      <c r="Q7" s="18"/>
      <c r="R7" s="19"/>
      <c r="S7" s="19"/>
      <c r="T7" s="19"/>
      <c r="U7" s="19"/>
      <c r="V7" s="19"/>
      <c r="W7" s="19"/>
      <c r="X7" s="19"/>
      <c r="Y7" s="19"/>
      <c r="Z7" s="19"/>
      <c r="AA7" s="5"/>
      <c r="AB7" s="5"/>
      <c r="AC7" s="5"/>
      <c r="AD7" s="5"/>
    </row>
    <row r="8" spans="1:30" ht="14.4" x14ac:dyDescent="0.25">
      <c r="A8" s="57" t="s">
        <v>325</v>
      </c>
      <c r="B8" s="56" t="s">
        <v>21</v>
      </c>
      <c r="C8" s="55" t="s">
        <v>230</v>
      </c>
      <c r="D8" s="56" t="s">
        <v>288</v>
      </c>
      <c r="E8" s="58">
        <v>1</v>
      </c>
      <c r="F8" s="57" t="s">
        <v>326</v>
      </c>
      <c r="G8" s="59">
        <v>0</v>
      </c>
      <c r="H8" s="16">
        <v>3016</v>
      </c>
      <c r="I8" s="16">
        <v>12064</v>
      </c>
      <c r="J8" s="17">
        <f t="shared" si="0"/>
        <v>15080</v>
      </c>
      <c r="K8" s="18"/>
      <c r="L8" s="18"/>
      <c r="M8" s="18"/>
      <c r="N8" s="18"/>
      <c r="O8" s="18"/>
      <c r="P8" s="18"/>
      <c r="Q8" s="18"/>
      <c r="R8" s="51"/>
      <c r="S8" s="51"/>
      <c r="T8" s="51"/>
      <c r="U8" s="51"/>
      <c r="V8" s="51"/>
      <c r="W8" s="51"/>
      <c r="X8" s="51"/>
      <c r="Y8" s="51"/>
      <c r="Z8" s="51"/>
      <c r="AA8" s="5"/>
      <c r="AB8" s="5"/>
      <c r="AC8" s="5"/>
      <c r="AD8" s="5"/>
    </row>
    <row r="9" spans="1:30" ht="14.4" x14ac:dyDescent="0.25">
      <c r="A9" s="57" t="s">
        <v>182</v>
      </c>
      <c r="B9" s="56" t="s">
        <v>21</v>
      </c>
      <c r="C9" s="55" t="s">
        <v>230</v>
      </c>
      <c r="D9" s="56" t="s">
        <v>289</v>
      </c>
      <c r="E9" s="58">
        <v>1</v>
      </c>
      <c r="F9" s="57" t="s">
        <v>322</v>
      </c>
      <c r="G9" s="59">
        <v>0</v>
      </c>
      <c r="H9" s="16">
        <v>0</v>
      </c>
      <c r="I9" s="16">
        <v>12064</v>
      </c>
      <c r="J9" s="17">
        <f t="shared" si="0"/>
        <v>12064</v>
      </c>
      <c r="K9" s="18"/>
      <c r="L9" s="18"/>
      <c r="M9" s="18"/>
      <c r="N9" s="18"/>
      <c r="O9" s="18"/>
      <c r="P9" s="18"/>
      <c r="Q9" s="18"/>
      <c r="R9" s="51"/>
      <c r="S9" s="51"/>
      <c r="T9" s="51"/>
      <c r="U9" s="51"/>
      <c r="V9" s="51"/>
      <c r="W9" s="51"/>
      <c r="X9" s="51"/>
      <c r="Y9" s="51"/>
      <c r="Z9" s="51"/>
      <c r="AA9" s="5"/>
      <c r="AB9" s="5"/>
      <c r="AC9" s="5"/>
      <c r="AD9" s="5"/>
    </row>
    <row r="10" spans="1:30" ht="14.4" x14ac:dyDescent="0.25">
      <c r="A10" s="57" t="s">
        <v>183</v>
      </c>
      <c r="B10" s="56" t="s">
        <v>21</v>
      </c>
      <c r="C10" s="55" t="s">
        <v>230</v>
      </c>
      <c r="D10" s="56" t="s">
        <v>288</v>
      </c>
      <c r="E10" s="58">
        <v>1</v>
      </c>
      <c r="F10" s="57" t="s">
        <v>233</v>
      </c>
      <c r="G10" s="59">
        <v>0</v>
      </c>
      <c r="H10" s="16">
        <v>3016</v>
      </c>
      <c r="I10" s="16">
        <v>12064</v>
      </c>
      <c r="J10" s="17">
        <f t="shared" si="0"/>
        <v>15080</v>
      </c>
      <c r="K10" s="18"/>
      <c r="L10" s="18"/>
      <c r="M10" s="18"/>
      <c r="N10" s="18"/>
      <c r="O10" s="18"/>
      <c r="P10" s="18"/>
      <c r="Q10" s="18"/>
      <c r="R10" s="51"/>
      <c r="S10" s="51"/>
      <c r="T10" s="51"/>
      <c r="U10" s="51"/>
      <c r="V10" s="51"/>
      <c r="W10" s="51"/>
      <c r="X10" s="51"/>
      <c r="Y10" s="51"/>
      <c r="Z10" s="51"/>
      <c r="AA10" s="5"/>
      <c r="AB10" s="5"/>
      <c r="AC10" s="5"/>
      <c r="AD10" s="5"/>
    </row>
    <row r="11" spans="1:30" ht="14.4" x14ac:dyDescent="0.25">
      <c r="A11" s="57" t="s">
        <v>187</v>
      </c>
      <c r="B11" s="56" t="s">
        <v>25</v>
      </c>
      <c r="C11" s="55" t="s">
        <v>230</v>
      </c>
      <c r="D11" s="56" t="s">
        <v>288</v>
      </c>
      <c r="E11" s="58">
        <v>1</v>
      </c>
      <c r="F11" s="57" t="s">
        <v>317</v>
      </c>
      <c r="G11" s="59">
        <v>0</v>
      </c>
      <c r="H11" s="16">
        <v>1695.65</v>
      </c>
      <c r="I11" s="16">
        <v>6782.62</v>
      </c>
      <c r="J11" s="17">
        <f>SUM(G11:I11)</f>
        <v>8478.27</v>
      </c>
      <c r="K11" s="18"/>
      <c r="L11" s="18"/>
      <c r="M11" s="18"/>
      <c r="N11" s="18"/>
      <c r="O11" s="18"/>
      <c r="P11" s="18"/>
      <c r="Q11" s="18"/>
      <c r="R11" s="51"/>
      <c r="S11" s="51"/>
      <c r="T11" s="51"/>
      <c r="U11" s="51"/>
      <c r="V11" s="51"/>
      <c r="W11" s="51"/>
      <c r="X11" s="51"/>
      <c r="Y11" s="51"/>
      <c r="Z11" s="51"/>
      <c r="AA11" s="5"/>
      <c r="AB11" s="5"/>
      <c r="AC11" s="5"/>
      <c r="AD11" s="5"/>
    </row>
    <row r="12" spans="1:30" ht="14.4" x14ac:dyDescent="0.25">
      <c r="A12" s="57" t="s">
        <v>184</v>
      </c>
      <c r="B12" s="56" t="s">
        <v>25</v>
      </c>
      <c r="C12" s="55" t="s">
        <v>230</v>
      </c>
      <c r="D12" s="56" t="s">
        <v>288</v>
      </c>
      <c r="E12" s="58">
        <v>1</v>
      </c>
      <c r="F12" s="57" t="s">
        <v>234</v>
      </c>
      <c r="G12" s="59">
        <v>0</v>
      </c>
      <c r="H12" s="16">
        <v>1695.65</v>
      </c>
      <c r="I12" s="16">
        <v>6782.62</v>
      </c>
      <c r="J12" s="17">
        <f t="shared" si="0"/>
        <v>8478.27</v>
      </c>
      <c r="K12" s="18"/>
      <c r="L12" s="18"/>
      <c r="M12" s="18"/>
      <c r="N12" s="18"/>
      <c r="O12" s="18"/>
      <c r="P12" s="18"/>
      <c r="Q12" s="18"/>
      <c r="R12" s="51"/>
      <c r="S12" s="51"/>
      <c r="T12" s="51"/>
      <c r="U12" s="51"/>
      <c r="V12" s="51"/>
      <c r="W12" s="51"/>
      <c r="X12" s="51"/>
      <c r="Y12" s="51"/>
      <c r="Z12" s="51"/>
      <c r="AA12" s="5"/>
      <c r="AB12" s="5"/>
      <c r="AC12" s="5"/>
      <c r="AD12" s="5"/>
    </row>
    <row r="13" spans="1:30" ht="14.4" x14ac:dyDescent="0.25">
      <c r="A13" s="57" t="s">
        <v>186</v>
      </c>
      <c r="B13" s="56" t="s">
        <v>25</v>
      </c>
      <c r="C13" s="55" t="s">
        <v>230</v>
      </c>
      <c r="D13" s="56" t="s">
        <v>288</v>
      </c>
      <c r="E13" s="58">
        <v>1</v>
      </c>
      <c r="F13" s="57" t="s">
        <v>314</v>
      </c>
      <c r="G13" s="59">
        <v>0</v>
      </c>
      <c r="H13" s="16">
        <v>1695.65</v>
      </c>
      <c r="I13" s="16">
        <v>6782.62</v>
      </c>
      <c r="J13" s="17">
        <f t="shared" si="0"/>
        <v>8478.27</v>
      </c>
      <c r="K13" s="18"/>
      <c r="L13" s="18"/>
      <c r="M13" s="18"/>
      <c r="N13" s="18"/>
      <c r="O13" s="18"/>
      <c r="P13" s="18"/>
      <c r="Q13" s="18"/>
      <c r="R13" s="51"/>
      <c r="S13" s="51"/>
      <c r="T13" s="51"/>
      <c r="U13" s="51"/>
      <c r="V13" s="51"/>
      <c r="W13" s="51"/>
      <c r="X13" s="51"/>
      <c r="Y13" s="51"/>
      <c r="Z13" s="51"/>
      <c r="AA13" s="5"/>
      <c r="AB13" s="5"/>
      <c r="AC13" s="5"/>
      <c r="AD13" s="5"/>
    </row>
    <row r="14" spans="1:30" ht="14.4" x14ac:dyDescent="0.25">
      <c r="A14" s="57" t="s">
        <v>188</v>
      </c>
      <c r="B14" s="56" t="s">
        <v>25</v>
      </c>
      <c r="C14" s="55" t="s">
        <v>230</v>
      </c>
      <c r="D14" s="56" t="s">
        <v>288</v>
      </c>
      <c r="E14" s="58">
        <v>1</v>
      </c>
      <c r="F14" s="57" t="s">
        <v>306</v>
      </c>
      <c r="G14" s="59">
        <v>0</v>
      </c>
      <c r="H14" s="16">
        <v>1695.65</v>
      </c>
      <c r="I14" s="16">
        <v>6782.62</v>
      </c>
      <c r="J14" s="17">
        <f t="shared" si="0"/>
        <v>8478.27</v>
      </c>
      <c r="K14" s="18"/>
      <c r="L14" s="18"/>
      <c r="M14" s="18"/>
      <c r="N14" s="18"/>
      <c r="O14" s="18"/>
      <c r="P14" s="18"/>
      <c r="Q14" s="18"/>
      <c r="R14" s="51"/>
      <c r="S14" s="51"/>
      <c r="T14" s="51"/>
      <c r="U14" s="51"/>
      <c r="V14" s="51"/>
      <c r="W14" s="51"/>
      <c r="X14" s="51"/>
      <c r="Y14" s="51"/>
      <c r="Z14" s="51"/>
      <c r="AA14" s="5"/>
      <c r="AB14" s="5"/>
      <c r="AC14" s="5"/>
      <c r="AD14" s="5"/>
    </row>
    <row r="15" spans="1:30" ht="14.4" x14ac:dyDescent="0.25">
      <c r="A15" s="57" t="s">
        <v>364</v>
      </c>
      <c r="B15" s="56" t="s">
        <v>25</v>
      </c>
      <c r="C15" s="55" t="s">
        <v>230</v>
      </c>
      <c r="D15" s="56" t="s">
        <v>288</v>
      </c>
      <c r="E15" s="58">
        <v>1</v>
      </c>
      <c r="F15" s="57" t="s">
        <v>238</v>
      </c>
      <c r="G15" s="59">
        <v>0</v>
      </c>
      <c r="H15" s="16">
        <v>1695.65</v>
      </c>
      <c r="I15" s="16">
        <v>6782.62</v>
      </c>
      <c r="J15" s="17">
        <f>SUM(G15:I15)</f>
        <v>8478.27</v>
      </c>
      <c r="K15" s="18"/>
      <c r="L15" s="18"/>
      <c r="M15" s="18"/>
      <c r="N15" s="18"/>
      <c r="O15" s="18"/>
      <c r="P15" s="18"/>
      <c r="Q15" s="18"/>
      <c r="R15" s="51"/>
      <c r="S15" s="51"/>
      <c r="T15" s="51"/>
      <c r="U15" s="51"/>
      <c r="V15" s="51"/>
      <c r="W15" s="51"/>
      <c r="X15" s="51"/>
      <c r="Y15" s="51"/>
      <c r="Z15" s="51"/>
      <c r="AA15" s="5"/>
      <c r="AB15" s="5"/>
      <c r="AC15" s="5"/>
      <c r="AD15" s="5"/>
    </row>
    <row r="16" spans="1:30" ht="14.4" x14ac:dyDescent="0.25">
      <c r="A16" s="57" t="s">
        <v>185</v>
      </c>
      <c r="B16" s="56" t="s">
        <v>25</v>
      </c>
      <c r="C16" s="55" t="s">
        <v>230</v>
      </c>
      <c r="D16" s="56" t="s">
        <v>288</v>
      </c>
      <c r="E16" s="58">
        <v>1</v>
      </c>
      <c r="F16" s="57" t="s">
        <v>305</v>
      </c>
      <c r="G16" s="59">
        <v>0</v>
      </c>
      <c r="H16" s="16">
        <v>1695.65</v>
      </c>
      <c r="I16" s="16">
        <v>6782.62</v>
      </c>
      <c r="J16" s="17">
        <f>SUM(G16:I16)</f>
        <v>8478.27</v>
      </c>
      <c r="K16" s="18"/>
      <c r="L16" s="18"/>
      <c r="M16" s="18"/>
      <c r="N16" s="18"/>
      <c r="O16" s="18"/>
      <c r="P16" s="18"/>
      <c r="Q16" s="18"/>
      <c r="R16" s="51"/>
      <c r="S16" s="51"/>
      <c r="T16" s="51"/>
      <c r="U16" s="51"/>
      <c r="V16" s="51"/>
      <c r="W16" s="51"/>
      <c r="X16" s="51"/>
      <c r="Y16" s="51"/>
      <c r="Z16" s="51"/>
      <c r="AA16" s="5"/>
      <c r="AB16" s="5"/>
      <c r="AC16" s="5"/>
      <c r="AD16" s="5"/>
    </row>
    <row r="17" spans="1:30" ht="14.4" x14ac:dyDescent="0.25">
      <c r="A17" s="57" t="s">
        <v>191</v>
      </c>
      <c r="B17" s="56" t="s">
        <v>29</v>
      </c>
      <c r="C17" s="55" t="s">
        <v>230</v>
      </c>
      <c r="D17" s="56" t="s">
        <v>288</v>
      </c>
      <c r="E17" s="58">
        <v>1</v>
      </c>
      <c r="F17" s="57" t="s">
        <v>243</v>
      </c>
      <c r="G17" s="59">
        <v>0</v>
      </c>
      <c r="H17" s="16">
        <v>1310.28</v>
      </c>
      <c r="I17" s="16">
        <v>5241.1099999999997</v>
      </c>
      <c r="J17" s="17">
        <f>SUM(G17:I17)</f>
        <v>6551.3899999999994</v>
      </c>
      <c r="K17" s="18"/>
      <c r="L17" s="18"/>
      <c r="M17" s="18"/>
      <c r="N17" s="18"/>
      <c r="O17" s="18"/>
      <c r="P17" s="18"/>
      <c r="Q17" s="18"/>
      <c r="R17" s="51"/>
      <c r="S17" s="51"/>
      <c r="T17" s="51"/>
      <c r="U17" s="51"/>
      <c r="V17" s="51"/>
      <c r="W17" s="51"/>
      <c r="X17" s="51"/>
      <c r="Y17" s="51"/>
      <c r="Z17" s="51"/>
      <c r="AA17" s="5"/>
      <c r="AB17" s="5"/>
      <c r="AC17" s="5"/>
      <c r="AD17" s="5"/>
    </row>
    <row r="18" spans="1:30" ht="14.4" x14ac:dyDescent="0.25">
      <c r="A18" s="57" t="s">
        <v>194</v>
      </c>
      <c r="B18" s="56" t="s">
        <v>29</v>
      </c>
      <c r="C18" s="55" t="s">
        <v>230</v>
      </c>
      <c r="D18" s="56" t="s">
        <v>287</v>
      </c>
      <c r="E18" s="58">
        <v>1</v>
      </c>
      <c r="F18" s="57"/>
      <c r="G18" s="59">
        <v>0</v>
      </c>
      <c r="H18" s="16">
        <v>0</v>
      </c>
      <c r="I18" s="16">
        <v>0</v>
      </c>
      <c r="J18" s="17">
        <f>SUM(G18:I18)</f>
        <v>0</v>
      </c>
      <c r="K18" s="18"/>
      <c r="L18" s="18"/>
      <c r="M18" s="18"/>
      <c r="N18" s="18"/>
      <c r="O18" s="18"/>
      <c r="P18" s="18"/>
      <c r="Q18" s="18"/>
      <c r="R18" s="51"/>
      <c r="S18" s="51"/>
      <c r="T18" s="51"/>
      <c r="U18" s="51"/>
      <c r="V18" s="51"/>
      <c r="W18" s="51"/>
      <c r="X18" s="51"/>
      <c r="Y18" s="51"/>
      <c r="Z18" s="51"/>
      <c r="AA18" s="5"/>
      <c r="AB18" s="5"/>
      <c r="AC18" s="5"/>
      <c r="AD18" s="5"/>
    </row>
    <row r="19" spans="1:30" ht="14.4" x14ac:dyDescent="0.25">
      <c r="A19" s="57" t="s">
        <v>192</v>
      </c>
      <c r="B19" s="56" t="s">
        <v>29</v>
      </c>
      <c r="C19" s="55" t="s">
        <v>230</v>
      </c>
      <c r="D19" s="56" t="s">
        <v>289</v>
      </c>
      <c r="E19" s="58">
        <v>1</v>
      </c>
      <c r="F19" s="62" t="s">
        <v>332</v>
      </c>
      <c r="G19" s="59">
        <v>0</v>
      </c>
      <c r="H19" s="16">
        <v>0</v>
      </c>
      <c r="I19" s="16">
        <v>5241.1099999999997</v>
      </c>
      <c r="J19" s="17">
        <f>SUM(G19:I19)</f>
        <v>5241.1099999999997</v>
      </c>
      <c r="K19" s="18"/>
      <c r="L19" s="18"/>
      <c r="M19" s="18"/>
      <c r="N19" s="18"/>
      <c r="O19" s="18"/>
      <c r="P19" s="18"/>
      <c r="Q19" s="18"/>
      <c r="R19" s="51"/>
      <c r="S19" s="51"/>
      <c r="T19" s="51"/>
      <c r="U19" s="51"/>
      <c r="V19" s="51"/>
      <c r="W19" s="51"/>
      <c r="X19" s="51"/>
      <c r="Y19" s="51"/>
      <c r="Z19" s="51"/>
      <c r="AA19" s="5"/>
      <c r="AB19" s="5"/>
      <c r="AC19" s="5"/>
      <c r="AD19" s="5"/>
    </row>
    <row r="20" spans="1:30" ht="14.4" x14ac:dyDescent="0.25">
      <c r="A20" s="57" t="s">
        <v>189</v>
      </c>
      <c r="B20" s="56" t="s">
        <v>29</v>
      </c>
      <c r="C20" s="55" t="s">
        <v>230</v>
      </c>
      <c r="D20" s="56" t="s">
        <v>287</v>
      </c>
      <c r="E20" s="58">
        <v>1</v>
      </c>
      <c r="F20" s="57"/>
      <c r="G20" s="59">
        <v>0</v>
      </c>
      <c r="H20" s="16">
        <v>0</v>
      </c>
      <c r="I20" s="16">
        <v>0</v>
      </c>
      <c r="J20" s="17">
        <f t="shared" si="0"/>
        <v>0</v>
      </c>
      <c r="K20" s="18"/>
      <c r="L20" s="18"/>
      <c r="M20" s="18"/>
      <c r="N20" s="18"/>
      <c r="O20" s="18"/>
      <c r="P20" s="18"/>
      <c r="Q20" s="18"/>
      <c r="R20" s="51"/>
      <c r="S20" s="51"/>
      <c r="T20" s="51"/>
      <c r="U20" s="51"/>
      <c r="V20" s="51"/>
      <c r="W20" s="51"/>
      <c r="X20" s="51"/>
      <c r="Y20" s="51"/>
      <c r="Z20" s="51"/>
      <c r="AA20" s="5"/>
      <c r="AB20" s="5"/>
      <c r="AC20" s="5"/>
      <c r="AD20" s="5"/>
    </row>
    <row r="21" spans="1:30" ht="14.4" x14ac:dyDescent="0.25">
      <c r="A21" s="57" t="s">
        <v>190</v>
      </c>
      <c r="B21" s="56" t="s">
        <v>29</v>
      </c>
      <c r="C21" s="55" t="s">
        <v>230</v>
      </c>
      <c r="D21" s="56" t="s">
        <v>288</v>
      </c>
      <c r="E21" s="58">
        <v>1</v>
      </c>
      <c r="F21" s="57" t="s">
        <v>309</v>
      </c>
      <c r="G21" s="59">
        <v>0</v>
      </c>
      <c r="H21" s="16">
        <v>1310.28</v>
      </c>
      <c r="I21" s="16">
        <v>5241.1099999999997</v>
      </c>
      <c r="J21" s="17">
        <f t="shared" si="0"/>
        <v>6551.3899999999994</v>
      </c>
      <c r="K21" s="18"/>
      <c r="L21" s="18"/>
      <c r="M21" s="18"/>
      <c r="N21" s="18"/>
      <c r="O21" s="18"/>
      <c r="P21" s="18"/>
      <c r="Q21" s="18"/>
      <c r="R21" s="51"/>
      <c r="S21" s="51"/>
      <c r="T21" s="51"/>
      <c r="U21" s="51"/>
      <c r="V21" s="51"/>
      <c r="W21" s="51"/>
      <c r="X21" s="51"/>
      <c r="Y21" s="51"/>
      <c r="Z21" s="51"/>
      <c r="AA21" s="5"/>
      <c r="AB21" s="5"/>
      <c r="AC21" s="5"/>
      <c r="AD21" s="5"/>
    </row>
    <row r="22" spans="1:30" ht="14.4" x14ac:dyDescent="0.25">
      <c r="A22" s="57" t="s">
        <v>189</v>
      </c>
      <c r="B22" s="56" t="s">
        <v>29</v>
      </c>
      <c r="C22" s="55" t="s">
        <v>230</v>
      </c>
      <c r="D22" s="56" t="s">
        <v>288</v>
      </c>
      <c r="E22" s="58">
        <v>1</v>
      </c>
      <c r="F22" s="57" t="s">
        <v>242</v>
      </c>
      <c r="G22" s="59">
        <v>0</v>
      </c>
      <c r="H22" s="16">
        <v>1310.28</v>
      </c>
      <c r="I22" s="16">
        <v>5241.1099999999997</v>
      </c>
      <c r="J22" s="17">
        <f t="shared" si="0"/>
        <v>6551.3899999999994</v>
      </c>
      <c r="K22" s="18"/>
      <c r="L22" s="18"/>
      <c r="M22" s="18"/>
      <c r="N22" s="18"/>
      <c r="O22" s="18"/>
      <c r="P22" s="18"/>
      <c r="Q22" s="18"/>
      <c r="R22" s="51"/>
      <c r="S22" s="51"/>
      <c r="T22" s="51"/>
      <c r="U22" s="51"/>
      <c r="V22" s="51"/>
      <c r="W22" s="51"/>
      <c r="X22" s="51"/>
      <c r="Y22" s="51"/>
      <c r="Z22" s="51"/>
      <c r="AA22" s="5"/>
      <c r="AB22" s="5"/>
      <c r="AC22" s="5"/>
      <c r="AD22" s="5"/>
    </row>
    <row r="23" spans="1:30" ht="14.4" x14ac:dyDescent="0.25">
      <c r="A23" s="57" t="s">
        <v>300</v>
      </c>
      <c r="B23" s="56" t="s">
        <v>29</v>
      </c>
      <c r="C23" s="55" t="s">
        <v>230</v>
      </c>
      <c r="D23" s="56" t="s">
        <v>287</v>
      </c>
      <c r="E23" s="58">
        <v>1</v>
      </c>
      <c r="F23" s="57"/>
      <c r="G23" s="59">
        <v>0</v>
      </c>
      <c r="H23" s="16">
        <v>0</v>
      </c>
      <c r="I23" s="16">
        <v>0</v>
      </c>
      <c r="J23" s="17">
        <f>SUM(G23:I23)</f>
        <v>0</v>
      </c>
      <c r="K23" s="18"/>
      <c r="L23" s="18"/>
      <c r="M23" s="18"/>
      <c r="N23" s="18"/>
      <c r="O23" s="18"/>
      <c r="P23" s="18"/>
      <c r="Q23" s="18"/>
      <c r="R23" s="51"/>
      <c r="S23" s="51"/>
      <c r="T23" s="51"/>
      <c r="U23" s="51"/>
      <c r="V23" s="51"/>
      <c r="W23" s="51"/>
      <c r="X23" s="51"/>
      <c r="Y23" s="51"/>
      <c r="Z23" s="51"/>
      <c r="AA23" s="5"/>
      <c r="AB23" s="5"/>
      <c r="AC23" s="5"/>
      <c r="AD23" s="5"/>
    </row>
    <row r="24" spans="1:30" ht="14.4" x14ac:dyDescent="0.25">
      <c r="A24" s="57" t="s">
        <v>301</v>
      </c>
      <c r="B24" s="56" t="s">
        <v>29</v>
      </c>
      <c r="C24" s="55" t="s">
        <v>230</v>
      </c>
      <c r="D24" s="56" t="s">
        <v>288</v>
      </c>
      <c r="E24" s="58">
        <v>1</v>
      </c>
      <c r="F24" s="57" t="s">
        <v>269</v>
      </c>
      <c r="G24" s="59">
        <v>0</v>
      </c>
      <c r="H24" s="16">
        <v>1310.28</v>
      </c>
      <c r="I24" s="16">
        <v>5241.1099999999997</v>
      </c>
      <c r="J24" s="17">
        <f>SUM(G24:I24)</f>
        <v>6551.3899999999994</v>
      </c>
      <c r="K24" s="18"/>
      <c r="L24" s="18"/>
      <c r="M24" s="18"/>
      <c r="N24" s="18"/>
      <c r="O24" s="18"/>
      <c r="P24" s="18"/>
      <c r="Q24" s="18"/>
      <c r="R24" s="51"/>
      <c r="S24" s="51"/>
      <c r="T24" s="51"/>
      <c r="U24" s="51"/>
      <c r="V24" s="51"/>
      <c r="W24" s="51"/>
      <c r="X24" s="51"/>
      <c r="Y24" s="51"/>
      <c r="Z24" s="51"/>
      <c r="AA24" s="5"/>
      <c r="AB24" s="5"/>
      <c r="AC24" s="5"/>
      <c r="AD24" s="5"/>
    </row>
    <row r="25" spans="1:30" ht="14.4" x14ac:dyDescent="0.25">
      <c r="A25" s="57" t="s">
        <v>193</v>
      </c>
      <c r="B25" s="56" t="s">
        <v>29</v>
      </c>
      <c r="C25" s="55" t="s">
        <v>230</v>
      </c>
      <c r="D25" s="56" t="s">
        <v>288</v>
      </c>
      <c r="E25" s="58">
        <v>1</v>
      </c>
      <c r="F25" s="57" t="s">
        <v>244</v>
      </c>
      <c r="G25" s="59">
        <v>0</v>
      </c>
      <c r="H25" s="16">
        <v>1310.28</v>
      </c>
      <c r="I25" s="16">
        <v>5241.1099999999997</v>
      </c>
      <c r="J25" s="17">
        <f t="shared" si="0"/>
        <v>6551.3899999999994</v>
      </c>
      <c r="K25" s="18"/>
      <c r="L25" s="18"/>
      <c r="M25" s="18"/>
      <c r="N25" s="18"/>
      <c r="O25" s="18"/>
      <c r="P25" s="18"/>
      <c r="Q25" s="18"/>
      <c r="R25" s="51"/>
      <c r="S25" s="51"/>
      <c r="T25" s="51"/>
      <c r="U25" s="51"/>
      <c r="V25" s="51"/>
      <c r="W25" s="51"/>
      <c r="X25" s="51"/>
      <c r="Y25" s="51"/>
      <c r="Z25" s="51"/>
      <c r="AA25" s="5"/>
      <c r="AB25" s="5"/>
      <c r="AC25" s="5"/>
      <c r="AD25" s="5"/>
    </row>
    <row r="26" spans="1:30" ht="14.4" x14ac:dyDescent="0.25">
      <c r="A26" s="57" t="s">
        <v>318</v>
      </c>
      <c r="B26" s="56" t="s">
        <v>29</v>
      </c>
      <c r="C26" s="55" t="s">
        <v>230</v>
      </c>
      <c r="D26" s="56" t="s">
        <v>288</v>
      </c>
      <c r="E26" s="58">
        <v>1</v>
      </c>
      <c r="F26" s="57" t="s">
        <v>319</v>
      </c>
      <c r="G26" s="59">
        <v>0</v>
      </c>
      <c r="H26" s="16">
        <v>1310.28</v>
      </c>
      <c r="I26" s="16">
        <v>5241.1099999999997</v>
      </c>
      <c r="J26" s="17">
        <f t="shared" si="0"/>
        <v>6551.3899999999994</v>
      </c>
      <c r="K26" s="18"/>
      <c r="L26" s="18"/>
      <c r="M26" s="18"/>
      <c r="N26" s="18"/>
      <c r="O26" s="18"/>
      <c r="P26" s="18"/>
      <c r="Q26" s="18"/>
      <c r="R26" s="51"/>
      <c r="S26" s="51"/>
      <c r="T26" s="51"/>
      <c r="U26" s="51"/>
      <c r="V26" s="51"/>
      <c r="W26" s="51"/>
      <c r="X26" s="51"/>
      <c r="Y26" s="51"/>
      <c r="Z26" s="51"/>
      <c r="AA26" s="5"/>
      <c r="AB26" s="5"/>
      <c r="AC26" s="5"/>
      <c r="AD26" s="5"/>
    </row>
    <row r="27" spans="1:30" ht="14.4" x14ac:dyDescent="0.25">
      <c r="A27" s="57" t="s">
        <v>195</v>
      </c>
      <c r="B27" s="56" t="s">
        <v>29</v>
      </c>
      <c r="C27" s="55" t="s">
        <v>230</v>
      </c>
      <c r="D27" s="56" t="s">
        <v>288</v>
      </c>
      <c r="E27" s="58">
        <v>1</v>
      </c>
      <c r="F27" s="57" t="s">
        <v>321</v>
      </c>
      <c r="G27" s="59">
        <v>0</v>
      </c>
      <c r="H27" s="16">
        <v>1310.28</v>
      </c>
      <c r="I27" s="16">
        <v>5241.1099999999997</v>
      </c>
      <c r="J27" s="17">
        <f t="shared" si="0"/>
        <v>6551.3899999999994</v>
      </c>
      <c r="K27" s="18"/>
      <c r="L27" s="18"/>
      <c r="M27" s="18"/>
      <c r="N27" s="18"/>
      <c r="O27" s="18"/>
      <c r="P27" s="18"/>
      <c r="Q27" s="18"/>
      <c r="R27" s="51"/>
      <c r="S27" s="51"/>
      <c r="T27" s="51"/>
      <c r="U27" s="51"/>
      <c r="V27" s="51"/>
      <c r="W27" s="51"/>
      <c r="X27" s="51"/>
      <c r="Y27" s="51"/>
      <c r="Z27" s="51"/>
      <c r="AA27" s="5"/>
      <c r="AB27" s="5"/>
      <c r="AC27" s="5"/>
      <c r="AD27" s="5"/>
    </row>
    <row r="28" spans="1:30" ht="14.4" x14ac:dyDescent="0.25">
      <c r="A28" s="57" t="s">
        <v>196</v>
      </c>
      <c r="B28" s="56" t="s">
        <v>31</v>
      </c>
      <c r="C28" s="55" t="s">
        <v>230</v>
      </c>
      <c r="D28" s="56" t="s">
        <v>287</v>
      </c>
      <c r="E28" s="58">
        <v>1</v>
      </c>
      <c r="F28" s="57"/>
      <c r="G28" s="59">
        <v>0</v>
      </c>
      <c r="H28" s="16">
        <v>0</v>
      </c>
      <c r="I28" s="16">
        <v>0</v>
      </c>
      <c r="J28" s="17">
        <f t="shared" si="0"/>
        <v>0</v>
      </c>
      <c r="K28" s="18"/>
      <c r="L28" s="18"/>
      <c r="M28" s="18"/>
      <c r="N28" s="18"/>
      <c r="O28" s="18"/>
      <c r="P28" s="18"/>
      <c r="Q28" s="18"/>
      <c r="R28" s="51"/>
      <c r="S28" s="51"/>
      <c r="T28" s="51"/>
      <c r="U28" s="51"/>
      <c r="V28" s="51"/>
      <c r="W28" s="51"/>
      <c r="X28" s="51"/>
      <c r="Y28" s="51"/>
      <c r="Z28" s="51"/>
      <c r="AA28" s="5"/>
      <c r="AB28" s="5"/>
      <c r="AC28" s="5"/>
      <c r="AD28" s="5"/>
    </row>
    <row r="29" spans="1:30" ht="14.4" x14ac:dyDescent="0.25">
      <c r="A29" s="57" t="s">
        <v>295</v>
      </c>
      <c r="B29" s="56" t="s">
        <v>31</v>
      </c>
      <c r="C29" s="55" t="s">
        <v>230</v>
      </c>
      <c r="D29" s="56" t="s">
        <v>288</v>
      </c>
      <c r="E29" s="58">
        <v>1</v>
      </c>
      <c r="F29" s="57" t="s">
        <v>296</v>
      </c>
      <c r="G29" s="59">
        <v>0</v>
      </c>
      <c r="H29" s="16">
        <v>1079.05</v>
      </c>
      <c r="I29" s="16">
        <v>4316.21</v>
      </c>
      <c r="J29" s="17">
        <f t="shared" si="0"/>
        <v>5395.26</v>
      </c>
      <c r="K29" s="18"/>
      <c r="L29" s="18"/>
      <c r="M29" s="18"/>
      <c r="N29" s="18"/>
      <c r="O29" s="18"/>
      <c r="P29" s="18"/>
      <c r="Q29" s="18"/>
      <c r="R29" s="51"/>
      <c r="S29" s="51"/>
      <c r="T29" s="51"/>
      <c r="U29" s="51"/>
      <c r="V29" s="51"/>
      <c r="W29" s="51"/>
      <c r="X29" s="51"/>
      <c r="Y29" s="51"/>
      <c r="Z29" s="51"/>
      <c r="AA29" s="5"/>
      <c r="AB29" s="5"/>
      <c r="AC29" s="5"/>
      <c r="AD29" s="5"/>
    </row>
    <row r="30" spans="1:30" ht="14.4" x14ac:dyDescent="0.25">
      <c r="A30" s="57" t="s">
        <v>297</v>
      </c>
      <c r="B30" s="56" t="s">
        <v>31</v>
      </c>
      <c r="C30" s="55" t="s">
        <v>230</v>
      </c>
      <c r="D30" s="56" t="s">
        <v>288</v>
      </c>
      <c r="E30" s="58">
        <v>1</v>
      </c>
      <c r="F30" s="57" t="s">
        <v>298</v>
      </c>
      <c r="G30" s="59">
        <v>0</v>
      </c>
      <c r="H30" s="16">
        <v>1079.05</v>
      </c>
      <c r="I30" s="16">
        <v>4316.21</v>
      </c>
      <c r="J30" s="17">
        <f t="shared" si="0"/>
        <v>5395.26</v>
      </c>
      <c r="K30" s="18"/>
      <c r="L30" s="18"/>
      <c r="M30" s="18"/>
      <c r="N30" s="18"/>
      <c r="O30" s="18"/>
      <c r="P30" s="18"/>
      <c r="Q30" s="18"/>
      <c r="R30" s="51"/>
      <c r="S30" s="51"/>
      <c r="T30" s="51"/>
      <c r="U30" s="51"/>
      <c r="V30" s="51"/>
      <c r="W30" s="51"/>
      <c r="X30" s="51"/>
      <c r="Y30" s="51"/>
      <c r="Z30" s="51"/>
      <c r="AA30" s="5"/>
      <c r="AB30" s="5"/>
      <c r="AC30" s="5"/>
      <c r="AD30" s="5"/>
    </row>
    <row r="31" spans="1:30" ht="14.4" x14ac:dyDescent="0.25">
      <c r="A31" s="57" t="s">
        <v>308</v>
      </c>
      <c r="B31" s="56" t="s">
        <v>31</v>
      </c>
      <c r="C31" s="55" t="s">
        <v>230</v>
      </c>
      <c r="D31" s="56" t="s">
        <v>288</v>
      </c>
      <c r="E31" s="58">
        <v>1</v>
      </c>
      <c r="F31" s="57" t="s">
        <v>307</v>
      </c>
      <c r="G31" s="59">
        <v>0</v>
      </c>
      <c r="H31" s="16">
        <v>1079.05</v>
      </c>
      <c r="I31" s="16">
        <v>4316.21</v>
      </c>
      <c r="J31" s="17">
        <f t="shared" si="0"/>
        <v>5395.26</v>
      </c>
      <c r="K31" s="18"/>
      <c r="L31" s="18"/>
      <c r="M31" s="18"/>
      <c r="N31" s="18"/>
      <c r="O31" s="18"/>
      <c r="P31" s="18"/>
      <c r="Q31" s="18"/>
      <c r="R31" s="51"/>
      <c r="S31" s="51"/>
      <c r="T31" s="51"/>
      <c r="U31" s="51"/>
      <c r="V31" s="51"/>
      <c r="W31" s="51"/>
      <c r="X31" s="51"/>
      <c r="Y31" s="51"/>
      <c r="Z31" s="51"/>
      <c r="AA31" s="5"/>
      <c r="AB31" s="5"/>
      <c r="AC31" s="5"/>
      <c r="AD31" s="5"/>
    </row>
    <row r="32" spans="1:30" ht="14.4" x14ac:dyDescent="0.25">
      <c r="A32" s="57" t="s">
        <v>293</v>
      </c>
      <c r="B32" s="56" t="s">
        <v>31</v>
      </c>
      <c r="C32" s="55" t="s">
        <v>230</v>
      </c>
      <c r="D32" s="56" t="s">
        <v>288</v>
      </c>
      <c r="E32" s="58">
        <v>1</v>
      </c>
      <c r="F32" s="57" t="s">
        <v>327</v>
      </c>
      <c r="G32" s="59">
        <v>0</v>
      </c>
      <c r="H32" s="16">
        <v>1079.05</v>
      </c>
      <c r="I32" s="16">
        <v>4316.21</v>
      </c>
      <c r="J32" s="17">
        <f t="shared" si="0"/>
        <v>5395.26</v>
      </c>
      <c r="K32" s="18"/>
      <c r="L32" s="18"/>
      <c r="M32" s="18"/>
      <c r="N32" s="18"/>
      <c r="O32" s="18"/>
      <c r="P32" s="18"/>
      <c r="Q32" s="18"/>
      <c r="R32" s="51"/>
      <c r="S32" s="51"/>
      <c r="T32" s="51"/>
      <c r="U32" s="51"/>
      <c r="V32" s="51"/>
      <c r="W32" s="51"/>
      <c r="X32" s="51"/>
      <c r="Y32" s="51"/>
      <c r="Z32" s="51"/>
      <c r="AA32" s="5"/>
      <c r="AB32" s="5"/>
      <c r="AC32" s="5"/>
      <c r="AD32" s="5"/>
    </row>
    <row r="33" spans="1:30" ht="14.4" x14ac:dyDescent="0.25">
      <c r="A33" s="57" t="s">
        <v>209</v>
      </c>
      <c r="B33" s="56" t="s">
        <v>33</v>
      </c>
      <c r="C33" s="55" t="s">
        <v>230</v>
      </c>
      <c r="D33" s="56" t="s">
        <v>288</v>
      </c>
      <c r="E33" s="58">
        <v>1</v>
      </c>
      <c r="F33" s="57" t="s">
        <v>261</v>
      </c>
      <c r="G33" s="59">
        <v>0</v>
      </c>
      <c r="H33" s="16">
        <v>936.46</v>
      </c>
      <c r="I33" s="16">
        <v>3745.85</v>
      </c>
      <c r="J33" s="17">
        <f t="shared" si="0"/>
        <v>4682.3099999999995</v>
      </c>
      <c r="K33" s="18"/>
      <c r="L33" s="18"/>
      <c r="M33" s="18"/>
      <c r="N33" s="18"/>
      <c r="O33" s="18"/>
      <c r="P33" s="18"/>
      <c r="Q33" s="18"/>
      <c r="R33" s="51"/>
      <c r="S33" s="51"/>
      <c r="T33" s="51"/>
      <c r="U33" s="51"/>
      <c r="V33" s="51"/>
      <c r="W33" s="51"/>
      <c r="X33" s="51"/>
      <c r="Y33" s="51"/>
      <c r="Z33" s="51"/>
      <c r="AA33" s="5"/>
      <c r="AB33" s="5"/>
      <c r="AC33" s="5"/>
      <c r="AD33" s="5"/>
    </row>
    <row r="34" spans="1:30" ht="14.4" x14ac:dyDescent="0.25">
      <c r="A34" s="57" t="s">
        <v>202</v>
      </c>
      <c r="B34" s="56" t="s">
        <v>33</v>
      </c>
      <c r="C34" s="55" t="s">
        <v>230</v>
      </c>
      <c r="D34" s="56" t="s">
        <v>288</v>
      </c>
      <c r="E34" s="58">
        <v>1</v>
      </c>
      <c r="F34" s="57" t="s">
        <v>258</v>
      </c>
      <c r="G34" s="59">
        <v>0</v>
      </c>
      <c r="H34" s="16">
        <v>936.46</v>
      </c>
      <c r="I34" s="16">
        <v>3745.85</v>
      </c>
      <c r="J34" s="17">
        <f t="shared" si="0"/>
        <v>4682.3099999999995</v>
      </c>
      <c r="K34" s="18"/>
      <c r="L34" s="18"/>
      <c r="M34" s="18"/>
      <c r="N34" s="18"/>
      <c r="O34" s="18"/>
      <c r="P34" s="18"/>
      <c r="Q34" s="18"/>
      <c r="R34" s="51"/>
      <c r="S34" s="51"/>
      <c r="T34" s="51"/>
      <c r="U34" s="51"/>
      <c r="V34" s="51"/>
      <c r="W34" s="51"/>
      <c r="X34" s="51"/>
      <c r="Y34" s="51"/>
      <c r="Z34" s="51"/>
      <c r="AA34" s="5"/>
      <c r="AB34" s="5"/>
      <c r="AC34" s="5"/>
      <c r="AD34" s="5"/>
    </row>
    <row r="35" spans="1:30" ht="14.4" x14ac:dyDescent="0.25">
      <c r="A35" s="57" t="s">
        <v>197</v>
      </c>
      <c r="B35" s="56" t="s">
        <v>33</v>
      </c>
      <c r="C35" s="55" t="s">
        <v>230</v>
      </c>
      <c r="D35" s="56" t="s">
        <v>288</v>
      </c>
      <c r="E35" s="58">
        <v>1</v>
      </c>
      <c r="F35" s="57" t="s">
        <v>247</v>
      </c>
      <c r="G35" s="59">
        <v>0</v>
      </c>
      <c r="H35" s="16">
        <v>936.46</v>
      </c>
      <c r="I35" s="16">
        <v>3745.85</v>
      </c>
      <c r="J35" s="17">
        <f t="shared" si="0"/>
        <v>4682.3099999999995</v>
      </c>
      <c r="K35" s="18"/>
      <c r="L35" s="18"/>
      <c r="M35" s="18"/>
      <c r="N35" s="18"/>
      <c r="O35" s="18"/>
      <c r="P35" s="18"/>
      <c r="Q35" s="18"/>
      <c r="R35" s="51"/>
      <c r="S35" s="51"/>
      <c r="T35" s="51"/>
      <c r="U35" s="51"/>
      <c r="V35" s="51"/>
      <c r="W35" s="51"/>
      <c r="X35" s="51"/>
      <c r="Y35" s="51"/>
      <c r="Z35" s="51"/>
      <c r="AA35" s="5"/>
      <c r="AB35" s="5"/>
      <c r="AC35" s="5"/>
      <c r="AD35" s="5"/>
    </row>
    <row r="36" spans="1:30" ht="14.4" x14ac:dyDescent="0.25">
      <c r="A36" s="57" t="s">
        <v>207</v>
      </c>
      <c r="B36" s="56" t="s">
        <v>33</v>
      </c>
      <c r="C36" s="55" t="s">
        <v>230</v>
      </c>
      <c r="D36" s="56" t="s">
        <v>288</v>
      </c>
      <c r="E36" s="58">
        <v>1</v>
      </c>
      <c r="F36" s="57" t="s">
        <v>257</v>
      </c>
      <c r="G36" s="59">
        <v>0</v>
      </c>
      <c r="H36" s="16">
        <v>936.46</v>
      </c>
      <c r="I36" s="16">
        <v>3745.85</v>
      </c>
      <c r="J36" s="17">
        <f t="shared" si="0"/>
        <v>4682.3099999999995</v>
      </c>
      <c r="K36" s="18"/>
      <c r="L36" s="18"/>
      <c r="M36" s="18"/>
      <c r="N36" s="18"/>
      <c r="O36" s="18"/>
      <c r="P36" s="18"/>
      <c r="Q36" s="18"/>
      <c r="R36" s="51"/>
      <c r="S36" s="51"/>
      <c r="T36" s="51"/>
      <c r="U36" s="51"/>
      <c r="V36" s="51"/>
      <c r="W36" s="51"/>
      <c r="X36" s="51"/>
      <c r="Y36" s="51"/>
      <c r="Z36" s="51"/>
      <c r="AA36" s="5"/>
      <c r="AB36" s="5"/>
      <c r="AC36" s="5"/>
      <c r="AD36" s="5"/>
    </row>
    <row r="37" spans="1:30" ht="14.4" x14ac:dyDescent="0.25">
      <c r="A37" s="57" t="s">
        <v>208</v>
      </c>
      <c r="B37" s="56" t="s">
        <v>33</v>
      </c>
      <c r="C37" s="55" t="s">
        <v>230</v>
      </c>
      <c r="D37" s="56" t="s">
        <v>288</v>
      </c>
      <c r="E37" s="58">
        <v>1</v>
      </c>
      <c r="F37" s="57" t="s">
        <v>259</v>
      </c>
      <c r="G37" s="59">
        <v>0</v>
      </c>
      <c r="H37" s="16">
        <v>936.46</v>
      </c>
      <c r="I37" s="16">
        <v>3745.85</v>
      </c>
      <c r="J37" s="17">
        <f t="shared" si="0"/>
        <v>4682.3099999999995</v>
      </c>
      <c r="K37" s="18"/>
      <c r="L37" s="18"/>
      <c r="M37" s="18"/>
      <c r="N37" s="18"/>
      <c r="O37" s="18"/>
      <c r="P37" s="18"/>
      <c r="Q37" s="18"/>
      <c r="R37" s="51"/>
      <c r="S37" s="51"/>
      <c r="T37" s="51"/>
      <c r="U37" s="51"/>
      <c r="V37" s="51"/>
      <c r="W37" s="51"/>
      <c r="X37" s="51"/>
      <c r="Y37" s="51"/>
      <c r="Z37" s="51"/>
      <c r="AA37" s="5"/>
      <c r="AB37" s="5"/>
      <c r="AC37" s="5"/>
      <c r="AD37" s="5"/>
    </row>
    <row r="38" spans="1:30" ht="14.4" x14ac:dyDescent="0.25">
      <c r="A38" s="57" t="s">
        <v>210</v>
      </c>
      <c r="B38" s="56" t="s">
        <v>33</v>
      </c>
      <c r="C38" s="55" t="s">
        <v>230</v>
      </c>
      <c r="D38" s="56" t="s">
        <v>288</v>
      </c>
      <c r="E38" s="58">
        <v>1</v>
      </c>
      <c r="F38" s="57" t="s">
        <v>331</v>
      </c>
      <c r="G38" s="59">
        <v>0</v>
      </c>
      <c r="H38" s="16">
        <v>936.46</v>
      </c>
      <c r="I38" s="16">
        <v>3745.85</v>
      </c>
      <c r="J38" s="17">
        <f t="shared" si="0"/>
        <v>4682.3099999999995</v>
      </c>
      <c r="K38" s="18"/>
      <c r="L38" s="18"/>
      <c r="M38" s="18"/>
      <c r="N38" s="18"/>
      <c r="O38" s="18"/>
      <c r="P38" s="18"/>
      <c r="Q38" s="18"/>
      <c r="R38" s="51"/>
      <c r="S38" s="51"/>
      <c r="T38" s="51"/>
      <c r="U38" s="51"/>
      <c r="V38" s="51"/>
      <c r="W38" s="51"/>
      <c r="X38" s="51"/>
      <c r="Y38" s="51"/>
      <c r="Z38" s="51"/>
      <c r="AA38" s="5"/>
      <c r="AB38" s="5"/>
      <c r="AC38" s="5"/>
      <c r="AD38" s="5"/>
    </row>
    <row r="39" spans="1:30" ht="14.4" x14ac:dyDescent="0.25">
      <c r="A39" s="57" t="s">
        <v>208</v>
      </c>
      <c r="B39" s="56" t="s">
        <v>33</v>
      </c>
      <c r="C39" s="55" t="s">
        <v>230</v>
      </c>
      <c r="D39" s="56" t="s">
        <v>288</v>
      </c>
      <c r="E39" s="58">
        <v>1</v>
      </c>
      <c r="F39" s="57" t="s">
        <v>292</v>
      </c>
      <c r="G39" s="59">
        <v>0</v>
      </c>
      <c r="H39" s="16">
        <v>936.46</v>
      </c>
      <c r="I39" s="16">
        <v>3745.85</v>
      </c>
      <c r="J39" s="17">
        <f t="shared" si="0"/>
        <v>4682.3099999999995</v>
      </c>
      <c r="K39" s="18"/>
      <c r="L39" s="18"/>
      <c r="M39" s="18"/>
      <c r="N39" s="18"/>
      <c r="O39" s="18"/>
      <c r="P39" s="18"/>
      <c r="Q39" s="18"/>
      <c r="R39" s="51"/>
      <c r="S39" s="51"/>
      <c r="T39" s="51"/>
      <c r="U39" s="51"/>
      <c r="V39" s="51"/>
      <c r="W39" s="51"/>
      <c r="X39" s="51"/>
      <c r="Y39" s="51"/>
      <c r="Z39" s="51"/>
      <c r="AA39" s="5"/>
      <c r="AB39" s="5"/>
      <c r="AC39" s="5"/>
      <c r="AD39" s="5"/>
    </row>
    <row r="40" spans="1:30" ht="14.4" x14ac:dyDescent="0.25">
      <c r="A40" s="57" t="s">
        <v>202</v>
      </c>
      <c r="B40" s="56" t="s">
        <v>33</v>
      </c>
      <c r="C40" s="55" t="s">
        <v>230</v>
      </c>
      <c r="D40" s="56" t="s">
        <v>288</v>
      </c>
      <c r="E40" s="58">
        <v>1</v>
      </c>
      <c r="F40" s="57" t="s">
        <v>252</v>
      </c>
      <c r="G40" s="59">
        <v>0</v>
      </c>
      <c r="H40" s="16">
        <v>936.46</v>
      </c>
      <c r="I40" s="16">
        <v>3745.85</v>
      </c>
      <c r="J40" s="17">
        <f>SUM(G40:I40)</f>
        <v>4682.3099999999995</v>
      </c>
      <c r="K40" s="18"/>
      <c r="L40" s="18"/>
      <c r="M40" s="18"/>
      <c r="N40" s="18"/>
      <c r="O40" s="18"/>
      <c r="P40" s="18"/>
      <c r="Q40" s="18"/>
      <c r="R40" s="51"/>
      <c r="S40" s="51"/>
      <c r="T40" s="51"/>
      <c r="U40" s="51"/>
      <c r="V40" s="51"/>
      <c r="W40" s="51"/>
      <c r="X40" s="51"/>
      <c r="Y40" s="51"/>
      <c r="Z40" s="51"/>
      <c r="AA40" s="5"/>
      <c r="AB40" s="5"/>
      <c r="AC40" s="5"/>
      <c r="AD40" s="5"/>
    </row>
    <row r="41" spans="1:30" ht="14.4" x14ac:dyDescent="0.25">
      <c r="A41" s="57" t="s">
        <v>210</v>
      </c>
      <c r="B41" s="56" t="s">
        <v>33</v>
      </c>
      <c r="C41" s="55" t="s">
        <v>230</v>
      </c>
      <c r="D41" s="56" t="s">
        <v>288</v>
      </c>
      <c r="E41" s="58">
        <v>1</v>
      </c>
      <c r="F41" s="57" t="s">
        <v>263</v>
      </c>
      <c r="G41" s="59">
        <v>0</v>
      </c>
      <c r="H41" s="16">
        <v>936.46</v>
      </c>
      <c r="I41" s="16">
        <v>3745.85</v>
      </c>
      <c r="J41" s="17">
        <f>SUM(G41:I41)</f>
        <v>4682.3099999999995</v>
      </c>
      <c r="K41" s="18"/>
      <c r="L41" s="18"/>
      <c r="M41" s="18"/>
      <c r="N41" s="18"/>
      <c r="O41" s="18"/>
      <c r="P41" s="18"/>
      <c r="Q41" s="18"/>
      <c r="R41" s="51"/>
      <c r="S41" s="51"/>
      <c r="T41" s="51"/>
      <c r="U41" s="51"/>
      <c r="V41" s="51"/>
      <c r="W41" s="51"/>
      <c r="X41" s="51"/>
      <c r="Y41" s="51"/>
      <c r="Z41" s="51"/>
      <c r="AA41" s="5"/>
      <c r="AB41" s="5"/>
      <c r="AC41" s="5"/>
      <c r="AD41" s="5"/>
    </row>
    <row r="42" spans="1:30" ht="14.4" x14ac:dyDescent="0.25">
      <c r="A42" s="57" t="s">
        <v>201</v>
      </c>
      <c r="B42" s="56" t="s">
        <v>33</v>
      </c>
      <c r="C42" s="55" t="s">
        <v>230</v>
      </c>
      <c r="D42" s="56" t="s">
        <v>288</v>
      </c>
      <c r="E42" s="58">
        <v>1</v>
      </c>
      <c r="F42" s="57" t="s">
        <v>251</v>
      </c>
      <c r="G42" s="59">
        <v>0</v>
      </c>
      <c r="H42" s="16">
        <v>936.46</v>
      </c>
      <c r="I42" s="16">
        <v>3745.85</v>
      </c>
      <c r="J42" s="17">
        <f>SUM(G42:I42)</f>
        <v>4682.3099999999995</v>
      </c>
      <c r="K42" s="18"/>
      <c r="L42" s="18"/>
      <c r="M42" s="18"/>
      <c r="N42" s="18"/>
      <c r="O42" s="18"/>
      <c r="P42" s="18"/>
      <c r="Q42" s="18"/>
      <c r="R42" s="51"/>
      <c r="S42" s="51"/>
      <c r="T42" s="51"/>
      <c r="U42" s="51"/>
      <c r="V42" s="51"/>
      <c r="W42" s="51"/>
      <c r="X42" s="51"/>
      <c r="Y42" s="51"/>
      <c r="Z42" s="51"/>
      <c r="AA42" s="5"/>
      <c r="AB42" s="5"/>
      <c r="AC42" s="5"/>
      <c r="AD42" s="5"/>
    </row>
    <row r="43" spans="1:30" ht="14.4" x14ac:dyDescent="0.25">
      <c r="A43" s="57" t="s">
        <v>200</v>
      </c>
      <c r="B43" s="56" t="s">
        <v>33</v>
      </c>
      <c r="C43" s="55" t="s">
        <v>230</v>
      </c>
      <c r="D43" s="56" t="s">
        <v>287</v>
      </c>
      <c r="E43" s="58">
        <v>1</v>
      </c>
      <c r="F43" s="57"/>
      <c r="G43" s="59">
        <v>0</v>
      </c>
      <c r="H43" s="16">
        <v>0</v>
      </c>
      <c r="I43" s="16">
        <v>0</v>
      </c>
      <c r="J43" s="17">
        <f>SUM(G43:I43)</f>
        <v>0</v>
      </c>
      <c r="K43" s="18"/>
      <c r="L43" s="18"/>
      <c r="M43" s="18"/>
      <c r="N43" s="18"/>
      <c r="O43" s="18"/>
      <c r="P43" s="18"/>
      <c r="Q43" s="18"/>
      <c r="R43" s="51"/>
      <c r="S43" s="51"/>
      <c r="T43" s="51"/>
      <c r="U43" s="51"/>
      <c r="V43" s="51"/>
      <c r="W43" s="51"/>
      <c r="X43" s="51"/>
      <c r="Y43" s="51"/>
      <c r="Z43" s="51"/>
      <c r="AA43" s="5"/>
      <c r="AB43" s="5"/>
      <c r="AC43" s="5"/>
      <c r="AD43" s="5"/>
    </row>
    <row r="44" spans="1:30" ht="14.4" x14ac:dyDescent="0.25">
      <c r="A44" s="57" t="s">
        <v>205</v>
      </c>
      <c r="B44" s="56" t="s">
        <v>33</v>
      </c>
      <c r="C44" s="55" t="s">
        <v>230</v>
      </c>
      <c r="D44" s="55" t="s">
        <v>288</v>
      </c>
      <c r="E44" s="58">
        <v>1</v>
      </c>
      <c r="F44" s="57" t="s">
        <v>320</v>
      </c>
      <c r="G44" s="59">
        <v>0</v>
      </c>
      <c r="H44" s="16">
        <v>936.46</v>
      </c>
      <c r="I44" s="16">
        <v>3745.85</v>
      </c>
      <c r="J44" s="17">
        <f t="shared" si="0"/>
        <v>4682.3099999999995</v>
      </c>
      <c r="K44" s="61" t="s">
        <v>290</v>
      </c>
      <c r="L44" s="18"/>
      <c r="M44" s="18"/>
      <c r="N44" s="18"/>
      <c r="O44" s="18"/>
      <c r="P44" s="18"/>
      <c r="Q44" s="18"/>
      <c r="R44" s="51"/>
      <c r="S44" s="51"/>
      <c r="T44" s="51"/>
      <c r="U44" s="51"/>
      <c r="V44" s="51"/>
      <c r="W44" s="51"/>
      <c r="X44" s="51"/>
      <c r="Y44" s="51"/>
      <c r="Z44" s="51"/>
      <c r="AA44" s="5"/>
      <c r="AB44" s="5"/>
      <c r="AC44" s="5"/>
      <c r="AD44" s="5"/>
    </row>
    <row r="45" spans="1:30" ht="14.4" x14ac:dyDescent="0.25">
      <c r="A45" s="57" t="s">
        <v>204</v>
      </c>
      <c r="B45" s="56" t="s">
        <v>33</v>
      </c>
      <c r="C45" s="55" t="s">
        <v>230</v>
      </c>
      <c r="D45" s="56" t="s">
        <v>288</v>
      </c>
      <c r="E45" s="58">
        <v>1</v>
      </c>
      <c r="F45" s="57" t="s">
        <v>253</v>
      </c>
      <c r="G45" s="59">
        <v>0</v>
      </c>
      <c r="H45" s="16">
        <v>936.46</v>
      </c>
      <c r="I45" s="16">
        <v>3745.85</v>
      </c>
      <c r="J45" s="17">
        <f>SUM(G45:I45)</f>
        <v>4682.3099999999995</v>
      </c>
      <c r="K45" s="18"/>
      <c r="L45" s="18"/>
      <c r="M45" s="18"/>
      <c r="N45" s="18"/>
      <c r="O45" s="18"/>
      <c r="P45" s="18"/>
      <c r="Q45" s="18"/>
      <c r="R45" s="51"/>
      <c r="S45" s="51"/>
      <c r="T45" s="51"/>
      <c r="U45" s="51"/>
      <c r="V45" s="51"/>
      <c r="W45" s="51"/>
      <c r="X45" s="51"/>
      <c r="Y45" s="51"/>
      <c r="Z45" s="51"/>
      <c r="AA45" s="5"/>
      <c r="AB45" s="5"/>
      <c r="AC45" s="5"/>
      <c r="AD45" s="5"/>
    </row>
    <row r="46" spans="1:30" ht="14.4" x14ac:dyDescent="0.25">
      <c r="A46" s="57" t="s">
        <v>206</v>
      </c>
      <c r="B46" s="56" t="s">
        <v>33</v>
      </c>
      <c r="C46" s="55" t="s">
        <v>230</v>
      </c>
      <c r="D46" s="56" t="s">
        <v>288</v>
      </c>
      <c r="E46" s="58">
        <v>1</v>
      </c>
      <c r="F46" s="57" t="s">
        <v>256</v>
      </c>
      <c r="G46" s="59">
        <v>0</v>
      </c>
      <c r="H46" s="16">
        <v>936.46</v>
      </c>
      <c r="I46" s="16">
        <v>3745.85</v>
      </c>
      <c r="J46" s="17">
        <f>SUM(G46:I46)</f>
        <v>4682.3099999999995</v>
      </c>
      <c r="K46" s="18"/>
      <c r="L46" s="18"/>
      <c r="M46" s="18"/>
      <c r="N46" s="18"/>
      <c r="O46" s="18"/>
      <c r="P46" s="18"/>
      <c r="Q46" s="18"/>
      <c r="R46" s="51"/>
      <c r="S46" s="51"/>
      <c r="T46" s="51"/>
      <c r="U46" s="51"/>
      <c r="V46" s="51"/>
      <c r="W46" s="51"/>
      <c r="X46" s="51"/>
      <c r="Y46" s="51"/>
      <c r="Z46" s="51"/>
      <c r="AA46" s="5"/>
      <c r="AB46" s="5"/>
      <c r="AC46" s="5"/>
      <c r="AD46" s="5"/>
    </row>
    <row r="47" spans="1:30" ht="14.4" x14ac:dyDescent="0.25">
      <c r="A47" s="57" t="s">
        <v>202</v>
      </c>
      <c r="B47" s="56" t="s">
        <v>33</v>
      </c>
      <c r="C47" s="55" t="s">
        <v>230</v>
      </c>
      <c r="D47" s="56" t="s">
        <v>288</v>
      </c>
      <c r="E47" s="58">
        <v>1</v>
      </c>
      <c r="F47" s="57" t="s">
        <v>260</v>
      </c>
      <c r="G47" s="59">
        <v>0</v>
      </c>
      <c r="H47" s="16">
        <v>936.46</v>
      </c>
      <c r="I47" s="16">
        <v>3745.85</v>
      </c>
      <c r="J47" s="17">
        <f>SUM(G47:I47)</f>
        <v>4682.3099999999995</v>
      </c>
      <c r="K47" s="18"/>
      <c r="L47" s="18"/>
      <c r="M47" s="18"/>
      <c r="N47" s="18"/>
      <c r="O47" s="18"/>
      <c r="P47" s="18"/>
      <c r="Q47" s="18"/>
      <c r="R47" s="51"/>
      <c r="S47" s="51"/>
      <c r="T47" s="51"/>
      <c r="U47" s="51"/>
      <c r="V47" s="51"/>
      <c r="W47" s="51"/>
      <c r="X47" s="51"/>
      <c r="Y47" s="51"/>
      <c r="Z47" s="51"/>
      <c r="AA47" s="5"/>
      <c r="AB47" s="5"/>
      <c r="AC47" s="5"/>
      <c r="AD47" s="5"/>
    </row>
    <row r="48" spans="1:30" ht="14.4" x14ac:dyDescent="0.25">
      <c r="A48" s="57" t="s">
        <v>200</v>
      </c>
      <c r="B48" s="56" t="s">
        <v>33</v>
      </c>
      <c r="C48" s="55" t="s">
        <v>230</v>
      </c>
      <c r="D48" s="56" t="s">
        <v>288</v>
      </c>
      <c r="E48" s="58">
        <v>1</v>
      </c>
      <c r="F48" s="57" t="s">
        <v>250</v>
      </c>
      <c r="G48" s="59">
        <v>0</v>
      </c>
      <c r="H48" s="16">
        <v>936.46</v>
      </c>
      <c r="I48" s="16">
        <v>3745.85</v>
      </c>
      <c r="J48" s="17">
        <f>SUM(G48:I48)</f>
        <v>4682.3099999999995</v>
      </c>
      <c r="K48" s="18"/>
      <c r="L48" s="18"/>
      <c r="M48" s="18"/>
      <c r="N48" s="18"/>
      <c r="O48" s="18"/>
      <c r="P48" s="18"/>
      <c r="Q48" s="18"/>
      <c r="R48" s="51"/>
      <c r="S48" s="51"/>
      <c r="T48" s="51"/>
      <c r="U48" s="51"/>
      <c r="V48" s="51"/>
      <c r="W48" s="51"/>
      <c r="X48" s="51"/>
      <c r="Y48" s="51"/>
      <c r="Z48" s="51"/>
      <c r="AA48" s="5"/>
      <c r="AB48" s="5"/>
      <c r="AC48" s="5"/>
      <c r="AD48" s="5"/>
    </row>
    <row r="49" spans="1:30" ht="14.4" x14ac:dyDescent="0.25">
      <c r="A49" s="57" t="s">
        <v>199</v>
      </c>
      <c r="B49" s="56" t="s">
        <v>33</v>
      </c>
      <c r="C49" s="55" t="s">
        <v>230</v>
      </c>
      <c r="D49" s="56" t="s">
        <v>288</v>
      </c>
      <c r="E49" s="58">
        <v>1</v>
      </c>
      <c r="F49" s="57" t="s">
        <v>249</v>
      </c>
      <c r="G49" s="59">
        <v>0</v>
      </c>
      <c r="H49" s="16">
        <v>936.46</v>
      </c>
      <c r="I49" s="16">
        <v>3745.85</v>
      </c>
      <c r="J49" s="17">
        <f t="shared" si="0"/>
        <v>4682.3099999999995</v>
      </c>
      <c r="K49" s="18"/>
      <c r="L49" s="18"/>
      <c r="M49" s="18"/>
      <c r="N49" s="18"/>
      <c r="O49" s="18"/>
      <c r="P49" s="18"/>
      <c r="Q49" s="18"/>
      <c r="R49" s="51"/>
      <c r="S49" s="51"/>
      <c r="T49" s="51"/>
      <c r="U49" s="51"/>
      <c r="V49" s="51"/>
      <c r="W49" s="51"/>
      <c r="X49" s="51"/>
      <c r="Y49" s="51"/>
      <c r="Z49" s="51"/>
      <c r="AA49" s="5"/>
      <c r="AB49" s="5"/>
      <c r="AC49" s="5"/>
      <c r="AD49" s="5"/>
    </row>
    <row r="50" spans="1:30" ht="14.4" x14ac:dyDescent="0.25">
      <c r="A50" s="57" t="s">
        <v>198</v>
      </c>
      <c r="B50" s="56" t="s">
        <v>33</v>
      </c>
      <c r="C50" s="55" t="s">
        <v>230</v>
      </c>
      <c r="D50" s="56" t="s">
        <v>287</v>
      </c>
      <c r="E50" s="58">
        <v>1</v>
      </c>
      <c r="F50" s="57"/>
      <c r="G50" s="59">
        <v>0</v>
      </c>
      <c r="H50" s="16">
        <v>0</v>
      </c>
      <c r="I50" s="16">
        <v>0</v>
      </c>
      <c r="J50" s="17">
        <f>SUM(G50:I50)</f>
        <v>0</v>
      </c>
      <c r="K50" s="18"/>
      <c r="L50" s="18"/>
      <c r="M50" s="18"/>
      <c r="N50" s="18"/>
      <c r="O50" s="18"/>
      <c r="P50" s="18"/>
      <c r="Q50" s="18"/>
      <c r="R50" s="51"/>
      <c r="S50" s="51"/>
      <c r="T50" s="51"/>
      <c r="U50" s="51"/>
      <c r="V50" s="51"/>
      <c r="W50" s="51"/>
      <c r="X50" s="51"/>
      <c r="Y50" s="51"/>
      <c r="Z50" s="51"/>
      <c r="AA50" s="5"/>
      <c r="AB50" s="5"/>
      <c r="AC50" s="5"/>
      <c r="AD50" s="5"/>
    </row>
    <row r="51" spans="1:30" ht="14.4" x14ac:dyDescent="0.25">
      <c r="A51" s="57" t="s">
        <v>210</v>
      </c>
      <c r="B51" s="56" t="s">
        <v>33</v>
      </c>
      <c r="C51" s="55" t="s">
        <v>230</v>
      </c>
      <c r="D51" s="56" t="s">
        <v>288</v>
      </c>
      <c r="E51" s="58">
        <v>1</v>
      </c>
      <c r="F51" s="57" t="s">
        <v>262</v>
      </c>
      <c r="G51" s="59">
        <v>0</v>
      </c>
      <c r="H51" s="16">
        <v>936.46</v>
      </c>
      <c r="I51" s="16">
        <v>3745.85</v>
      </c>
      <c r="J51" s="17">
        <f>SUM(G51:I51)</f>
        <v>4682.3099999999995</v>
      </c>
      <c r="K51" s="18"/>
      <c r="L51" s="18"/>
      <c r="M51" s="18"/>
      <c r="N51" s="18"/>
      <c r="O51" s="18"/>
      <c r="P51" s="18"/>
      <c r="Q51" s="18"/>
      <c r="R51" s="51"/>
      <c r="S51" s="51"/>
      <c r="T51" s="51"/>
      <c r="U51" s="51"/>
      <c r="V51" s="51"/>
      <c r="W51" s="51"/>
      <c r="X51" s="51"/>
      <c r="Y51" s="51"/>
      <c r="Z51" s="51"/>
      <c r="AA51" s="5"/>
      <c r="AB51" s="5"/>
      <c r="AC51" s="5"/>
      <c r="AD51" s="5"/>
    </row>
    <row r="52" spans="1:30" ht="14.4" x14ac:dyDescent="0.25">
      <c r="A52" s="57" t="s">
        <v>209</v>
      </c>
      <c r="B52" s="56" t="s">
        <v>33</v>
      </c>
      <c r="C52" s="55" t="s">
        <v>230</v>
      </c>
      <c r="D52" s="56" t="s">
        <v>288</v>
      </c>
      <c r="E52" s="58">
        <v>1</v>
      </c>
      <c r="F52" s="57" t="s">
        <v>264</v>
      </c>
      <c r="G52" s="59">
        <v>0</v>
      </c>
      <c r="H52" s="16">
        <v>936.46</v>
      </c>
      <c r="I52" s="16">
        <v>3745.85</v>
      </c>
      <c r="J52" s="17">
        <f>SUM(G52:I52)</f>
        <v>4682.3099999999995</v>
      </c>
      <c r="K52" s="18"/>
      <c r="L52" s="18"/>
      <c r="M52" s="18"/>
      <c r="N52" s="18"/>
      <c r="O52" s="18"/>
      <c r="P52" s="18"/>
      <c r="Q52" s="18"/>
      <c r="R52" s="51"/>
      <c r="S52" s="51"/>
      <c r="T52" s="51"/>
      <c r="U52" s="51"/>
      <c r="V52" s="51"/>
      <c r="W52" s="51"/>
      <c r="X52" s="51"/>
      <c r="Y52" s="51"/>
      <c r="Z52" s="51"/>
      <c r="AA52" s="5"/>
      <c r="AB52" s="5"/>
      <c r="AC52" s="5"/>
      <c r="AD52" s="5"/>
    </row>
    <row r="53" spans="1:30" ht="14.4" x14ac:dyDescent="0.25">
      <c r="A53" s="57" t="s">
        <v>205</v>
      </c>
      <c r="B53" s="56" t="s">
        <v>33</v>
      </c>
      <c r="C53" s="55" t="s">
        <v>230</v>
      </c>
      <c r="D53" s="56" t="s">
        <v>288</v>
      </c>
      <c r="E53" s="58">
        <v>1</v>
      </c>
      <c r="F53" s="57" t="s">
        <v>255</v>
      </c>
      <c r="G53" s="59">
        <v>0</v>
      </c>
      <c r="H53" s="16">
        <v>936.46</v>
      </c>
      <c r="I53" s="16">
        <v>3745.85</v>
      </c>
      <c r="J53" s="17">
        <f t="shared" si="0"/>
        <v>4682.3099999999995</v>
      </c>
      <c r="K53" s="18"/>
      <c r="L53" s="18"/>
      <c r="M53" s="18"/>
      <c r="N53" s="18"/>
      <c r="O53" s="18"/>
      <c r="P53" s="18"/>
      <c r="Q53" s="18"/>
      <c r="R53" s="51"/>
      <c r="S53" s="51"/>
      <c r="T53" s="51"/>
      <c r="U53" s="51"/>
      <c r="V53" s="51"/>
      <c r="W53" s="51"/>
      <c r="X53" s="51"/>
      <c r="Y53" s="51"/>
      <c r="Z53" s="51"/>
      <c r="AA53" s="5"/>
      <c r="AB53" s="5"/>
      <c r="AC53" s="5"/>
      <c r="AD53" s="5"/>
    </row>
    <row r="54" spans="1:30" ht="14.4" x14ac:dyDescent="0.25">
      <c r="A54" s="57" t="s">
        <v>198</v>
      </c>
      <c r="B54" s="56" t="s">
        <v>33</v>
      </c>
      <c r="C54" s="55" t="s">
        <v>230</v>
      </c>
      <c r="D54" s="56" t="s">
        <v>288</v>
      </c>
      <c r="E54" s="58">
        <v>1</v>
      </c>
      <c r="F54" s="57" t="s">
        <v>248</v>
      </c>
      <c r="G54" s="59">
        <v>0</v>
      </c>
      <c r="H54" s="16">
        <v>936.46</v>
      </c>
      <c r="I54" s="16">
        <v>3745.85</v>
      </c>
      <c r="J54" s="17">
        <f>SUM(G54:I54)</f>
        <v>4682.3099999999995</v>
      </c>
      <c r="K54" s="18"/>
      <c r="L54" s="18"/>
      <c r="M54" s="18"/>
      <c r="N54" s="18"/>
      <c r="O54" s="18"/>
      <c r="P54" s="18"/>
      <c r="Q54" s="18"/>
      <c r="R54" s="51"/>
      <c r="S54" s="51"/>
      <c r="T54" s="51"/>
      <c r="U54" s="51"/>
      <c r="V54" s="51"/>
      <c r="W54" s="51"/>
      <c r="X54" s="51"/>
      <c r="Y54" s="51"/>
      <c r="Z54" s="51"/>
      <c r="AA54" s="5"/>
      <c r="AB54" s="5"/>
      <c r="AC54" s="5"/>
      <c r="AD54" s="5"/>
    </row>
    <row r="55" spans="1:30" ht="14.4" x14ac:dyDescent="0.25">
      <c r="A55" s="57" t="s">
        <v>211</v>
      </c>
      <c r="B55" s="56" t="s">
        <v>35</v>
      </c>
      <c r="C55" s="55" t="s">
        <v>230</v>
      </c>
      <c r="D55" s="56" t="s">
        <v>288</v>
      </c>
      <c r="E55" s="58">
        <v>1</v>
      </c>
      <c r="F55" s="57" t="s">
        <v>265</v>
      </c>
      <c r="G55" s="59">
        <v>0</v>
      </c>
      <c r="H55" s="16">
        <v>770.75</v>
      </c>
      <c r="I55" s="16">
        <v>3083.01</v>
      </c>
      <c r="J55" s="17">
        <f t="shared" si="0"/>
        <v>3853.76</v>
      </c>
      <c r="K55" s="18"/>
      <c r="L55" s="18"/>
      <c r="M55" s="18"/>
      <c r="N55" s="18"/>
      <c r="O55" s="18"/>
      <c r="P55" s="18"/>
      <c r="Q55" s="18"/>
      <c r="R55" s="51"/>
      <c r="S55" s="51"/>
      <c r="T55" s="51"/>
      <c r="U55" s="51"/>
      <c r="V55" s="51"/>
      <c r="W55" s="51"/>
      <c r="X55" s="51"/>
      <c r="Y55" s="51"/>
      <c r="Z55" s="51"/>
      <c r="AA55" s="5"/>
      <c r="AB55" s="5"/>
      <c r="AC55" s="5"/>
      <c r="AD55" s="5"/>
    </row>
    <row r="56" spans="1:30" ht="14.4" x14ac:dyDescent="0.25">
      <c r="A56" s="57" t="s">
        <v>215</v>
      </c>
      <c r="B56" s="56" t="s">
        <v>35</v>
      </c>
      <c r="C56" s="55" t="s">
        <v>230</v>
      </c>
      <c r="D56" s="56" t="s">
        <v>288</v>
      </c>
      <c r="E56" s="58">
        <v>1</v>
      </c>
      <c r="F56" s="57" t="s">
        <v>270</v>
      </c>
      <c r="G56" s="59">
        <v>0</v>
      </c>
      <c r="H56" s="16">
        <v>770.75</v>
      </c>
      <c r="I56" s="16">
        <v>3083.01</v>
      </c>
      <c r="J56" s="17">
        <f>SUM(G56:I56)</f>
        <v>3853.76</v>
      </c>
      <c r="K56" s="18"/>
      <c r="L56" s="18"/>
      <c r="M56" s="18"/>
      <c r="N56" s="18"/>
      <c r="O56" s="18"/>
      <c r="P56" s="18"/>
      <c r="Q56" s="18"/>
      <c r="R56" s="51"/>
      <c r="S56" s="51"/>
      <c r="T56" s="51"/>
      <c r="U56" s="51"/>
      <c r="V56" s="51"/>
      <c r="W56" s="51"/>
      <c r="X56" s="51"/>
      <c r="Y56" s="51"/>
      <c r="Z56" s="51"/>
      <c r="AA56" s="5"/>
      <c r="AB56" s="5"/>
      <c r="AC56" s="5"/>
      <c r="AD56" s="5"/>
    </row>
    <row r="57" spans="1:30" ht="14.4" x14ac:dyDescent="0.25">
      <c r="A57" s="57" t="s">
        <v>328</v>
      </c>
      <c r="B57" s="56" t="s">
        <v>35</v>
      </c>
      <c r="C57" s="55" t="s">
        <v>230</v>
      </c>
      <c r="D57" s="56" t="s">
        <v>289</v>
      </c>
      <c r="E57" s="58">
        <v>1</v>
      </c>
      <c r="F57" s="57" t="s">
        <v>329</v>
      </c>
      <c r="G57" s="59">
        <v>0</v>
      </c>
      <c r="H57" s="16">
        <v>0</v>
      </c>
      <c r="I57" s="16">
        <v>3083.01</v>
      </c>
      <c r="J57" s="17">
        <f t="shared" si="0"/>
        <v>3083.01</v>
      </c>
      <c r="K57" s="18"/>
      <c r="L57" s="18"/>
      <c r="M57" s="18"/>
      <c r="N57" s="18"/>
      <c r="O57" s="18"/>
      <c r="P57" s="18"/>
      <c r="Q57" s="18"/>
      <c r="R57" s="51"/>
      <c r="S57" s="51"/>
      <c r="T57" s="51"/>
      <c r="U57" s="51"/>
      <c r="V57" s="51"/>
      <c r="W57" s="51"/>
      <c r="X57" s="51"/>
      <c r="Y57" s="51"/>
      <c r="Z57" s="51"/>
      <c r="AA57" s="5"/>
      <c r="AB57" s="5"/>
      <c r="AC57" s="5"/>
      <c r="AD57" s="5"/>
    </row>
    <row r="58" spans="1:30" ht="14.4" x14ac:dyDescent="0.25">
      <c r="A58" s="57" t="s">
        <v>212</v>
      </c>
      <c r="B58" s="56" t="s">
        <v>35</v>
      </c>
      <c r="C58" s="55" t="s">
        <v>230</v>
      </c>
      <c r="D58" s="56" t="s">
        <v>288</v>
      </c>
      <c r="E58" s="58">
        <v>1</v>
      </c>
      <c r="F58" s="57" t="s">
        <v>304</v>
      </c>
      <c r="G58" s="59">
        <v>0</v>
      </c>
      <c r="H58" s="16">
        <v>770.75</v>
      </c>
      <c r="I58" s="16">
        <v>3083.01</v>
      </c>
      <c r="J58" s="17">
        <f t="shared" si="0"/>
        <v>3853.76</v>
      </c>
      <c r="K58" s="18"/>
      <c r="L58" s="18"/>
      <c r="M58" s="18"/>
      <c r="N58" s="18"/>
      <c r="O58" s="18"/>
      <c r="P58" s="18"/>
      <c r="Q58" s="18"/>
      <c r="R58" s="51"/>
      <c r="S58" s="51"/>
      <c r="T58" s="51"/>
      <c r="U58" s="51"/>
      <c r="V58" s="51"/>
      <c r="W58" s="51"/>
      <c r="X58" s="51"/>
      <c r="Y58" s="51"/>
      <c r="Z58" s="51"/>
      <c r="AA58" s="5"/>
      <c r="AB58" s="5"/>
      <c r="AC58" s="5"/>
      <c r="AD58" s="5"/>
    </row>
    <row r="59" spans="1:30" ht="14.4" x14ac:dyDescent="0.25">
      <c r="A59" s="57" t="s">
        <v>216</v>
      </c>
      <c r="B59" s="56" t="s">
        <v>35</v>
      </c>
      <c r="C59" s="55" t="s">
        <v>230</v>
      </c>
      <c r="D59" s="56" t="s">
        <v>287</v>
      </c>
      <c r="E59" s="58">
        <v>1</v>
      </c>
      <c r="F59" s="57"/>
      <c r="G59" s="59">
        <v>0</v>
      </c>
      <c r="H59" s="16">
        <v>0</v>
      </c>
      <c r="I59" s="16">
        <v>0</v>
      </c>
      <c r="J59" s="17">
        <f>SUM(G59:I59)</f>
        <v>0</v>
      </c>
      <c r="K59" s="18"/>
      <c r="L59" s="18"/>
      <c r="M59" s="18"/>
      <c r="N59" s="18"/>
      <c r="O59" s="18"/>
      <c r="P59" s="18"/>
      <c r="Q59" s="18"/>
      <c r="R59" s="51"/>
      <c r="S59" s="51"/>
      <c r="T59" s="51"/>
      <c r="U59" s="51"/>
      <c r="V59" s="51"/>
      <c r="W59" s="51"/>
      <c r="X59" s="51"/>
      <c r="Y59" s="51"/>
      <c r="Z59" s="51"/>
      <c r="AA59" s="5"/>
      <c r="AB59" s="5"/>
      <c r="AC59" s="5"/>
      <c r="AD59" s="5"/>
    </row>
    <row r="60" spans="1:30" ht="14.4" x14ac:dyDescent="0.25">
      <c r="A60" s="57" t="s">
        <v>213</v>
      </c>
      <c r="B60" s="56" t="s">
        <v>35</v>
      </c>
      <c r="C60" s="55" t="s">
        <v>230</v>
      </c>
      <c r="D60" s="56" t="s">
        <v>288</v>
      </c>
      <c r="E60" s="58">
        <v>1</v>
      </c>
      <c r="F60" s="57" t="s">
        <v>268</v>
      </c>
      <c r="G60" s="59">
        <v>0</v>
      </c>
      <c r="H60" s="16">
        <v>770.75</v>
      </c>
      <c r="I60" s="16">
        <v>3083.01</v>
      </c>
      <c r="J60" s="17">
        <f t="shared" si="0"/>
        <v>3853.76</v>
      </c>
      <c r="K60" s="18"/>
      <c r="L60" s="18"/>
      <c r="M60" s="18"/>
      <c r="N60" s="18"/>
      <c r="O60" s="18"/>
      <c r="P60" s="18"/>
      <c r="Q60" s="18"/>
      <c r="R60" s="51"/>
      <c r="S60" s="51"/>
      <c r="T60" s="51"/>
      <c r="U60" s="51"/>
      <c r="V60" s="51"/>
      <c r="W60" s="51"/>
      <c r="X60" s="51"/>
      <c r="Y60" s="51"/>
      <c r="Z60" s="51"/>
      <c r="AA60" s="5"/>
      <c r="AB60" s="5"/>
      <c r="AC60" s="5"/>
      <c r="AD60" s="5"/>
    </row>
    <row r="61" spans="1:30" ht="14.4" x14ac:dyDescent="0.25">
      <c r="A61" s="57" t="s">
        <v>217</v>
      </c>
      <c r="B61" s="56" t="s">
        <v>35</v>
      </c>
      <c r="C61" s="55" t="s">
        <v>230</v>
      </c>
      <c r="D61" s="56" t="s">
        <v>288</v>
      </c>
      <c r="E61" s="58">
        <v>1</v>
      </c>
      <c r="F61" s="57" t="s">
        <v>273</v>
      </c>
      <c r="G61" s="59">
        <v>0</v>
      </c>
      <c r="H61" s="16">
        <v>770.75</v>
      </c>
      <c r="I61" s="16">
        <v>3083.01</v>
      </c>
      <c r="J61" s="17">
        <f>SUM(G61:I61)</f>
        <v>3853.76</v>
      </c>
      <c r="K61" s="18"/>
      <c r="L61" s="18"/>
      <c r="M61" s="18"/>
      <c r="N61" s="18"/>
      <c r="O61" s="18"/>
      <c r="P61" s="18"/>
      <c r="Q61" s="18"/>
      <c r="R61" s="51"/>
      <c r="S61" s="51"/>
      <c r="T61" s="51"/>
      <c r="U61" s="51"/>
      <c r="V61" s="51"/>
      <c r="W61" s="51"/>
      <c r="X61" s="51"/>
      <c r="Y61" s="51"/>
      <c r="Z61" s="51"/>
      <c r="AA61" s="5"/>
      <c r="AB61" s="5"/>
      <c r="AC61" s="5"/>
      <c r="AD61" s="5"/>
    </row>
    <row r="62" spans="1:30" ht="14.4" x14ac:dyDescent="0.25">
      <c r="A62" s="57" t="s">
        <v>212</v>
      </c>
      <c r="B62" s="56" t="s">
        <v>35</v>
      </c>
      <c r="C62" s="55" t="s">
        <v>230</v>
      </c>
      <c r="D62" s="56" t="s">
        <v>288</v>
      </c>
      <c r="E62" s="58">
        <v>1</v>
      </c>
      <c r="F62" s="57" t="s">
        <v>271</v>
      </c>
      <c r="G62" s="59">
        <v>0</v>
      </c>
      <c r="H62" s="16">
        <v>770.75</v>
      </c>
      <c r="I62" s="16">
        <v>3083.01</v>
      </c>
      <c r="J62" s="17">
        <f>SUM(G62:I62)</f>
        <v>3853.76</v>
      </c>
      <c r="K62" s="18"/>
      <c r="L62" s="18"/>
      <c r="M62" s="18"/>
      <c r="N62" s="18"/>
      <c r="O62" s="18"/>
      <c r="P62" s="18"/>
      <c r="Q62" s="18"/>
      <c r="R62" s="51"/>
      <c r="S62" s="51"/>
      <c r="T62" s="51"/>
      <c r="U62" s="51"/>
      <c r="V62" s="51"/>
      <c r="W62" s="51"/>
      <c r="X62" s="51"/>
      <c r="Y62" s="51"/>
      <c r="Z62" s="51"/>
      <c r="AA62" s="5"/>
      <c r="AB62" s="5"/>
      <c r="AC62" s="5"/>
      <c r="AD62" s="5"/>
    </row>
    <row r="63" spans="1:30" ht="14.4" x14ac:dyDescent="0.25">
      <c r="A63" s="57" t="s">
        <v>214</v>
      </c>
      <c r="B63" s="56" t="s">
        <v>35</v>
      </c>
      <c r="C63" s="55" t="s">
        <v>230</v>
      </c>
      <c r="D63" s="56" t="s">
        <v>287</v>
      </c>
      <c r="E63" s="58">
        <v>1</v>
      </c>
      <c r="F63" s="57"/>
      <c r="G63" s="59">
        <v>0</v>
      </c>
      <c r="H63" s="16">
        <v>0</v>
      </c>
      <c r="I63" s="16">
        <v>0</v>
      </c>
      <c r="J63" s="17">
        <f t="shared" si="0"/>
        <v>0</v>
      </c>
      <c r="K63" s="18"/>
      <c r="L63" s="18"/>
      <c r="M63" s="18"/>
      <c r="N63" s="18"/>
      <c r="O63" s="18"/>
      <c r="P63" s="18"/>
      <c r="Q63" s="18"/>
      <c r="R63" s="51"/>
      <c r="S63" s="51"/>
      <c r="T63" s="51"/>
      <c r="U63" s="51"/>
      <c r="V63" s="51"/>
      <c r="W63" s="51"/>
      <c r="X63" s="51"/>
      <c r="Y63" s="51"/>
      <c r="Z63" s="51"/>
      <c r="AA63" s="5"/>
      <c r="AB63" s="5"/>
      <c r="AC63" s="5"/>
      <c r="AD63" s="5"/>
    </row>
    <row r="64" spans="1:30" ht="14.4" x14ac:dyDescent="0.25">
      <c r="A64" s="57" t="s">
        <v>218</v>
      </c>
      <c r="B64" s="56" t="s">
        <v>35</v>
      </c>
      <c r="C64" s="55" t="s">
        <v>230</v>
      </c>
      <c r="D64" s="56" t="s">
        <v>287</v>
      </c>
      <c r="E64" s="58">
        <v>1</v>
      </c>
      <c r="F64" s="57"/>
      <c r="G64" s="59">
        <v>0</v>
      </c>
      <c r="H64" s="16">
        <v>0</v>
      </c>
      <c r="I64" s="16">
        <v>0</v>
      </c>
      <c r="J64" s="17">
        <f t="shared" si="0"/>
        <v>0</v>
      </c>
      <c r="K64" s="18"/>
      <c r="L64" s="18"/>
      <c r="M64" s="18"/>
      <c r="N64" s="18"/>
      <c r="O64" s="18"/>
      <c r="P64" s="18"/>
      <c r="Q64" s="18"/>
      <c r="R64" s="51"/>
      <c r="S64" s="51"/>
      <c r="T64" s="51"/>
      <c r="U64" s="51"/>
      <c r="V64" s="51"/>
      <c r="W64" s="51"/>
      <c r="X64" s="51"/>
      <c r="Y64" s="51"/>
      <c r="Z64" s="51"/>
      <c r="AA64" s="5"/>
      <c r="AB64" s="5"/>
      <c r="AC64" s="5"/>
      <c r="AD64" s="5"/>
    </row>
    <row r="65" spans="1:30" ht="14.4" x14ac:dyDescent="0.25">
      <c r="A65" s="57" t="s">
        <v>323</v>
      </c>
      <c r="B65" s="56" t="s">
        <v>37</v>
      </c>
      <c r="C65" s="55" t="s">
        <v>230</v>
      </c>
      <c r="D65" s="56" t="s">
        <v>288</v>
      </c>
      <c r="E65" s="58">
        <v>1</v>
      </c>
      <c r="F65" s="57" t="s">
        <v>324</v>
      </c>
      <c r="G65" s="59">
        <v>0</v>
      </c>
      <c r="H65" s="16">
        <v>500.99</v>
      </c>
      <c r="I65" s="16">
        <v>2003.96</v>
      </c>
      <c r="J65" s="17">
        <f t="shared" si="0"/>
        <v>2504.9499999999998</v>
      </c>
      <c r="K65" s="18"/>
      <c r="L65" s="18"/>
      <c r="M65" s="18"/>
      <c r="N65" s="18"/>
      <c r="O65" s="18"/>
      <c r="P65" s="18"/>
      <c r="Q65" s="18"/>
      <c r="R65" s="51"/>
      <c r="S65" s="51"/>
      <c r="T65" s="51"/>
      <c r="U65" s="51"/>
      <c r="V65" s="51"/>
      <c r="W65" s="51"/>
      <c r="X65" s="51"/>
      <c r="Y65" s="51"/>
      <c r="Z65" s="51"/>
      <c r="AA65" s="5"/>
      <c r="AB65" s="5"/>
      <c r="AC65" s="5"/>
      <c r="AD65" s="5"/>
    </row>
    <row r="66" spans="1:30" ht="14.4" x14ac:dyDescent="0.25">
      <c r="A66" s="57" t="s">
        <v>221</v>
      </c>
      <c r="B66" s="56" t="s">
        <v>37</v>
      </c>
      <c r="C66" s="55" t="s">
        <v>230</v>
      </c>
      <c r="D66" s="56" t="s">
        <v>288</v>
      </c>
      <c r="E66" s="58">
        <v>1</v>
      </c>
      <c r="F66" s="57" t="s">
        <v>274</v>
      </c>
      <c r="G66" s="59">
        <v>0</v>
      </c>
      <c r="H66" s="16">
        <v>500.99</v>
      </c>
      <c r="I66" s="16">
        <v>2003.96</v>
      </c>
      <c r="J66" s="17">
        <f t="shared" si="0"/>
        <v>2504.9499999999998</v>
      </c>
      <c r="K66" s="18"/>
      <c r="L66" s="18"/>
      <c r="M66" s="18"/>
      <c r="N66" s="18"/>
      <c r="O66" s="18"/>
      <c r="P66" s="18"/>
      <c r="Q66" s="18"/>
      <c r="R66" s="51"/>
      <c r="S66" s="51"/>
      <c r="T66" s="51"/>
      <c r="U66" s="51"/>
      <c r="V66" s="51"/>
      <c r="W66" s="51"/>
      <c r="X66" s="51"/>
      <c r="Y66" s="51"/>
      <c r="Z66" s="51"/>
      <c r="AA66" s="5"/>
      <c r="AB66" s="5"/>
      <c r="AC66" s="5"/>
      <c r="AD66" s="5"/>
    </row>
    <row r="67" spans="1:30" ht="14.4" x14ac:dyDescent="0.25">
      <c r="A67" s="57" t="s">
        <v>222</v>
      </c>
      <c r="B67" s="56" t="s">
        <v>37</v>
      </c>
      <c r="C67" s="55" t="s">
        <v>230</v>
      </c>
      <c r="D67" s="56" t="s">
        <v>288</v>
      </c>
      <c r="E67" s="58">
        <v>1</v>
      </c>
      <c r="F67" s="57" t="s">
        <v>277</v>
      </c>
      <c r="G67" s="59">
        <v>0</v>
      </c>
      <c r="H67" s="16">
        <v>500.99</v>
      </c>
      <c r="I67" s="16">
        <v>2003.96</v>
      </c>
      <c r="J67" s="17">
        <f>SUM(G67:I67)</f>
        <v>2504.9499999999998</v>
      </c>
      <c r="K67" s="18"/>
      <c r="L67" s="18"/>
      <c r="M67" s="18"/>
      <c r="N67" s="18"/>
      <c r="O67" s="18"/>
      <c r="P67" s="18"/>
      <c r="Q67" s="18"/>
      <c r="R67" s="51"/>
      <c r="S67" s="51"/>
      <c r="T67" s="51"/>
      <c r="U67" s="51"/>
      <c r="V67" s="51"/>
      <c r="W67" s="51"/>
      <c r="X67" s="51"/>
      <c r="Y67" s="51"/>
      <c r="Z67" s="51"/>
      <c r="AA67" s="5"/>
      <c r="AB67" s="5"/>
      <c r="AC67" s="5"/>
      <c r="AD67" s="5"/>
    </row>
    <row r="68" spans="1:30" ht="14.4" x14ac:dyDescent="0.25">
      <c r="A68" s="57" t="s">
        <v>333</v>
      </c>
      <c r="B68" s="56" t="s">
        <v>37</v>
      </c>
      <c r="C68" s="55" t="s">
        <v>230</v>
      </c>
      <c r="D68" s="56" t="s">
        <v>288</v>
      </c>
      <c r="E68" s="58">
        <v>1</v>
      </c>
      <c r="F68" s="57" t="s">
        <v>334</v>
      </c>
      <c r="G68" s="59">
        <v>0</v>
      </c>
      <c r="H68" s="16">
        <v>500.99</v>
      </c>
      <c r="I68" s="16">
        <v>2003.96</v>
      </c>
      <c r="J68" s="17">
        <f t="shared" si="0"/>
        <v>2504.9499999999998</v>
      </c>
      <c r="K68" s="18"/>
      <c r="L68" s="18"/>
      <c r="M68" s="18"/>
      <c r="N68" s="18"/>
      <c r="O68" s="18"/>
      <c r="P68" s="18"/>
      <c r="Q68" s="18"/>
      <c r="R68" s="51"/>
      <c r="S68" s="51"/>
      <c r="T68" s="51"/>
      <c r="U68" s="51"/>
      <c r="V68" s="51"/>
      <c r="W68" s="51"/>
      <c r="X68" s="51"/>
      <c r="Y68" s="51"/>
      <c r="Z68" s="51"/>
      <c r="AA68" s="5"/>
      <c r="AB68" s="5"/>
      <c r="AC68" s="5"/>
      <c r="AD68" s="5"/>
    </row>
    <row r="69" spans="1:30" ht="14.4" x14ac:dyDescent="0.25">
      <c r="A69" s="57" t="s">
        <v>224</v>
      </c>
      <c r="B69" s="56" t="s">
        <v>37</v>
      </c>
      <c r="C69" s="55" t="s">
        <v>230</v>
      </c>
      <c r="D69" s="56" t="s">
        <v>288</v>
      </c>
      <c r="E69" s="58">
        <v>1</v>
      </c>
      <c r="F69" s="57" t="s">
        <v>278</v>
      </c>
      <c r="G69" s="59">
        <v>0</v>
      </c>
      <c r="H69" s="16">
        <v>500.99</v>
      </c>
      <c r="I69" s="16">
        <v>2003.96</v>
      </c>
      <c r="J69" s="17">
        <f>SUM(G69:I69)</f>
        <v>2504.9499999999998</v>
      </c>
      <c r="K69" s="18"/>
      <c r="L69" s="18"/>
      <c r="M69" s="18"/>
      <c r="N69" s="18"/>
      <c r="O69" s="18"/>
      <c r="P69" s="18"/>
      <c r="Q69" s="18"/>
      <c r="R69" s="51"/>
      <c r="S69" s="51"/>
      <c r="T69" s="51"/>
      <c r="U69" s="51"/>
      <c r="V69" s="51"/>
      <c r="W69" s="51"/>
      <c r="X69" s="51"/>
      <c r="Y69" s="51"/>
      <c r="Z69" s="51"/>
      <c r="AA69" s="5"/>
      <c r="AB69" s="5"/>
      <c r="AC69" s="5"/>
      <c r="AD69" s="5"/>
    </row>
    <row r="70" spans="1:30" ht="14.4" x14ac:dyDescent="0.25">
      <c r="A70" s="57" t="s">
        <v>225</v>
      </c>
      <c r="B70" s="56" t="s">
        <v>37</v>
      </c>
      <c r="C70" s="55" t="s">
        <v>230</v>
      </c>
      <c r="D70" s="56" t="s">
        <v>287</v>
      </c>
      <c r="E70" s="58">
        <v>1</v>
      </c>
      <c r="F70" s="57"/>
      <c r="G70" s="59">
        <v>0</v>
      </c>
      <c r="H70" s="16">
        <v>0</v>
      </c>
      <c r="I70" s="16">
        <v>0</v>
      </c>
      <c r="J70" s="17">
        <f>SUM(G70:I70)</f>
        <v>0</v>
      </c>
      <c r="K70" s="18"/>
      <c r="L70" s="18"/>
      <c r="M70" s="18"/>
      <c r="N70" s="18"/>
      <c r="O70" s="18"/>
      <c r="P70" s="18"/>
      <c r="Q70" s="18"/>
      <c r="R70" s="51"/>
      <c r="S70" s="51"/>
      <c r="T70" s="51"/>
      <c r="U70" s="51"/>
      <c r="V70" s="51"/>
      <c r="W70" s="51"/>
      <c r="X70" s="51"/>
      <c r="Y70" s="51"/>
      <c r="Z70" s="51"/>
      <c r="AA70" s="5"/>
      <c r="AB70" s="5"/>
      <c r="AC70" s="5"/>
      <c r="AD70" s="5"/>
    </row>
    <row r="71" spans="1:30" ht="14.4" x14ac:dyDescent="0.25">
      <c r="A71" s="57" t="s">
        <v>223</v>
      </c>
      <c r="B71" s="56" t="s">
        <v>37</v>
      </c>
      <c r="C71" s="55" t="s">
        <v>230</v>
      </c>
      <c r="D71" s="56" t="s">
        <v>288</v>
      </c>
      <c r="E71" s="58">
        <v>1</v>
      </c>
      <c r="F71" s="57" t="s">
        <v>276</v>
      </c>
      <c r="G71" s="59">
        <v>0</v>
      </c>
      <c r="H71" s="16">
        <v>500.99</v>
      </c>
      <c r="I71" s="16">
        <v>2003.96</v>
      </c>
      <c r="J71" s="17">
        <f t="shared" si="0"/>
        <v>2504.9499999999998</v>
      </c>
      <c r="K71" s="18"/>
      <c r="L71" s="18"/>
      <c r="M71" s="18"/>
      <c r="N71" s="18"/>
      <c r="O71" s="18"/>
      <c r="P71" s="18"/>
      <c r="Q71" s="18"/>
      <c r="R71" s="51"/>
      <c r="S71" s="51"/>
      <c r="T71" s="51"/>
      <c r="U71" s="51"/>
      <c r="V71" s="51"/>
      <c r="W71" s="51"/>
      <c r="X71" s="51"/>
      <c r="Y71" s="51"/>
      <c r="Z71" s="51"/>
      <c r="AA71" s="5"/>
      <c r="AB71" s="5"/>
      <c r="AC71" s="5"/>
      <c r="AD71" s="5"/>
    </row>
    <row r="72" spans="1:30" ht="14.4" x14ac:dyDescent="0.25">
      <c r="A72" s="57" t="s">
        <v>219</v>
      </c>
      <c r="B72" s="56" t="s">
        <v>37</v>
      </c>
      <c r="C72" s="55" t="s">
        <v>230</v>
      </c>
      <c r="D72" s="56" t="s">
        <v>288</v>
      </c>
      <c r="E72" s="58">
        <v>1</v>
      </c>
      <c r="F72" s="57" t="s">
        <v>280</v>
      </c>
      <c r="G72" s="59">
        <v>0</v>
      </c>
      <c r="H72" s="16">
        <v>500.99</v>
      </c>
      <c r="I72" s="16">
        <v>2003.96</v>
      </c>
      <c r="J72" s="17">
        <f>SUM(G72:I72)</f>
        <v>2504.9499999999998</v>
      </c>
      <c r="K72" s="18"/>
      <c r="L72" s="18"/>
      <c r="M72" s="18"/>
      <c r="N72" s="18"/>
      <c r="O72" s="18"/>
      <c r="P72" s="18"/>
      <c r="Q72" s="18"/>
      <c r="R72" s="51"/>
      <c r="S72" s="51"/>
      <c r="T72" s="51"/>
      <c r="U72" s="51"/>
      <c r="V72" s="51"/>
      <c r="W72" s="51"/>
      <c r="X72" s="51"/>
      <c r="Y72" s="51"/>
      <c r="Z72" s="51"/>
      <c r="AA72" s="5"/>
      <c r="AB72" s="5"/>
      <c r="AC72" s="5"/>
      <c r="AD72" s="5"/>
    </row>
    <row r="73" spans="1:30" ht="14.4" x14ac:dyDescent="0.25">
      <c r="A73" s="57" t="s">
        <v>330</v>
      </c>
      <c r="B73" s="56" t="s">
        <v>37</v>
      </c>
      <c r="C73" s="55" t="s">
        <v>230</v>
      </c>
      <c r="D73" s="56" t="s">
        <v>288</v>
      </c>
      <c r="E73" s="58">
        <v>1</v>
      </c>
      <c r="F73" s="57" t="s">
        <v>313</v>
      </c>
      <c r="G73" s="59">
        <v>0</v>
      </c>
      <c r="H73" s="16">
        <v>500.99</v>
      </c>
      <c r="I73" s="16">
        <v>2003.96</v>
      </c>
      <c r="J73" s="17">
        <f t="shared" ref="J73:J76" si="1">SUM(G73:I73)</f>
        <v>2504.9499999999998</v>
      </c>
      <c r="K73" s="18"/>
      <c r="L73" s="18"/>
      <c r="M73" s="18"/>
      <c r="N73" s="18"/>
      <c r="O73" s="18"/>
      <c r="P73" s="18"/>
      <c r="Q73" s="18"/>
      <c r="R73" s="51"/>
      <c r="S73" s="51"/>
      <c r="T73" s="51"/>
      <c r="U73" s="51"/>
      <c r="V73" s="51"/>
      <c r="W73" s="51"/>
      <c r="X73" s="51"/>
      <c r="Y73" s="51"/>
      <c r="Z73" s="51"/>
      <c r="AA73" s="5"/>
      <c r="AB73" s="5"/>
      <c r="AC73" s="5"/>
      <c r="AD73" s="5"/>
    </row>
    <row r="74" spans="1:30" ht="14.4" x14ac:dyDescent="0.25">
      <c r="A74" s="57" t="s">
        <v>315</v>
      </c>
      <c r="B74" s="56" t="s">
        <v>37</v>
      </c>
      <c r="C74" s="55" t="s">
        <v>230</v>
      </c>
      <c r="D74" s="55" t="s">
        <v>288</v>
      </c>
      <c r="E74" s="58">
        <v>1</v>
      </c>
      <c r="F74" s="57" t="s">
        <v>316</v>
      </c>
      <c r="G74" s="59">
        <v>0</v>
      </c>
      <c r="H74" s="16">
        <v>500.99</v>
      </c>
      <c r="I74" s="16">
        <v>2003.96</v>
      </c>
      <c r="J74" s="17">
        <f t="shared" si="1"/>
        <v>2504.9499999999998</v>
      </c>
      <c r="K74" s="18"/>
      <c r="L74" s="18"/>
      <c r="M74" s="18"/>
      <c r="N74" s="18"/>
      <c r="O74" s="18"/>
      <c r="P74" s="18"/>
      <c r="Q74" s="18"/>
      <c r="R74" s="51"/>
      <c r="S74" s="51"/>
      <c r="T74" s="51"/>
      <c r="U74" s="51"/>
      <c r="V74" s="51"/>
      <c r="W74" s="51"/>
      <c r="X74" s="51"/>
      <c r="Y74" s="51"/>
      <c r="Z74" s="51"/>
      <c r="AA74" s="5"/>
      <c r="AB74" s="5"/>
      <c r="AC74" s="5"/>
      <c r="AD74" s="5"/>
    </row>
    <row r="75" spans="1:30" ht="14.4" x14ac:dyDescent="0.25">
      <c r="A75" s="57" t="s">
        <v>226</v>
      </c>
      <c r="B75" s="56" t="s">
        <v>37</v>
      </c>
      <c r="C75" s="55" t="s">
        <v>230</v>
      </c>
      <c r="D75" s="56" t="s">
        <v>287</v>
      </c>
      <c r="E75" s="58">
        <v>1</v>
      </c>
      <c r="F75" s="57"/>
      <c r="G75" s="59">
        <v>0</v>
      </c>
      <c r="H75" s="16">
        <v>0</v>
      </c>
      <c r="I75" s="16">
        <v>0</v>
      </c>
      <c r="J75" s="17">
        <f t="shared" si="1"/>
        <v>0</v>
      </c>
      <c r="K75" s="18"/>
      <c r="L75" s="18"/>
      <c r="M75" s="18"/>
      <c r="N75" s="18"/>
      <c r="O75" s="18"/>
      <c r="P75" s="18"/>
      <c r="Q75" s="18"/>
      <c r="R75" s="51"/>
      <c r="S75" s="51"/>
      <c r="T75" s="51"/>
      <c r="U75" s="51"/>
      <c r="V75" s="51"/>
      <c r="W75" s="51"/>
      <c r="X75" s="51"/>
      <c r="Y75" s="51"/>
      <c r="Z75" s="51"/>
      <c r="AA75" s="5"/>
      <c r="AB75" s="5"/>
      <c r="AC75" s="5"/>
      <c r="AD75" s="5"/>
    </row>
    <row r="76" spans="1:30" ht="14.4" x14ac:dyDescent="0.25">
      <c r="A76" s="57" t="s">
        <v>227</v>
      </c>
      <c r="B76" s="56" t="s">
        <v>41</v>
      </c>
      <c r="C76" s="55" t="s">
        <v>230</v>
      </c>
      <c r="D76" s="56" t="s">
        <v>287</v>
      </c>
      <c r="E76" s="58">
        <v>1</v>
      </c>
      <c r="F76" s="57"/>
      <c r="G76" s="59">
        <v>0</v>
      </c>
      <c r="H76" s="16">
        <v>0</v>
      </c>
      <c r="I76" s="16">
        <v>0</v>
      </c>
      <c r="J76" s="17">
        <f t="shared" si="1"/>
        <v>0</v>
      </c>
      <c r="K76" s="18"/>
      <c r="L76" s="18"/>
      <c r="M76" s="18"/>
      <c r="N76" s="18"/>
      <c r="O76" s="18"/>
      <c r="P76" s="18"/>
      <c r="Q76" s="18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</row>
    <row r="77" spans="1:30" ht="14.4" x14ac:dyDescent="0.25">
      <c r="A77" s="57" t="s">
        <v>228</v>
      </c>
      <c r="B77" s="56" t="s">
        <v>41</v>
      </c>
      <c r="C77" s="55" t="s">
        <v>230</v>
      </c>
      <c r="D77" s="56" t="s">
        <v>288</v>
      </c>
      <c r="E77" s="58">
        <v>1</v>
      </c>
      <c r="F77" s="57" t="s">
        <v>281</v>
      </c>
      <c r="G77" s="59">
        <v>0</v>
      </c>
      <c r="H77" s="16">
        <v>269.76</v>
      </c>
      <c r="I77" s="16">
        <v>1079.06</v>
      </c>
      <c r="J77" s="17">
        <f t="shared" si="0"/>
        <v>1348.82</v>
      </c>
      <c r="K77" s="18"/>
      <c r="L77" s="18"/>
      <c r="M77" s="18"/>
      <c r="N77" s="18"/>
      <c r="O77" s="18"/>
      <c r="P77" s="18"/>
      <c r="Q77" s="18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</row>
    <row r="78" spans="1:30" ht="14.4" x14ac:dyDescent="0.25">
      <c r="A78" s="57" t="s">
        <v>227</v>
      </c>
      <c r="B78" s="56" t="s">
        <v>41</v>
      </c>
      <c r="C78" s="55" t="s">
        <v>230</v>
      </c>
      <c r="D78" s="56" t="s">
        <v>288</v>
      </c>
      <c r="E78" s="58">
        <v>1</v>
      </c>
      <c r="F78" s="57" t="s">
        <v>285</v>
      </c>
      <c r="G78" s="59">
        <v>0</v>
      </c>
      <c r="H78" s="16">
        <v>269.76</v>
      </c>
      <c r="I78" s="16">
        <v>1079.06</v>
      </c>
      <c r="J78" s="17">
        <f>SUM(G78:I78)</f>
        <v>1348.82</v>
      </c>
      <c r="K78" s="18"/>
      <c r="L78" s="18"/>
      <c r="M78" s="18"/>
      <c r="N78" s="18"/>
      <c r="O78" s="18"/>
      <c r="P78" s="18"/>
      <c r="Q78" s="18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</row>
    <row r="79" spans="1:30" ht="14.4" x14ac:dyDescent="0.25">
      <c r="A79" s="57" t="s">
        <v>227</v>
      </c>
      <c r="B79" s="56" t="s">
        <v>41</v>
      </c>
      <c r="C79" s="55" t="s">
        <v>230</v>
      </c>
      <c r="D79" s="56" t="s">
        <v>287</v>
      </c>
      <c r="E79" s="58">
        <v>1</v>
      </c>
      <c r="F79" s="57"/>
      <c r="G79" s="59">
        <v>0</v>
      </c>
      <c r="H79" s="16">
        <v>0</v>
      </c>
      <c r="I79" s="16">
        <v>0</v>
      </c>
      <c r="J79" s="17">
        <f>SUM(G79:I79)</f>
        <v>0</v>
      </c>
      <c r="K79" s="18"/>
      <c r="L79" s="18"/>
      <c r="M79" s="18"/>
      <c r="N79" s="18"/>
      <c r="O79" s="18"/>
      <c r="P79" s="18"/>
      <c r="Q79" s="18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</row>
    <row r="80" spans="1:30" ht="14.4" x14ac:dyDescent="0.25">
      <c r="A80" s="57" t="s">
        <v>227</v>
      </c>
      <c r="B80" s="56" t="s">
        <v>41</v>
      </c>
      <c r="C80" s="55" t="s">
        <v>230</v>
      </c>
      <c r="D80" s="56" t="s">
        <v>288</v>
      </c>
      <c r="E80" s="58">
        <v>1</v>
      </c>
      <c r="F80" s="57" t="s">
        <v>282</v>
      </c>
      <c r="G80" s="59">
        <v>0</v>
      </c>
      <c r="H80" s="16">
        <v>269.76</v>
      </c>
      <c r="I80" s="16">
        <v>1079.06</v>
      </c>
      <c r="J80" s="17">
        <f t="shared" si="0"/>
        <v>1348.82</v>
      </c>
      <c r="K80" s="18"/>
      <c r="L80" s="18"/>
      <c r="M80" s="18"/>
      <c r="N80" s="18"/>
      <c r="O80" s="18"/>
      <c r="P80" s="18"/>
      <c r="Q80" s="18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</row>
    <row r="81" spans="1:30" ht="14.4" x14ac:dyDescent="0.25">
      <c r="A81" s="57" t="s">
        <v>227</v>
      </c>
      <c r="B81" s="56" t="s">
        <v>41</v>
      </c>
      <c r="C81" s="55" t="s">
        <v>230</v>
      </c>
      <c r="D81" s="56" t="s">
        <v>287</v>
      </c>
      <c r="E81" s="58">
        <v>1</v>
      </c>
      <c r="F81" s="57"/>
      <c r="G81" s="59">
        <v>0</v>
      </c>
      <c r="H81" s="16">
        <v>0</v>
      </c>
      <c r="I81" s="16">
        <v>0</v>
      </c>
      <c r="J81" s="17">
        <f t="shared" si="0"/>
        <v>0</v>
      </c>
      <c r="K81" s="18"/>
      <c r="L81" s="18"/>
      <c r="M81" s="18"/>
      <c r="N81" s="18"/>
      <c r="O81" s="18"/>
      <c r="P81" s="18"/>
      <c r="Q81" s="18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</row>
    <row r="82" spans="1:30" ht="14.4" x14ac:dyDescent="0.25">
      <c r="A82" s="57" t="s">
        <v>227</v>
      </c>
      <c r="B82" s="56" t="s">
        <v>41</v>
      </c>
      <c r="C82" s="55" t="s">
        <v>230</v>
      </c>
      <c r="D82" s="56" t="s">
        <v>287</v>
      </c>
      <c r="E82" s="58">
        <v>1</v>
      </c>
      <c r="F82" s="57"/>
      <c r="G82" s="59">
        <v>0</v>
      </c>
      <c r="H82" s="16">
        <v>269.76</v>
      </c>
      <c r="I82" s="16">
        <v>1079.06</v>
      </c>
      <c r="J82" s="17">
        <f t="shared" ref="J82" si="2">SUM(G82:I82)</f>
        <v>1348.82</v>
      </c>
      <c r="K82" s="18"/>
      <c r="L82" s="18"/>
      <c r="M82" s="18"/>
      <c r="N82" s="18"/>
      <c r="O82" s="18"/>
      <c r="P82" s="18"/>
      <c r="Q82" s="18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</row>
    <row r="83" spans="1:30" ht="14.4" x14ac:dyDescent="0.25">
      <c r="A83" s="57" t="s">
        <v>229</v>
      </c>
      <c r="B83" s="56" t="s">
        <v>41</v>
      </c>
      <c r="C83" s="55" t="s">
        <v>230</v>
      </c>
      <c r="D83" s="56" t="s">
        <v>287</v>
      </c>
      <c r="E83" s="58">
        <v>1</v>
      </c>
      <c r="F83" s="57"/>
      <c r="G83" s="59">
        <v>0</v>
      </c>
      <c r="H83" s="59">
        <v>0</v>
      </c>
      <c r="I83" s="59">
        <v>0</v>
      </c>
      <c r="J83" s="17"/>
      <c r="K83" s="18"/>
      <c r="L83" s="18"/>
      <c r="M83" s="18"/>
      <c r="N83" s="18"/>
      <c r="O83" s="18"/>
      <c r="P83" s="18"/>
      <c r="Q83" s="18"/>
      <c r="R83" s="51"/>
      <c r="S83" s="51"/>
      <c r="T83" s="51"/>
      <c r="U83" s="51"/>
      <c r="V83" s="51"/>
      <c r="W83" s="51"/>
      <c r="X83" s="51"/>
      <c r="Y83" s="51"/>
      <c r="Z83" s="51"/>
      <c r="AA83" s="5"/>
      <c r="AB83" s="5"/>
      <c r="AC83" s="5"/>
      <c r="AD83" s="5"/>
    </row>
    <row r="84" spans="1:30" ht="14.4" x14ac:dyDescent="0.25">
      <c r="A84" s="57" t="s">
        <v>229</v>
      </c>
      <c r="B84" s="56" t="s">
        <v>41</v>
      </c>
      <c r="C84" s="55" t="s">
        <v>230</v>
      </c>
      <c r="D84" s="56" t="s">
        <v>287</v>
      </c>
      <c r="E84" s="58">
        <v>1</v>
      </c>
      <c r="F84" s="57"/>
      <c r="G84" s="59">
        <v>0</v>
      </c>
      <c r="H84" s="59">
        <v>0</v>
      </c>
      <c r="I84" s="59">
        <v>0</v>
      </c>
      <c r="J84" s="17"/>
      <c r="K84" s="18"/>
      <c r="L84" s="18"/>
      <c r="M84" s="18"/>
      <c r="N84" s="18"/>
      <c r="O84" s="18"/>
      <c r="P84" s="18"/>
      <c r="Q84" s="18"/>
      <c r="R84" s="51"/>
      <c r="S84" s="51"/>
      <c r="T84" s="51"/>
      <c r="U84" s="51"/>
      <c r="V84" s="51"/>
      <c r="W84" s="51"/>
      <c r="X84" s="51"/>
      <c r="Y84" s="51"/>
      <c r="Z84" s="51"/>
      <c r="AA84" s="5"/>
      <c r="AB84" s="5"/>
      <c r="AC84" s="5"/>
      <c r="AD84" s="5"/>
    </row>
    <row r="85" spans="1:30" ht="14.4" x14ac:dyDescent="0.25">
      <c r="A85" s="57" t="s">
        <v>229</v>
      </c>
      <c r="B85" s="56" t="s">
        <v>41</v>
      </c>
      <c r="C85" s="55" t="s">
        <v>230</v>
      </c>
      <c r="D85" s="56" t="s">
        <v>287</v>
      </c>
      <c r="E85" s="58">
        <v>1</v>
      </c>
      <c r="F85" s="57"/>
      <c r="G85" s="59">
        <v>0</v>
      </c>
      <c r="H85" s="59">
        <v>0</v>
      </c>
      <c r="I85" s="59">
        <v>0</v>
      </c>
      <c r="J85" s="17"/>
      <c r="K85" s="18"/>
      <c r="L85" s="18"/>
      <c r="M85" s="18"/>
      <c r="N85" s="18"/>
      <c r="O85" s="18"/>
      <c r="P85" s="18"/>
      <c r="Q85" s="18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</row>
    <row r="86" spans="1:30" ht="14.4" x14ac:dyDescent="0.25">
      <c r="A86" s="57" t="s">
        <v>229</v>
      </c>
      <c r="B86" s="56" t="s">
        <v>41</v>
      </c>
      <c r="C86" s="55" t="s">
        <v>230</v>
      </c>
      <c r="D86" s="56" t="s">
        <v>287</v>
      </c>
      <c r="E86" s="58">
        <v>1</v>
      </c>
      <c r="F86" s="57"/>
      <c r="G86" s="59">
        <v>0</v>
      </c>
      <c r="H86" s="59">
        <v>0</v>
      </c>
      <c r="I86" s="59">
        <v>0</v>
      </c>
      <c r="J86" s="17"/>
      <c r="K86" s="18"/>
      <c r="L86" s="18"/>
      <c r="M86" s="18"/>
      <c r="N86" s="18"/>
      <c r="O86" s="18"/>
      <c r="P86" s="18"/>
      <c r="Q86" s="18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</row>
    <row r="87" spans="1:30" ht="41.4" x14ac:dyDescent="0.25">
      <c r="A87" s="53" t="s">
        <v>11</v>
      </c>
      <c r="B87" s="53" t="s">
        <v>12</v>
      </c>
      <c r="C87" s="54" t="s">
        <v>13</v>
      </c>
      <c r="D87" s="54" t="s">
        <v>14</v>
      </c>
      <c r="E87" s="21" t="s">
        <v>15</v>
      </c>
      <c r="F87" s="60"/>
      <c r="G87" s="21" t="s">
        <v>16</v>
      </c>
      <c r="H87" s="21" t="s">
        <v>17</v>
      </c>
      <c r="I87" s="21" t="s">
        <v>18</v>
      </c>
      <c r="J87" s="21" t="s">
        <v>19</v>
      </c>
      <c r="K87" s="18"/>
      <c r="L87" s="18"/>
      <c r="M87" s="18"/>
      <c r="N87" s="18"/>
      <c r="O87" s="18"/>
      <c r="P87" s="18"/>
      <c r="Q87" s="18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</row>
    <row r="88" spans="1:30" ht="14.4" x14ac:dyDescent="0.25">
      <c r="A88" s="23" t="s">
        <v>20</v>
      </c>
      <c r="B88" s="15" t="s">
        <v>21</v>
      </c>
      <c r="C88" s="24">
        <f>SUMIFS($E$7:$E$86,$B$7:$B$86,"DAS",$D$7:$D$86,"&lt;&gt;VAGO")</f>
        <v>4</v>
      </c>
      <c r="D88" s="24">
        <f>SUMIFS($E$7:$E$86,$B$7:$B$86,"DAS",$D$7:$D$86,"VAGO")</f>
        <v>0</v>
      </c>
      <c r="E88" s="24">
        <f t="shared" ref="E88:E98" si="3">C88+D88</f>
        <v>4</v>
      </c>
      <c r="F88" s="25"/>
      <c r="G88" s="26">
        <f>SUMIF($B$7:$B$86,"DAS",$G$7:$G$86)</f>
        <v>0</v>
      </c>
      <c r="H88" s="26">
        <f>SUMIF($B$7:$B$86,"DAS",$H$7:$H$86)</f>
        <v>9558.4</v>
      </c>
      <c r="I88" s="26">
        <f>SUMIF($B$7:$B$86,"DAS",$I$7:$I$86)</f>
        <v>50297.599999999999</v>
      </c>
      <c r="J88" s="26">
        <f>SUMIF($B$7:$B$86,"DAS",$J$7:$J$86)</f>
        <v>59856</v>
      </c>
      <c r="K88" s="27"/>
      <c r="L88" s="27"/>
      <c r="M88" s="27"/>
      <c r="N88" s="27"/>
      <c r="O88" s="27"/>
      <c r="P88" s="27"/>
      <c r="Q88" s="27"/>
    </row>
    <row r="89" spans="1:30" ht="14.4" x14ac:dyDescent="0.25">
      <c r="A89" s="23" t="s">
        <v>22</v>
      </c>
      <c r="B89" s="15" t="s">
        <v>23</v>
      </c>
      <c r="C89" s="24">
        <f>SUMIFS($E$7:$E$86,$B$7:$B$86,"DAS-1",$D$7:$D$86,"&lt;&gt;VAGO")</f>
        <v>0</v>
      </c>
      <c r="D89" s="24">
        <f>SUMIFS($E$7:$E$86,$B$7:$B$86,"DAS-1",$D$7:$D$86,"VAGO")</f>
        <v>0</v>
      </c>
      <c r="E89" s="24">
        <f t="shared" si="3"/>
        <v>0</v>
      </c>
      <c r="F89" s="28"/>
      <c r="G89" s="26">
        <f>SUMIF($B$7:$B$86,"DAS-1",$G$7:$G$86)</f>
        <v>0</v>
      </c>
      <c r="H89" s="26">
        <f>SUMIF($B$7:$B$86,"DAS-1",$H$7:$H$86)</f>
        <v>0</v>
      </c>
      <c r="I89" s="26">
        <f>SUMIF($B$7:$B$86,"DAS-1",$I$7:$I$86)</f>
        <v>0</v>
      </c>
      <c r="J89" s="26">
        <f>SUMIF($B$7:$B$86,"DAS-1",$J$7:$J$86)</f>
        <v>0</v>
      </c>
      <c r="K89" s="27"/>
      <c r="L89" s="27"/>
      <c r="M89" s="27"/>
      <c r="N89" s="27"/>
      <c r="O89" s="27"/>
      <c r="P89" s="27"/>
      <c r="Q89" s="27"/>
    </row>
    <row r="90" spans="1:30" ht="14.4" x14ac:dyDescent="0.25">
      <c r="A90" s="23" t="s">
        <v>24</v>
      </c>
      <c r="B90" s="15" t="s">
        <v>25</v>
      </c>
      <c r="C90" s="24">
        <f>SUMIFS($E$7:$E$86,$B$7:$B$86,"DAS-2",$D$7:$D$86,"&lt;&gt;VAGO")</f>
        <v>6</v>
      </c>
      <c r="D90" s="24">
        <f>SUMIFS($E$7:$E$86,$B$7:$B$86,"DAS-2",$D$7:$D$86,"VAGO")</f>
        <v>0</v>
      </c>
      <c r="E90" s="24">
        <f t="shared" si="3"/>
        <v>6</v>
      </c>
      <c r="F90" s="28"/>
      <c r="G90" s="26">
        <f>SUMIF($B$7:$B$86,"DAS-2",$G$7:$G$86)</f>
        <v>0</v>
      </c>
      <c r="H90" s="26">
        <f>SUMIF($B$7:$B$86,"DAS-2",$H$7:$H$86)</f>
        <v>10173.9</v>
      </c>
      <c r="I90" s="26">
        <f>SUMIF($B$7:$B$86,"DAS-2",$I$7:$I$86)</f>
        <v>40695.72</v>
      </c>
      <c r="J90" s="26">
        <f>SUMIF($B$7:$B$86,"DAS-2",$J$7:$J$86)</f>
        <v>50869.62000000001</v>
      </c>
      <c r="K90" s="27"/>
      <c r="L90" s="27"/>
      <c r="M90" s="27"/>
      <c r="N90" s="27"/>
      <c r="O90" s="27"/>
      <c r="P90" s="27"/>
      <c r="Q90" s="27"/>
    </row>
    <row r="91" spans="1:30" ht="14.4" x14ac:dyDescent="0.25">
      <c r="A91" s="23" t="s">
        <v>26</v>
      </c>
      <c r="B91" s="15" t="s">
        <v>27</v>
      </c>
      <c r="C91" s="24">
        <f>SUMIFS($E$7:$E$86,$B$7:$B$86,"DAS-3",$D$7:$D$86,"&lt;&gt;VAGO")</f>
        <v>0</v>
      </c>
      <c r="D91" s="24">
        <f>SUMIFS($E$7:$E$86,$B$7:$B$86,"DAS-3",$D$7:$D$86,"VAGO")</f>
        <v>0</v>
      </c>
      <c r="E91" s="24">
        <f t="shared" si="3"/>
        <v>0</v>
      </c>
      <c r="F91" s="28"/>
      <c r="G91" s="26">
        <f>SUMIF($B$7:$B$86,"DAS-3",$G$7:$G$86)</f>
        <v>0</v>
      </c>
      <c r="H91" s="26">
        <f>SUMIF($B$7:$B$86,"DAS-3",$H$7:$H$86)</f>
        <v>0</v>
      </c>
      <c r="I91" s="26">
        <f>SUMIF($B$7:$B$86,"DAS-3",$I$7:$I$86)</f>
        <v>0</v>
      </c>
      <c r="J91" s="26">
        <f>SUMIF($B$7:$B$86,"DAS-3",$J$7:$J$86)</f>
        <v>0</v>
      </c>
      <c r="K91" s="27"/>
      <c r="L91" s="27"/>
      <c r="M91" s="27"/>
      <c r="N91" s="27"/>
      <c r="O91" s="27"/>
      <c r="P91" s="27"/>
      <c r="Q91" s="27"/>
    </row>
    <row r="92" spans="1:30" ht="14.4" x14ac:dyDescent="0.25">
      <c r="A92" s="29" t="s">
        <v>28</v>
      </c>
      <c r="B92" s="15" t="s">
        <v>29</v>
      </c>
      <c r="C92" s="24">
        <f>SUMIFS($E$7:$E$86,$B$7:$B$86,"DAS-4",$D$7:$D$86,"&lt;&gt;VAGO")</f>
        <v>8</v>
      </c>
      <c r="D92" s="24">
        <f>SUMIFS($E$7:$E$86,$B$7:$B$86,"DAS-4",$D$7:$D$86,"VAGO")</f>
        <v>3</v>
      </c>
      <c r="E92" s="24">
        <f t="shared" si="3"/>
        <v>11</v>
      </c>
      <c r="F92" s="30"/>
      <c r="G92" s="26">
        <f>SUMIF($B$7:$B$86,"DAS-4",$G$7:$G$86)</f>
        <v>0</v>
      </c>
      <c r="H92" s="26">
        <f>SUMIF($B$7:$B$86,"DAS-4",$H$7:$H$86)</f>
        <v>9171.9599999999991</v>
      </c>
      <c r="I92" s="26">
        <f>SUMIF($B$7:$B$86,"DAS-4",$I$7:$I$86)</f>
        <v>41928.879999999997</v>
      </c>
      <c r="J92" s="26">
        <f>SUMIF($B$7:$B$86,"DAS-4",$J$7:$J$86)</f>
        <v>51100.84</v>
      </c>
      <c r="K92" s="27"/>
      <c r="L92" s="27"/>
      <c r="M92" s="27"/>
      <c r="N92" s="27"/>
      <c r="O92" s="27"/>
      <c r="P92" s="27"/>
      <c r="Q92" s="27"/>
    </row>
    <row r="93" spans="1:30" ht="14.4" x14ac:dyDescent="0.25">
      <c r="A93" s="29" t="s">
        <v>30</v>
      </c>
      <c r="B93" s="15" t="s">
        <v>31</v>
      </c>
      <c r="C93" s="24">
        <f>SUMIFS($E$7:$E$86,$B$7:$B$86,"DAS-5",$D$7:$D$86,"&lt;&gt;VAGO")</f>
        <v>4</v>
      </c>
      <c r="D93" s="24">
        <f>SUMIFS($E$7:$E$86,$B$7:$B$86,"DAS-5",$D$7:$D$86,"VAGO")</f>
        <v>1</v>
      </c>
      <c r="E93" s="24">
        <f t="shared" si="3"/>
        <v>5</v>
      </c>
      <c r="F93" s="30"/>
      <c r="G93" s="26">
        <f>SUMIF($B$7:$B$86,"DAS-5",$G$7:$G$86)</f>
        <v>0</v>
      </c>
      <c r="H93" s="26">
        <f>SUMIF($B$7:$B$86,"DAS-5",$H$7:$H$86)</f>
        <v>4316.2</v>
      </c>
      <c r="I93" s="26">
        <f>SUMIF($B$7:$B$86,"DAS-5",$I$7:$I$86)</f>
        <v>17264.84</v>
      </c>
      <c r="J93" s="26">
        <f>SUMIF($B$7:$B$86,"DAS-5",$J$7:$J$86)</f>
        <v>21581.040000000001</v>
      </c>
      <c r="K93" s="27"/>
      <c r="L93" s="27"/>
      <c r="M93" s="27"/>
      <c r="N93" s="27"/>
      <c r="O93" s="27"/>
      <c r="P93" s="27"/>
      <c r="Q93" s="27"/>
    </row>
    <row r="94" spans="1:30" ht="14.4" x14ac:dyDescent="0.25">
      <c r="A94" s="29" t="s">
        <v>32</v>
      </c>
      <c r="B94" s="15" t="s">
        <v>33</v>
      </c>
      <c r="C94" s="24">
        <f>SUMIFS($E$7:$E$86,$B$7:$B$86,"CAA-1",$D$7:$D$86,"&lt;&gt;VAGO")</f>
        <v>20</v>
      </c>
      <c r="D94" s="24">
        <f>SUMIFS($E$7:$E$86,$B$7:$B$86,"CAA-1",$D$7:$D$86,"VAGO")</f>
        <v>2</v>
      </c>
      <c r="E94" s="24">
        <f t="shared" si="3"/>
        <v>22</v>
      </c>
      <c r="F94" s="30"/>
      <c r="G94" s="26">
        <f>SUMIF($B$7:$B$86,"CAA-1",$G$7:$G$86)</f>
        <v>0</v>
      </c>
      <c r="H94" s="26">
        <f>SUMIF($B$7:$B$86,"CAA-1",$H$7:$H$86)</f>
        <v>18729.19999999999</v>
      </c>
      <c r="I94" s="26">
        <f>SUMIF($B$7:$B$86,"CAA-1",$I$7:$I$86)</f>
        <v>74917</v>
      </c>
      <c r="J94" s="26">
        <f>SUMIF($B$7:$B$86,"CAA-1",$J$7:$J$86)</f>
        <v>93646.199999999968</v>
      </c>
      <c r="K94" s="27"/>
      <c r="L94" s="27"/>
      <c r="M94" s="27"/>
      <c r="N94" s="27"/>
      <c r="O94" s="27"/>
      <c r="P94" s="27"/>
      <c r="Q94" s="27"/>
    </row>
    <row r="95" spans="1:30" ht="14.4" x14ac:dyDescent="0.25">
      <c r="A95" s="29" t="s">
        <v>34</v>
      </c>
      <c r="B95" s="15" t="s">
        <v>35</v>
      </c>
      <c r="C95" s="24">
        <f>SUMIFS($E$7:$E$86,$B$7:$B$86,"CAA-2",$D$7:$D$86,"&lt;&gt;VAGO")</f>
        <v>7</v>
      </c>
      <c r="D95" s="24">
        <f>SUMIFS($E$7:$E$86,$B$7:$B$86,"CAA-2",$D$7:$D$86,"VAGO")</f>
        <v>3</v>
      </c>
      <c r="E95" s="24">
        <f t="shared" si="3"/>
        <v>10</v>
      </c>
      <c r="F95" s="30"/>
      <c r="G95" s="26">
        <f>SUMIF($B$7:$B$86,"CAA-2",$G$7:$G$86)</f>
        <v>0</v>
      </c>
      <c r="H95" s="26">
        <f>SUMIF($B$7:$B$86,"CAA-2",$H$7:$H$86)</f>
        <v>4624.5</v>
      </c>
      <c r="I95" s="26">
        <f>SUMIF($B$7:$B$86,"CAA-2",$I$7:$I$86)</f>
        <v>21581.07</v>
      </c>
      <c r="J95" s="26">
        <f>SUMIF($B$7:$B$86,"CAA-2",$J$7:$J$86)</f>
        <v>26205.570000000007</v>
      </c>
      <c r="K95" s="27"/>
      <c r="L95" s="27"/>
      <c r="M95" s="27"/>
      <c r="N95" s="27"/>
      <c r="O95" s="27"/>
      <c r="P95" s="27"/>
      <c r="Q95" s="27"/>
    </row>
    <row r="96" spans="1:30" ht="14.4" x14ac:dyDescent="0.25">
      <c r="A96" s="29" t="s">
        <v>36</v>
      </c>
      <c r="B96" s="15" t="s">
        <v>37</v>
      </c>
      <c r="C96" s="24">
        <f>SUMIFS($E$7:$E$86,$B$7:$B$86,"CAA-3",$D$7:$D$86,"&lt;&gt;VAGO")</f>
        <v>9</v>
      </c>
      <c r="D96" s="24">
        <f>SUMIFS($E$7:$E$86,$B$7:$B$86,"CAA-3",$D$7:$D$86,"VAGO")</f>
        <v>2</v>
      </c>
      <c r="E96" s="24">
        <f t="shared" si="3"/>
        <v>11</v>
      </c>
      <c r="F96" s="28"/>
      <c r="G96" s="26">
        <f>SUMIF($B$7:$B$86,"CAA-3",$G$7:$G$86)</f>
        <v>0</v>
      </c>
      <c r="H96" s="26">
        <f>SUMIF($B$7:$B$86,"CAA-3",$H$7:$H$86)</f>
        <v>4508.9099999999989</v>
      </c>
      <c r="I96" s="26">
        <f>SUMIF($B$7:$B$86,"CAA-3",$I$7:$I$86)</f>
        <v>18035.639999999996</v>
      </c>
      <c r="J96" s="26">
        <f>SUMIF($B$7:$B$86,"CAA-3",$J$7:$J$86)</f>
        <v>22544.550000000003</v>
      </c>
      <c r="K96" s="27"/>
      <c r="L96" s="27"/>
      <c r="M96" s="27"/>
      <c r="N96" s="27"/>
      <c r="O96" s="27"/>
      <c r="P96" s="27"/>
      <c r="Q96" s="27"/>
    </row>
    <row r="97" spans="1:30" ht="14.4" x14ac:dyDescent="0.25">
      <c r="A97" s="29" t="s">
        <v>38</v>
      </c>
      <c r="B97" s="15" t="s">
        <v>39</v>
      </c>
      <c r="C97" s="24">
        <f>SUMIFS($E$7:$E$86,$B$7:$B$86,"CAA-4",$D$7:$D$86,"&lt;&gt;VAGO")</f>
        <v>0</v>
      </c>
      <c r="D97" s="24">
        <f>SUMIFS($E$7:$E$86,$B$7:$B$86,"CAA-4",$D$7:$D$86,"VAGO")</f>
        <v>0</v>
      </c>
      <c r="E97" s="24">
        <f>C97+D97</f>
        <v>0</v>
      </c>
      <c r="F97" s="28"/>
      <c r="G97" s="26">
        <f>SUMIF($B$7:$B$86,"CAA-4",$G$7:$G$86)</f>
        <v>0</v>
      </c>
      <c r="H97" s="26">
        <f>SUMIF($B$7:$B$86,"CAA-4",$H$7:$H$86)</f>
        <v>0</v>
      </c>
      <c r="I97" s="26">
        <f>SUMIF($B$7:$B$86,"CAA-4",$I$7:$I$86)</f>
        <v>0</v>
      </c>
      <c r="J97" s="26">
        <f>SUMIF($B$7:$B$86,"CAA-4",$J$7:$J$86)</f>
        <v>0</v>
      </c>
      <c r="K97" s="27"/>
      <c r="L97" s="27"/>
      <c r="M97" s="27"/>
      <c r="N97" s="27"/>
      <c r="O97" s="27"/>
      <c r="P97" s="27"/>
      <c r="Q97" s="27"/>
    </row>
    <row r="98" spans="1:30" ht="14.4" x14ac:dyDescent="0.25">
      <c r="A98" s="29" t="s">
        <v>40</v>
      </c>
      <c r="B98" s="15" t="s">
        <v>41</v>
      </c>
      <c r="C98" s="24">
        <f>SUMIFS($E$7:$E$86,$B$7:$B$86,"CAA-5",$D$7:$D$86,"&lt;&gt;VAGO")</f>
        <v>3</v>
      </c>
      <c r="D98" s="24">
        <f>SUMIFS($E$7:$E$86,$B$7:$B$86,"CAA-5",$D$7:$D$86,"VAGO")</f>
        <v>8</v>
      </c>
      <c r="E98" s="24">
        <f t="shared" si="3"/>
        <v>11</v>
      </c>
      <c r="F98" s="28"/>
      <c r="G98" s="26">
        <f>SUMIF($B$7:$B$86,"CAA-5",$G$7:$G$86)</f>
        <v>0</v>
      </c>
      <c r="H98" s="26">
        <f>SUMIF($B$7:$B$86,"CAA-5",$H$7:$H$86)</f>
        <v>1079.04</v>
      </c>
      <c r="I98" s="26">
        <f>SUMIF($B$7:$B$86,"CAA-5",$I$7:$I$86)</f>
        <v>4316.24</v>
      </c>
      <c r="J98" s="26">
        <f>SUMIF($B$7:$B$86,"CAA-5",$J$7:$J$86)</f>
        <v>5395.28</v>
      </c>
      <c r="K98" s="27"/>
      <c r="L98" s="27"/>
      <c r="M98" s="27"/>
      <c r="N98" s="27"/>
      <c r="O98" s="27"/>
      <c r="P98" s="27"/>
      <c r="Q98" s="27"/>
    </row>
    <row r="99" spans="1:30" ht="27.6" x14ac:dyDescent="0.25">
      <c r="A99" s="20" t="s">
        <v>42</v>
      </c>
      <c r="B99" s="22"/>
      <c r="C99" s="21">
        <f>SUM(C88:C98)</f>
        <v>61</v>
      </c>
      <c r="D99" s="21">
        <f>SUM(D88:D98)</f>
        <v>19</v>
      </c>
      <c r="E99" s="21">
        <f>SUM(E88:E98)</f>
        <v>80</v>
      </c>
      <c r="F99" s="22"/>
      <c r="G99" s="31">
        <f t="shared" ref="G99:J99" si="4">SUM(G88:G98)</f>
        <v>0</v>
      </c>
      <c r="H99" s="31">
        <f t="shared" si="4"/>
        <v>62162.109999999986</v>
      </c>
      <c r="I99" s="31">
        <f t="shared" si="4"/>
        <v>269036.99</v>
      </c>
      <c r="J99" s="31">
        <f t="shared" si="4"/>
        <v>331199.10000000003</v>
      </c>
      <c r="K99" s="27"/>
      <c r="L99" s="27"/>
      <c r="M99" s="27"/>
      <c r="N99" s="27"/>
      <c r="O99" s="27"/>
      <c r="P99" s="27"/>
      <c r="Q99" s="27"/>
    </row>
    <row r="100" spans="1:30" ht="45.75" customHeight="1" x14ac:dyDescent="0.25">
      <c r="A100" s="27"/>
      <c r="B100" s="27"/>
      <c r="C100" s="27"/>
      <c r="D100" s="27"/>
      <c r="E100" s="27"/>
      <c r="F100" s="27"/>
      <c r="G100" s="27"/>
      <c r="H100" s="18"/>
      <c r="I100" s="18"/>
      <c r="J100" s="32"/>
      <c r="K100" s="27"/>
      <c r="L100" s="27"/>
      <c r="M100" s="27"/>
      <c r="N100" s="27"/>
      <c r="O100" s="27"/>
      <c r="P100" s="27"/>
      <c r="Q100" s="27"/>
    </row>
    <row r="101" spans="1:30" ht="14.4" x14ac:dyDescent="0.25">
      <c r="A101" s="112" t="s">
        <v>43</v>
      </c>
      <c r="B101" s="104"/>
      <c r="C101" s="104"/>
      <c r="D101" s="104"/>
      <c r="E101" s="104"/>
      <c r="F101" s="104"/>
      <c r="G101" s="104"/>
      <c r="H101" s="104"/>
      <c r="I101" s="105"/>
      <c r="J101" s="27"/>
      <c r="K101" s="6"/>
      <c r="L101" s="27"/>
      <c r="M101" s="27"/>
      <c r="N101" s="27"/>
      <c r="O101" s="27"/>
      <c r="P101" s="27"/>
      <c r="Q101" s="27"/>
    </row>
    <row r="102" spans="1:30" ht="27.6" x14ac:dyDescent="0.25">
      <c r="A102" s="9" t="s">
        <v>44</v>
      </c>
      <c r="B102" s="9" t="s">
        <v>45</v>
      </c>
      <c r="C102" s="9" t="s">
        <v>46</v>
      </c>
      <c r="D102" s="9" t="s">
        <v>47</v>
      </c>
      <c r="E102" s="9" t="s">
        <v>48</v>
      </c>
      <c r="F102" s="9" t="s">
        <v>49</v>
      </c>
      <c r="G102" s="9" t="s">
        <v>50</v>
      </c>
      <c r="H102" s="9" t="s">
        <v>51</v>
      </c>
      <c r="I102" s="9" t="s">
        <v>52</v>
      </c>
      <c r="J102" s="33"/>
      <c r="K102" s="6"/>
      <c r="L102" s="33"/>
      <c r="M102" s="33"/>
      <c r="N102" s="33"/>
      <c r="O102" s="33"/>
      <c r="P102" s="33"/>
      <c r="Q102" s="33"/>
      <c r="R102" s="34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</row>
    <row r="103" spans="1:30" ht="14.4" x14ac:dyDescent="0.25">
      <c r="A103" s="13"/>
      <c r="B103" s="35"/>
      <c r="C103" s="14"/>
      <c r="D103" s="14"/>
      <c r="E103" s="15">
        <v>0</v>
      </c>
      <c r="F103" s="36"/>
      <c r="G103" s="16">
        <v>0</v>
      </c>
      <c r="H103" s="16">
        <v>0</v>
      </c>
      <c r="I103" s="17">
        <f t="shared" ref="I103:I112" si="5">SUM(G103:H103)</f>
        <v>0</v>
      </c>
      <c r="J103" s="27"/>
      <c r="K103" s="18"/>
      <c r="L103" s="18"/>
      <c r="M103" s="18"/>
      <c r="N103" s="18"/>
      <c r="O103" s="18"/>
      <c r="P103" s="18"/>
      <c r="Q103" s="18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</row>
    <row r="104" spans="1:30" ht="14.4" x14ac:dyDescent="0.25">
      <c r="A104" s="13"/>
      <c r="B104" s="35"/>
      <c r="C104" s="14"/>
      <c r="D104" s="14"/>
      <c r="E104" s="15">
        <v>0</v>
      </c>
      <c r="F104" s="36"/>
      <c r="G104" s="16">
        <v>0</v>
      </c>
      <c r="H104" s="16">
        <v>0</v>
      </c>
      <c r="I104" s="17">
        <f t="shared" si="5"/>
        <v>0</v>
      </c>
      <c r="J104" s="27"/>
      <c r="K104" s="18"/>
      <c r="L104" s="18"/>
      <c r="M104" s="18"/>
      <c r="N104" s="18"/>
      <c r="O104" s="18"/>
      <c r="P104" s="18"/>
      <c r="Q104" s="18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</row>
    <row r="105" spans="1:30" ht="14.4" x14ac:dyDescent="0.25">
      <c r="A105" s="13"/>
      <c r="B105" s="35"/>
      <c r="C105" s="14"/>
      <c r="D105" s="14"/>
      <c r="E105" s="15">
        <v>0</v>
      </c>
      <c r="F105" s="13"/>
      <c r="G105" s="16">
        <v>0</v>
      </c>
      <c r="H105" s="16">
        <v>0</v>
      </c>
      <c r="I105" s="17">
        <f t="shared" si="5"/>
        <v>0</v>
      </c>
      <c r="J105" s="27"/>
      <c r="K105" s="18"/>
      <c r="L105" s="18"/>
      <c r="M105" s="18"/>
      <c r="N105" s="18"/>
      <c r="O105" s="18"/>
      <c r="P105" s="18"/>
      <c r="Q105" s="18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</row>
    <row r="106" spans="1:30" ht="14.4" x14ac:dyDescent="0.25">
      <c r="A106" s="13"/>
      <c r="B106" s="35"/>
      <c r="C106" s="14"/>
      <c r="D106" s="14"/>
      <c r="E106" s="15">
        <v>0</v>
      </c>
      <c r="F106" s="13"/>
      <c r="G106" s="16">
        <v>0</v>
      </c>
      <c r="H106" s="16">
        <v>0</v>
      </c>
      <c r="I106" s="17">
        <f t="shared" si="5"/>
        <v>0</v>
      </c>
      <c r="J106" s="27"/>
      <c r="K106" s="18"/>
      <c r="L106" s="18"/>
      <c r="M106" s="18"/>
      <c r="N106" s="18"/>
      <c r="O106" s="18"/>
      <c r="P106" s="18"/>
      <c r="Q106" s="18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</row>
    <row r="107" spans="1:30" ht="14.4" x14ac:dyDescent="0.25">
      <c r="A107" s="13"/>
      <c r="B107" s="35"/>
      <c r="C107" s="14"/>
      <c r="D107" s="14"/>
      <c r="E107" s="15">
        <v>0</v>
      </c>
      <c r="F107" s="13"/>
      <c r="G107" s="16">
        <v>0</v>
      </c>
      <c r="H107" s="16">
        <v>0</v>
      </c>
      <c r="I107" s="17">
        <f t="shared" si="5"/>
        <v>0</v>
      </c>
      <c r="J107" s="27"/>
      <c r="K107" s="18"/>
      <c r="L107" s="18"/>
      <c r="M107" s="18"/>
      <c r="N107" s="18"/>
      <c r="O107" s="18"/>
      <c r="P107" s="18"/>
      <c r="Q107" s="18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</row>
    <row r="108" spans="1:30" ht="14.4" x14ac:dyDescent="0.25">
      <c r="A108" s="13"/>
      <c r="B108" s="35"/>
      <c r="C108" s="14"/>
      <c r="D108" s="14"/>
      <c r="E108" s="15">
        <v>0</v>
      </c>
      <c r="F108" s="13"/>
      <c r="G108" s="16">
        <v>0</v>
      </c>
      <c r="H108" s="16">
        <v>0</v>
      </c>
      <c r="I108" s="17">
        <f t="shared" si="5"/>
        <v>0</v>
      </c>
      <c r="J108" s="27"/>
      <c r="K108" s="18"/>
      <c r="L108" s="18"/>
      <c r="M108" s="18"/>
      <c r="N108" s="18"/>
      <c r="O108" s="18"/>
      <c r="P108" s="18"/>
      <c r="Q108" s="18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</row>
    <row r="109" spans="1:30" ht="14.4" x14ac:dyDescent="0.25">
      <c r="A109" s="13"/>
      <c r="B109" s="35"/>
      <c r="C109" s="14"/>
      <c r="D109" s="14"/>
      <c r="E109" s="15">
        <v>0</v>
      </c>
      <c r="F109" s="13"/>
      <c r="G109" s="16">
        <v>0</v>
      </c>
      <c r="H109" s="16">
        <v>0</v>
      </c>
      <c r="I109" s="17">
        <f t="shared" si="5"/>
        <v>0</v>
      </c>
      <c r="J109" s="27"/>
      <c r="K109" s="18"/>
      <c r="L109" s="18"/>
      <c r="M109" s="18"/>
      <c r="N109" s="18"/>
      <c r="O109" s="18"/>
      <c r="P109" s="18"/>
      <c r="Q109" s="18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</row>
    <row r="110" spans="1:30" ht="14.4" x14ac:dyDescent="0.25">
      <c r="A110" s="13"/>
      <c r="B110" s="35"/>
      <c r="C110" s="14"/>
      <c r="D110" s="14"/>
      <c r="E110" s="15">
        <v>0</v>
      </c>
      <c r="F110" s="13"/>
      <c r="G110" s="16">
        <v>0</v>
      </c>
      <c r="H110" s="16">
        <v>0</v>
      </c>
      <c r="I110" s="17">
        <f t="shared" si="5"/>
        <v>0</v>
      </c>
      <c r="J110" s="27"/>
      <c r="K110" s="18"/>
      <c r="L110" s="18"/>
      <c r="M110" s="18"/>
      <c r="N110" s="18"/>
      <c r="O110" s="18"/>
      <c r="P110" s="18"/>
      <c r="Q110" s="18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</row>
    <row r="111" spans="1:30" ht="14.4" x14ac:dyDescent="0.25">
      <c r="A111" s="13"/>
      <c r="B111" s="35"/>
      <c r="C111" s="14"/>
      <c r="D111" s="14"/>
      <c r="E111" s="15">
        <v>0</v>
      </c>
      <c r="F111" s="13"/>
      <c r="G111" s="16">
        <v>0</v>
      </c>
      <c r="H111" s="16">
        <v>0</v>
      </c>
      <c r="I111" s="17">
        <f t="shared" si="5"/>
        <v>0</v>
      </c>
      <c r="J111" s="27"/>
      <c r="K111" s="18"/>
      <c r="L111" s="18"/>
      <c r="M111" s="18"/>
      <c r="N111" s="18"/>
      <c r="O111" s="18"/>
      <c r="P111" s="18"/>
      <c r="Q111" s="18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</row>
    <row r="112" spans="1:30" ht="14.4" x14ac:dyDescent="0.25">
      <c r="A112" s="13"/>
      <c r="B112" s="35"/>
      <c r="C112" s="14"/>
      <c r="D112" s="14"/>
      <c r="E112" s="15">
        <v>0</v>
      </c>
      <c r="F112" s="13"/>
      <c r="G112" s="16">
        <v>0</v>
      </c>
      <c r="H112" s="16">
        <v>0</v>
      </c>
      <c r="I112" s="17">
        <f t="shared" si="5"/>
        <v>0</v>
      </c>
      <c r="J112" s="27"/>
      <c r="K112" s="18"/>
      <c r="L112" s="18"/>
      <c r="M112" s="18"/>
      <c r="N112" s="18"/>
      <c r="O112" s="18"/>
      <c r="P112" s="18"/>
      <c r="Q112" s="18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</row>
    <row r="113" spans="1:30" ht="41.4" x14ac:dyDescent="0.25">
      <c r="A113" s="20" t="s">
        <v>53</v>
      </c>
      <c r="B113" s="20" t="s">
        <v>54</v>
      </c>
      <c r="C113" s="21" t="s">
        <v>55</v>
      </c>
      <c r="D113" s="21" t="s">
        <v>56</v>
      </c>
      <c r="E113" s="21" t="s">
        <v>57</v>
      </c>
      <c r="F113" s="37"/>
      <c r="G113" s="21" t="s">
        <v>58</v>
      </c>
      <c r="H113" s="21" t="s">
        <v>59</v>
      </c>
      <c r="I113" s="21" t="s">
        <v>60</v>
      </c>
      <c r="J113" s="27"/>
      <c r="K113" s="6"/>
      <c r="L113" s="6"/>
      <c r="M113" s="6"/>
      <c r="N113" s="6"/>
      <c r="O113" s="6"/>
      <c r="P113" s="6"/>
      <c r="Q113" s="6"/>
      <c r="R113" s="38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</row>
    <row r="114" spans="1:30" ht="14.4" x14ac:dyDescent="0.25">
      <c r="A114" s="23" t="s">
        <v>61</v>
      </c>
      <c r="B114" s="39" t="s">
        <v>62</v>
      </c>
      <c r="C114" s="24">
        <f>SUMIFS($E$103:$E$112,$B$103:$B$112,"FDA",$D$103:$D$112,"&lt;&gt;VAGO")</f>
        <v>0</v>
      </c>
      <c r="D114" s="24">
        <f>SUMIFS($E$103:$E$112,$B$103:$B$112,"FDA",$D$103:$D$112,"VAGO")</f>
        <v>0</v>
      </c>
      <c r="E114" s="24">
        <f t="shared" ref="E114:E118" si="6">C114+D114</f>
        <v>0</v>
      </c>
      <c r="F114" s="25"/>
      <c r="G114" s="17">
        <f>SUMIF($B$103:$B$112,"FDA",$G$103:$G$112)</f>
        <v>0</v>
      </c>
      <c r="H114" s="17">
        <f>SUMIF($B$103:$B$112,"FDA",$H$103:$H$112)</f>
        <v>0</v>
      </c>
      <c r="I114" s="17">
        <f>SUMIF($B$103:$B$112,"FDA",$I$103:$I$112)</f>
        <v>0</v>
      </c>
      <c r="J114" s="18"/>
      <c r="K114" s="6"/>
      <c r="L114" s="18"/>
      <c r="M114" s="18"/>
      <c r="N114" s="18"/>
      <c r="O114" s="18"/>
      <c r="P114" s="18"/>
      <c r="Q114" s="18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</row>
    <row r="115" spans="1:30" ht="14.4" x14ac:dyDescent="0.25">
      <c r="A115" s="23" t="s">
        <v>63</v>
      </c>
      <c r="B115" s="39" t="s">
        <v>64</v>
      </c>
      <c r="C115" s="24">
        <f>SUMIFS($E$103:$E$112,$B$103:$B$112,"FDA-1",$D$103:$D$112,"&lt;&gt;VAGO")</f>
        <v>0</v>
      </c>
      <c r="D115" s="24">
        <f>SUMIFS($E$103:$E$112,$B$103:$B$112,"FDA-1",$D$103:$D$112,"VAGO")</f>
        <v>0</v>
      </c>
      <c r="E115" s="24">
        <f t="shared" si="6"/>
        <v>0</v>
      </c>
      <c r="F115" s="25"/>
      <c r="G115" s="17">
        <f>SUMIF($B$103:$B$112,"FDA-1",$G$103:$G$112)</f>
        <v>0</v>
      </c>
      <c r="H115" s="17">
        <f>SUMIF($B$103:$B$112,"FDA-1",$H$103:$H$112)</f>
        <v>0</v>
      </c>
      <c r="I115" s="17">
        <f>SUMIF($B$103:$B$112,"FDA-1",$I$103:$I$112)</f>
        <v>0</v>
      </c>
      <c r="J115" s="18"/>
      <c r="K115" s="6"/>
      <c r="L115" s="18"/>
      <c r="M115" s="18"/>
      <c r="N115" s="18"/>
      <c r="O115" s="18"/>
      <c r="P115" s="18"/>
      <c r="Q115" s="18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</row>
    <row r="116" spans="1:30" ht="14.4" x14ac:dyDescent="0.25">
      <c r="A116" s="23" t="s">
        <v>65</v>
      </c>
      <c r="B116" s="39" t="s">
        <v>66</v>
      </c>
      <c r="C116" s="24">
        <f>SUMIFS($E$103:$E$112,$B$103:$B$112,"FDA-2",$D$103:$D$112,"&lt;&gt;VAGO")</f>
        <v>0</v>
      </c>
      <c r="D116" s="24">
        <f>SUMIFS($E$103:$E$112,$B$103:$B$112,"FDA-2",$D$103:$D$112,"VAGO")</f>
        <v>0</v>
      </c>
      <c r="E116" s="24">
        <f t="shared" si="6"/>
        <v>0</v>
      </c>
      <c r="F116" s="28"/>
      <c r="G116" s="17">
        <f>SUMIF($B$103:$B$112,"FDA-2",$G$103:$G$112)</f>
        <v>0</v>
      </c>
      <c r="H116" s="17">
        <f>SUMIF($B$103:$B$112,"FDA-2",$H$103:$H$112)</f>
        <v>0</v>
      </c>
      <c r="I116" s="17">
        <f>SUMIF($B$103:$B$112,"FDA-2",$I$103:$I$112)</f>
        <v>0</v>
      </c>
      <c r="J116" s="18"/>
      <c r="K116" s="6"/>
      <c r="L116" s="18"/>
      <c r="M116" s="18"/>
      <c r="N116" s="18"/>
      <c r="O116" s="18"/>
      <c r="P116" s="18"/>
      <c r="Q116" s="18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</row>
    <row r="117" spans="1:30" ht="14.4" x14ac:dyDescent="0.25">
      <c r="A117" s="23" t="s">
        <v>67</v>
      </c>
      <c r="B117" s="39" t="s">
        <v>68</v>
      </c>
      <c r="C117" s="24">
        <f>SUMIFS($E$103:$E$112,$B$103:$B$112,"FDA-3",$D$103:$D$112,"&lt;&gt;VAGO")</f>
        <v>0</v>
      </c>
      <c r="D117" s="24">
        <f>SUMIFS($E$103:$E$112,$B$103:$B$112,"FDA-3",$D$103:$D$112,"VAGO")</f>
        <v>0</v>
      </c>
      <c r="E117" s="24">
        <f t="shared" si="6"/>
        <v>0</v>
      </c>
      <c r="F117" s="30"/>
      <c r="G117" s="17">
        <f>SUMIF($B$103:$B$112,"FDA-3",$G$103:$G$112)</f>
        <v>0</v>
      </c>
      <c r="H117" s="17">
        <f>SUMIF($B$103:$B$112,"FDA-3",$H$103:$H$112)</f>
        <v>0</v>
      </c>
      <c r="I117" s="17">
        <f>SUMIF($B$103:$B$112,"FDA-3",$I$103:$I$112)</f>
        <v>0</v>
      </c>
      <c r="J117" s="18"/>
      <c r="K117" s="6"/>
      <c r="L117" s="18"/>
      <c r="M117" s="18"/>
      <c r="N117" s="18"/>
      <c r="O117" s="18"/>
      <c r="P117" s="18"/>
      <c r="Q117" s="18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</row>
    <row r="118" spans="1:30" ht="14.4" x14ac:dyDescent="0.25">
      <c r="A118" s="23" t="s">
        <v>69</v>
      </c>
      <c r="B118" s="39" t="s">
        <v>70</v>
      </c>
      <c r="C118" s="24">
        <f>SUMIFS($E$103:$E$112,$B$103:$B$112,"FDA-4",$D$103:$D$112,"&lt;&gt;VAGO")</f>
        <v>0</v>
      </c>
      <c r="D118" s="24">
        <f>SUMIFS($E$103:$E$112,$B$103:$B$112,"FDA-4",$D$103:$D$112,"VAGO")</f>
        <v>0</v>
      </c>
      <c r="E118" s="24">
        <f t="shared" si="6"/>
        <v>0</v>
      </c>
      <c r="F118" s="28"/>
      <c r="G118" s="17">
        <f>SUMIF($B$103:$B$112,"FDA-4",$G$103:$G$112)</f>
        <v>0</v>
      </c>
      <c r="H118" s="17">
        <f>SUMIF($B$103:$B$112,"FDA-4",$H$103:$H$112)</f>
        <v>0</v>
      </c>
      <c r="I118" s="17">
        <f>SUMIF($B$103:$B$112,"FDA-4",$I$103:$I$112)</f>
        <v>0</v>
      </c>
      <c r="J118" s="18"/>
      <c r="K118" s="6"/>
      <c r="L118" s="18"/>
      <c r="M118" s="18"/>
      <c r="N118" s="18"/>
      <c r="O118" s="18"/>
      <c r="P118" s="18"/>
      <c r="Q118" s="18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</row>
    <row r="119" spans="1:30" ht="27.6" x14ac:dyDescent="0.25">
      <c r="A119" s="20" t="s">
        <v>71</v>
      </c>
      <c r="B119" s="37"/>
      <c r="C119" s="21">
        <f t="shared" ref="C119:E119" si="7">SUM(C115:C118)</f>
        <v>0</v>
      </c>
      <c r="D119" s="21">
        <f t="shared" si="7"/>
        <v>0</v>
      </c>
      <c r="E119" s="21">
        <f t="shared" si="7"/>
        <v>0</v>
      </c>
      <c r="F119" s="37"/>
      <c r="G119" s="40">
        <f t="shared" ref="G119:I119" si="8">SUM(G114:G118)</f>
        <v>0</v>
      </c>
      <c r="H119" s="40">
        <f t="shared" si="8"/>
        <v>0</v>
      </c>
      <c r="I119" s="40">
        <f t="shared" si="8"/>
        <v>0</v>
      </c>
      <c r="J119" s="18"/>
      <c r="K119" s="6"/>
      <c r="L119" s="18"/>
      <c r="M119" s="18"/>
      <c r="N119" s="18"/>
      <c r="O119" s="18"/>
      <c r="P119" s="18"/>
      <c r="Q119" s="18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</row>
    <row r="120" spans="1:30" ht="45" customHeight="1" x14ac:dyDescent="0.25">
      <c r="A120" s="32"/>
      <c r="B120" s="32"/>
      <c r="C120" s="32"/>
      <c r="D120" s="32"/>
      <c r="E120" s="32"/>
      <c r="F120" s="32"/>
      <c r="G120" s="32"/>
      <c r="H120" s="32"/>
      <c r="I120" s="6"/>
      <c r="J120" s="18"/>
      <c r="K120" s="6"/>
      <c r="L120" s="18"/>
      <c r="M120" s="18"/>
      <c r="N120" s="18"/>
      <c r="O120" s="18"/>
      <c r="P120" s="18"/>
      <c r="Q120" s="18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</row>
    <row r="121" spans="1:30" ht="14.4" x14ac:dyDescent="0.25">
      <c r="A121" s="112" t="s">
        <v>72</v>
      </c>
      <c r="B121" s="104"/>
      <c r="C121" s="104"/>
      <c r="D121" s="104"/>
      <c r="E121" s="104"/>
      <c r="F121" s="104"/>
      <c r="G121" s="104"/>
      <c r="H121" s="104"/>
      <c r="I121" s="105"/>
      <c r="J121" s="18"/>
      <c r="K121" s="6"/>
      <c r="L121" s="18"/>
      <c r="M121" s="18"/>
      <c r="N121" s="18"/>
      <c r="O121" s="18"/>
      <c r="P121" s="18"/>
      <c r="Q121" s="18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</row>
    <row r="122" spans="1:30" ht="27.6" x14ac:dyDescent="0.25">
      <c r="A122" s="41" t="s">
        <v>73</v>
      </c>
      <c r="B122" s="9" t="s">
        <v>74</v>
      </c>
      <c r="C122" s="9" t="s">
        <v>75</v>
      </c>
      <c r="D122" s="9" t="s">
        <v>76</v>
      </c>
      <c r="E122" s="9" t="s">
        <v>77</v>
      </c>
      <c r="F122" s="9" t="s">
        <v>78</v>
      </c>
      <c r="G122" s="9" t="s">
        <v>79</v>
      </c>
      <c r="H122" s="9" t="s">
        <v>80</v>
      </c>
      <c r="I122" s="9" t="s">
        <v>81</v>
      </c>
      <c r="J122" s="6"/>
      <c r="K122" s="6"/>
      <c r="L122" s="6"/>
      <c r="M122" s="6"/>
      <c r="N122" s="6"/>
      <c r="O122" s="6"/>
      <c r="P122" s="6"/>
      <c r="Q122" s="6"/>
      <c r="R122" s="34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</row>
    <row r="123" spans="1:30" ht="14.4" x14ac:dyDescent="0.25">
      <c r="A123" s="42"/>
      <c r="B123" s="43"/>
      <c r="C123" s="43"/>
      <c r="D123" s="14"/>
      <c r="E123" s="15">
        <v>0</v>
      </c>
      <c r="F123" s="42"/>
      <c r="G123" s="16">
        <v>0</v>
      </c>
      <c r="H123" s="16">
        <v>0</v>
      </c>
      <c r="I123" s="17">
        <f t="shared" ref="I123:I132" si="9">SUM(G123:H123)</f>
        <v>0</v>
      </c>
      <c r="J123" s="18"/>
      <c r="K123" s="18"/>
      <c r="L123" s="18"/>
      <c r="M123" s="18"/>
      <c r="N123" s="18"/>
      <c r="O123" s="18"/>
      <c r="P123" s="18"/>
      <c r="Q123" s="18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</row>
    <row r="124" spans="1:30" ht="14.4" x14ac:dyDescent="0.25">
      <c r="A124" s="13"/>
      <c r="B124" s="43"/>
      <c r="C124" s="14"/>
      <c r="D124" s="14"/>
      <c r="E124" s="15">
        <v>0</v>
      </c>
      <c r="F124" s="13"/>
      <c r="G124" s="16">
        <v>0</v>
      </c>
      <c r="H124" s="16">
        <v>0</v>
      </c>
      <c r="I124" s="17">
        <f t="shared" si="9"/>
        <v>0</v>
      </c>
      <c r="J124" s="18"/>
      <c r="K124" s="18"/>
      <c r="L124" s="18"/>
      <c r="M124" s="18"/>
      <c r="N124" s="18"/>
      <c r="O124" s="18"/>
      <c r="P124" s="18"/>
      <c r="Q124" s="18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</row>
    <row r="125" spans="1:30" ht="14.4" x14ac:dyDescent="0.25">
      <c r="A125" s="13"/>
      <c r="B125" s="43"/>
      <c r="C125" s="14"/>
      <c r="D125" s="14"/>
      <c r="E125" s="15">
        <v>0</v>
      </c>
      <c r="F125" s="36"/>
      <c r="G125" s="16">
        <v>0</v>
      </c>
      <c r="H125" s="16">
        <v>0</v>
      </c>
      <c r="I125" s="17">
        <f t="shared" si="9"/>
        <v>0</v>
      </c>
      <c r="J125" s="18"/>
      <c r="K125" s="18"/>
      <c r="L125" s="18"/>
      <c r="M125" s="18"/>
      <c r="N125" s="18"/>
      <c r="O125" s="18"/>
      <c r="P125" s="18"/>
      <c r="Q125" s="18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</row>
    <row r="126" spans="1:30" ht="14.4" x14ac:dyDescent="0.25">
      <c r="A126" s="42"/>
      <c r="B126" s="43"/>
      <c r="C126" s="14"/>
      <c r="D126" s="14"/>
      <c r="E126" s="15">
        <v>0</v>
      </c>
      <c r="F126" s="13"/>
      <c r="G126" s="16">
        <v>0</v>
      </c>
      <c r="H126" s="16">
        <v>0</v>
      </c>
      <c r="I126" s="17">
        <f t="shared" si="9"/>
        <v>0</v>
      </c>
      <c r="J126" s="18"/>
      <c r="K126" s="18"/>
      <c r="L126" s="18"/>
      <c r="M126" s="18"/>
      <c r="N126" s="18"/>
      <c r="O126" s="18"/>
      <c r="P126" s="18"/>
      <c r="Q126" s="18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</row>
    <row r="127" spans="1:30" ht="14.4" x14ac:dyDescent="0.25">
      <c r="A127" s="42"/>
      <c r="B127" s="43"/>
      <c r="C127" s="43"/>
      <c r="D127" s="14"/>
      <c r="E127" s="15">
        <v>0</v>
      </c>
      <c r="F127" s="42"/>
      <c r="G127" s="16">
        <v>0</v>
      </c>
      <c r="H127" s="16">
        <v>0</v>
      </c>
      <c r="I127" s="17">
        <f t="shared" si="9"/>
        <v>0</v>
      </c>
      <c r="J127" s="18"/>
      <c r="K127" s="18"/>
      <c r="L127" s="18"/>
      <c r="M127" s="18"/>
      <c r="N127" s="18"/>
      <c r="O127" s="18"/>
      <c r="P127" s="18"/>
      <c r="Q127" s="18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</row>
    <row r="128" spans="1:30" ht="14.4" x14ac:dyDescent="0.25">
      <c r="A128" s="42"/>
      <c r="B128" s="43"/>
      <c r="C128" s="43"/>
      <c r="D128" s="14"/>
      <c r="E128" s="15">
        <v>0</v>
      </c>
      <c r="F128" s="42"/>
      <c r="G128" s="16">
        <v>0</v>
      </c>
      <c r="H128" s="16">
        <v>0</v>
      </c>
      <c r="I128" s="17">
        <f t="shared" si="9"/>
        <v>0</v>
      </c>
      <c r="J128" s="18"/>
      <c r="K128" s="18"/>
      <c r="L128" s="18"/>
      <c r="M128" s="18"/>
      <c r="N128" s="18"/>
      <c r="O128" s="18"/>
      <c r="P128" s="18"/>
      <c r="Q128" s="18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</row>
    <row r="129" spans="1:30" ht="14.4" x14ac:dyDescent="0.25">
      <c r="A129" s="42"/>
      <c r="B129" s="43"/>
      <c r="C129" s="43"/>
      <c r="D129" s="14"/>
      <c r="E129" s="15">
        <v>0</v>
      </c>
      <c r="F129" s="42"/>
      <c r="G129" s="16">
        <v>0</v>
      </c>
      <c r="H129" s="16">
        <v>0</v>
      </c>
      <c r="I129" s="17">
        <f t="shared" si="9"/>
        <v>0</v>
      </c>
      <c r="J129" s="18"/>
      <c r="K129" s="18"/>
      <c r="L129" s="18"/>
      <c r="M129" s="18"/>
      <c r="N129" s="18"/>
      <c r="O129" s="18"/>
      <c r="P129" s="18"/>
      <c r="Q129" s="18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</row>
    <row r="130" spans="1:30" ht="14.4" x14ac:dyDescent="0.25">
      <c r="A130" s="42"/>
      <c r="B130" s="43"/>
      <c r="C130" s="43"/>
      <c r="D130" s="14"/>
      <c r="E130" s="15">
        <v>0</v>
      </c>
      <c r="F130" s="42"/>
      <c r="G130" s="16">
        <v>0</v>
      </c>
      <c r="H130" s="16">
        <v>0</v>
      </c>
      <c r="I130" s="17">
        <f t="shared" si="9"/>
        <v>0</v>
      </c>
      <c r="J130" s="18"/>
      <c r="K130" s="18"/>
      <c r="L130" s="18"/>
      <c r="M130" s="18"/>
      <c r="N130" s="18"/>
      <c r="O130" s="18"/>
      <c r="P130" s="18"/>
      <c r="Q130" s="18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</row>
    <row r="131" spans="1:30" ht="14.4" x14ac:dyDescent="0.25">
      <c r="A131" s="42"/>
      <c r="B131" s="43"/>
      <c r="C131" s="43"/>
      <c r="D131" s="14"/>
      <c r="E131" s="15">
        <v>0</v>
      </c>
      <c r="F131" s="42"/>
      <c r="G131" s="16">
        <v>0</v>
      </c>
      <c r="H131" s="16">
        <v>0</v>
      </c>
      <c r="I131" s="17">
        <f t="shared" si="9"/>
        <v>0</v>
      </c>
      <c r="J131" s="18"/>
      <c r="K131" s="18"/>
      <c r="L131" s="18"/>
      <c r="M131" s="18"/>
      <c r="N131" s="18"/>
      <c r="O131" s="18"/>
      <c r="P131" s="18"/>
      <c r="Q131" s="18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</row>
    <row r="132" spans="1:30" ht="14.4" x14ac:dyDescent="0.25">
      <c r="A132" s="42"/>
      <c r="B132" s="43"/>
      <c r="C132" s="43"/>
      <c r="D132" s="14"/>
      <c r="E132" s="15">
        <v>0</v>
      </c>
      <c r="F132" s="42"/>
      <c r="G132" s="16">
        <v>0</v>
      </c>
      <c r="H132" s="16">
        <v>0</v>
      </c>
      <c r="I132" s="17">
        <f t="shared" si="9"/>
        <v>0</v>
      </c>
      <c r="J132" s="18"/>
      <c r="K132" s="18"/>
      <c r="L132" s="18"/>
      <c r="M132" s="18"/>
      <c r="N132" s="18"/>
      <c r="O132" s="18"/>
      <c r="P132" s="18"/>
      <c r="Q132" s="18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</row>
    <row r="133" spans="1:30" ht="41.4" x14ac:dyDescent="0.25">
      <c r="A133" s="20" t="s">
        <v>82</v>
      </c>
      <c r="B133" s="20" t="s">
        <v>83</v>
      </c>
      <c r="C133" s="21" t="s">
        <v>84</v>
      </c>
      <c r="D133" s="21" t="s">
        <v>85</v>
      </c>
      <c r="E133" s="21" t="s">
        <v>86</v>
      </c>
      <c r="F133" s="37"/>
      <c r="G133" s="21" t="s">
        <v>87</v>
      </c>
      <c r="H133" s="21" t="s">
        <v>88</v>
      </c>
      <c r="I133" s="21" t="s">
        <v>89</v>
      </c>
      <c r="J133" s="18"/>
      <c r="K133" s="18"/>
      <c r="L133" s="18"/>
      <c r="M133" s="18"/>
      <c r="N133" s="18"/>
      <c r="O133" s="18"/>
      <c r="P133" s="18"/>
      <c r="Q133" s="18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</row>
    <row r="134" spans="1:30" ht="14.4" x14ac:dyDescent="0.25">
      <c r="A134" s="23" t="s">
        <v>90</v>
      </c>
      <c r="B134" s="39" t="s">
        <v>91</v>
      </c>
      <c r="C134" s="24">
        <f>SUMIFS($E$123:$E$132,$B$123:$B$132,"FGS-1",$D$123:$D$132,"&lt;&gt;VAGO")</f>
        <v>0</v>
      </c>
      <c r="D134" s="24">
        <f>SUMIFS($E$123:$E$132,$B$123:$B$132,"FGS-1",$D$123:$D$132,"VAGO")</f>
        <v>0</v>
      </c>
      <c r="E134" s="24">
        <f t="shared" ref="E134:E139" si="10">C134+D134</f>
        <v>0</v>
      </c>
      <c r="F134" s="25"/>
      <c r="G134" s="17">
        <f t="shared" ref="G134:I134" si="11">SUMIF($B$123:$B$132,"FGS-1",$G$123:$G$132)</f>
        <v>0</v>
      </c>
      <c r="H134" s="17">
        <f t="shared" si="11"/>
        <v>0</v>
      </c>
      <c r="I134" s="17">
        <f t="shared" si="11"/>
        <v>0</v>
      </c>
      <c r="J134" s="18"/>
      <c r="K134" s="18"/>
      <c r="L134" s="18"/>
      <c r="M134" s="18"/>
      <c r="N134" s="18"/>
      <c r="O134" s="18"/>
      <c r="P134" s="18"/>
      <c r="Q134" s="18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</row>
    <row r="135" spans="1:30" ht="14.4" x14ac:dyDescent="0.25">
      <c r="A135" s="23" t="s">
        <v>92</v>
      </c>
      <c r="B135" s="39" t="s">
        <v>93</v>
      </c>
      <c r="C135" s="24">
        <f>SUMIFS($E$123:$E$132,$B$123:$B$132,"FGS-2",$D$123:$D$132,"&lt;&gt;VAGO")</f>
        <v>0</v>
      </c>
      <c r="D135" s="24">
        <f>SUMIFS($E$123:$E$132,$B$123:$B$132,"FGS-2",$D$123:$D$132,"VAGO")</f>
        <v>0</v>
      </c>
      <c r="E135" s="24">
        <f t="shared" si="10"/>
        <v>0</v>
      </c>
      <c r="F135" s="28"/>
      <c r="G135" s="17">
        <f t="shared" ref="G135:I135" si="12">SUMIF($B$123:$B$132,"FGS-2",$G$123:$G$132)</f>
        <v>0</v>
      </c>
      <c r="H135" s="17">
        <f t="shared" si="12"/>
        <v>0</v>
      </c>
      <c r="I135" s="17">
        <f t="shared" si="12"/>
        <v>0</v>
      </c>
      <c r="J135" s="18"/>
      <c r="K135" s="18"/>
      <c r="L135" s="18"/>
      <c r="M135" s="18"/>
      <c r="N135" s="18"/>
      <c r="O135" s="18"/>
      <c r="P135" s="18"/>
      <c r="Q135" s="18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</row>
    <row r="136" spans="1:30" ht="14.4" x14ac:dyDescent="0.25">
      <c r="A136" s="23" t="s">
        <v>94</v>
      </c>
      <c r="B136" s="39" t="s">
        <v>95</v>
      </c>
      <c r="C136" s="24">
        <f>SUMIFS($E$123:$E$132,$B$123:$B$132,"FGS-3",$D$123:$D$132,"&lt;&gt;VAGO")</f>
        <v>0</v>
      </c>
      <c r="D136" s="24">
        <f>SUMIFS($E$123:$E$132,$B$123:$B$132,"FGS-3",$D$123:$D$132,"VAGO")</f>
        <v>0</v>
      </c>
      <c r="E136" s="24">
        <f t="shared" si="10"/>
        <v>0</v>
      </c>
      <c r="F136" s="28"/>
      <c r="G136" s="17">
        <f t="shared" ref="G136:I136" si="13">SUMIF($B$123:$B$132,"FGS-3",$G$123:$G$132)</f>
        <v>0</v>
      </c>
      <c r="H136" s="17">
        <f t="shared" si="13"/>
        <v>0</v>
      </c>
      <c r="I136" s="17">
        <f t="shared" si="13"/>
        <v>0</v>
      </c>
      <c r="J136" s="18"/>
      <c r="K136" s="18"/>
      <c r="L136" s="18"/>
      <c r="M136" s="18"/>
      <c r="N136" s="18"/>
      <c r="O136" s="18"/>
      <c r="P136" s="18"/>
      <c r="Q136" s="18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</row>
    <row r="137" spans="1:30" ht="14.4" x14ac:dyDescent="0.25">
      <c r="A137" s="29" t="s">
        <v>96</v>
      </c>
      <c r="B137" s="44" t="s">
        <v>97</v>
      </c>
      <c r="C137" s="24">
        <f>SUMIFS($E$123:$E$132,$B$123:$B$132,"FGA-1",$D$123:$D$132,"&lt;&gt;VAGO")</f>
        <v>0</v>
      </c>
      <c r="D137" s="24">
        <f>SUMIFS($E$123:$E$132,$B$123:$B$132,"FGA-1",$D$123:$D$132,"VAGO")</f>
        <v>0</v>
      </c>
      <c r="E137" s="24">
        <f t="shared" si="10"/>
        <v>0</v>
      </c>
      <c r="F137" s="30"/>
      <c r="G137" s="17">
        <f t="shared" ref="G137:I137" si="14">SUMIF($B$123:$B$132,"FGA-1",$G$123:$G$132)</f>
        <v>0</v>
      </c>
      <c r="H137" s="17">
        <f t="shared" si="14"/>
        <v>0</v>
      </c>
      <c r="I137" s="17">
        <f t="shared" si="14"/>
        <v>0</v>
      </c>
      <c r="J137" s="18"/>
      <c r="K137" s="18"/>
      <c r="L137" s="18"/>
      <c r="M137" s="18"/>
      <c r="N137" s="18"/>
      <c r="O137" s="18"/>
      <c r="P137" s="18"/>
      <c r="Q137" s="18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</row>
    <row r="138" spans="1:30" ht="14.4" x14ac:dyDescent="0.25">
      <c r="A138" s="23" t="s">
        <v>98</v>
      </c>
      <c r="B138" s="39" t="s">
        <v>99</v>
      </c>
      <c r="C138" s="24">
        <f>SUMIFS($E$123:$E$132,$B$123:$B$132,"FGA-2",$D$123:$D$132,"&lt;&gt;VAGO")</f>
        <v>0</v>
      </c>
      <c r="D138" s="24">
        <f>SUMIFS($E$123:$E$132,$B$123:$B$132,"FGA-2",$D$123:$D$132,"VAGO")</f>
        <v>0</v>
      </c>
      <c r="E138" s="24">
        <f t="shared" si="10"/>
        <v>0</v>
      </c>
      <c r="F138" s="30"/>
      <c r="G138" s="17">
        <f t="shared" ref="G138:I138" si="15">SUMIF($B$123:$B$132,"FGA-2",$G$123:$G$132)</f>
        <v>0</v>
      </c>
      <c r="H138" s="17">
        <f t="shared" si="15"/>
        <v>0</v>
      </c>
      <c r="I138" s="17">
        <f t="shared" si="15"/>
        <v>0</v>
      </c>
      <c r="J138" s="18"/>
      <c r="K138" s="18"/>
      <c r="L138" s="18"/>
      <c r="M138" s="18"/>
      <c r="N138" s="18"/>
      <c r="O138" s="18"/>
      <c r="P138" s="18"/>
      <c r="Q138" s="18"/>
      <c r="R138" s="34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</row>
    <row r="139" spans="1:30" ht="14.4" x14ac:dyDescent="0.25">
      <c r="A139" s="23" t="s">
        <v>100</v>
      </c>
      <c r="B139" s="39" t="s">
        <v>101</v>
      </c>
      <c r="C139" s="24">
        <f>SUMIFS($E$123:$E$132,$B$123:$B$132,"FGA-3",$D$123:$D$132,"&lt;&gt;VAGO")</f>
        <v>0</v>
      </c>
      <c r="D139" s="24">
        <f>SUMIFS($E$123:$E$132,$B$123:$B$132,"FGA-3",$D$123:$D$132,"VAGO")</f>
        <v>0</v>
      </c>
      <c r="E139" s="24">
        <f t="shared" si="10"/>
        <v>0</v>
      </c>
      <c r="F139" s="28"/>
      <c r="G139" s="17">
        <f t="shared" ref="G139:I139" si="16">SUMIF($B$123:$B$132,"FGA-3",$G$123:$G$132)</f>
        <v>0</v>
      </c>
      <c r="H139" s="17">
        <f t="shared" si="16"/>
        <v>0</v>
      </c>
      <c r="I139" s="17">
        <f t="shared" si="16"/>
        <v>0</v>
      </c>
      <c r="J139" s="18"/>
      <c r="K139" s="18"/>
      <c r="L139" s="18"/>
      <c r="M139" s="18"/>
      <c r="N139" s="18"/>
      <c r="O139" s="18"/>
      <c r="P139" s="18"/>
      <c r="Q139" s="18"/>
      <c r="R139" s="38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</row>
    <row r="140" spans="1:30" ht="27.6" x14ac:dyDescent="0.25">
      <c r="A140" s="20" t="s">
        <v>102</v>
      </c>
      <c r="B140" s="37"/>
      <c r="C140" s="21">
        <f t="shared" ref="C140:E140" si="17">SUM(C134:C139)</f>
        <v>0</v>
      </c>
      <c r="D140" s="21">
        <f t="shared" si="17"/>
        <v>0</v>
      </c>
      <c r="E140" s="21">
        <f t="shared" si="17"/>
        <v>0</v>
      </c>
      <c r="F140" s="37"/>
      <c r="G140" s="40">
        <f t="shared" ref="G140:I140" si="18">SUM(G134:G139)</f>
        <v>0</v>
      </c>
      <c r="H140" s="40">
        <f t="shared" si="18"/>
        <v>0</v>
      </c>
      <c r="I140" s="40">
        <f t="shared" si="18"/>
        <v>0</v>
      </c>
      <c r="J140" s="18"/>
      <c r="K140" s="18"/>
      <c r="L140" s="18"/>
      <c r="M140" s="18"/>
      <c r="N140" s="18"/>
      <c r="O140" s="18"/>
      <c r="P140" s="18"/>
      <c r="Q140" s="18"/>
      <c r="R140" s="38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</row>
    <row r="141" spans="1:30" ht="33" customHeight="1" x14ac:dyDescent="0.25">
      <c r="A141" s="27"/>
      <c r="B141" s="27"/>
      <c r="C141" s="27"/>
      <c r="D141" s="27"/>
      <c r="E141" s="27"/>
      <c r="F141" s="27"/>
      <c r="G141" s="27"/>
      <c r="H141" s="27"/>
      <c r="I141" s="33"/>
      <c r="J141" s="33"/>
      <c r="K141" s="6"/>
      <c r="L141" s="33"/>
      <c r="M141" s="33"/>
      <c r="N141" s="33"/>
      <c r="O141" s="33"/>
      <c r="P141" s="33"/>
      <c r="Q141" s="33"/>
      <c r="R141" s="34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</row>
    <row r="142" spans="1:30" ht="41.4" x14ac:dyDescent="0.25">
      <c r="A142" s="20"/>
      <c r="B142" s="20"/>
      <c r="C142" s="21" t="s">
        <v>103</v>
      </c>
      <c r="D142" s="21" t="s">
        <v>104</v>
      </c>
      <c r="E142" s="21" t="s">
        <v>105</v>
      </c>
      <c r="F142" s="22"/>
      <c r="G142" s="21" t="s">
        <v>106</v>
      </c>
      <c r="H142" s="21" t="s">
        <v>107</v>
      </c>
      <c r="I142" s="21" t="s">
        <v>108</v>
      </c>
      <c r="J142" s="33"/>
      <c r="K142" s="6"/>
      <c r="L142" s="33"/>
      <c r="M142" s="33"/>
      <c r="N142" s="33"/>
      <c r="O142" s="33"/>
      <c r="P142" s="33"/>
      <c r="Q142" s="33"/>
      <c r="R142" s="34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</row>
    <row r="143" spans="1:30" ht="27.6" x14ac:dyDescent="0.25">
      <c r="A143" s="20" t="s">
        <v>109</v>
      </c>
      <c r="B143" s="22"/>
      <c r="C143" s="21">
        <f t="shared" ref="C143:E143" si="19">SUM(C99+C119+C140)</f>
        <v>61</v>
      </c>
      <c r="D143" s="21">
        <f t="shared" si="19"/>
        <v>19</v>
      </c>
      <c r="E143" s="21">
        <f t="shared" si="19"/>
        <v>80</v>
      </c>
      <c r="F143" s="22"/>
      <c r="G143" s="40">
        <f t="shared" ref="G143:I143" si="20">SUM(H99+G119+G140)</f>
        <v>62162.109999999986</v>
      </c>
      <c r="H143" s="40">
        <f t="shared" si="20"/>
        <v>269036.99</v>
      </c>
      <c r="I143" s="40">
        <f t="shared" si="20"/>
        <v>331199.10000000003</v>
      </c>
      <c r="J143" s="33"/>
      <c r="K143" s="6"/>
      <c r="L143" s="33"/>
      <c r="M143" s="33"/>
      <c r="N143" s="33"/>
      <c r="O143" s="33"/>
      <c r="P143" s="33"/>
      <c r="Q143" s="33"/>
      <c r="R143" s="34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</row>
    <row r="144" spans="1:30" ht="30" customHeight="1" x14ac:dyDescent="0.25">
      <c r="A144" s="27"/>
      <c r="B144" s="27"/>
      <c r="C144" s="27"/>
      <c r="D144" s="27"/>
      <c r="E144" s="27"/>
      <c r="F144" s="27"/>
      <c r="G144" s="27"/>
      <c r="H144" s="27"/>
      <c r="I144" s="33"/>
      <c r="J144" s="33"/>
      <c r="K144" s="6"/>
      <c r="L144" s="33"/>
      <c r="M144" s="33"/>
      <c r="N144" s="33"/>
      <c r="O144" s="33"/>
      <c r="P144" s="33"/>
      <c r="Q144" s="33"/>
      <c r="R144" s="34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</row>
    <row r="145" spans="1:30" ht="14.4" x14ac:dyDescent="0.25">
      <c r="A145" s="109" t="s">
        <v>110</v>
      </c>
      <c r="B145" s="104"/>
      <c r="C145" s="104"/>
      <c r="D145" s="104"/>
      <c r="E145" s="104"/>
      <c r="F145" s="105"/>
      <c r="G145" s="18"/>
      <c r="H145" s="27"/>
      <c r="I145" s="27"/>
      <c r="J145" s="27"/>
      <c r="K145" s="18"/>
      <c r="L145" s="27"/>
      <c r="M145" s="33"/>
      <c r="N145" s="33"/>
      <c r="O145" s="33"/>
      <c r="P145" s="33"/>
      <c r="Q145" s="33"/>
      <c r="R145" s="34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</row>
    <row r="146" spans="1:30" ht="14.4" x14ac:dyDescent="0.25">
      <c r="A146" s="113" t="s">
        <v>111</v>
      </c>
      <c r="B146" s="104"/>
      <c r="C146" s="104"/>
      <c r="D146" s="104"/>
      <c r="E146" s="104"/>
      <c r="F146" s="105"/>
      <c r="G146" s="18"/>
      <c r="H146" s="27"/>
      <c r="I146" s="27"/>
      <c r="J146" s="27"/>
      <c r="K146" s="27"/>
      <c r="L146" s="27"/>
      <c r="M146" s="33"/>
      <c r="N146" s="33"/>
      <c r="O146" s="33"/>
      <c r="P146" s="33"/>
      <c r="Q146" s="33"/>
      <c r="R146" s="34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</row>
    <row r="147" spans="1:30" ht="14.4" x14ac:dyDescent="0.25">
      <c r="A147" s="113" t="s">
        <v>112</v>
      </c>
      <c r="B147" s="104"/>
      <c r="C147" s="104"/>
      <c r="D147" s="104"/>
      <c r="E147" s="104"/>
      <c r="F147" s="105"/>
      <c r="G147" s="18"/>
      <c r="H147" s="27"/>
      <c r="I147" s="27"/>
      <c r="J147" s="27"/>
      <c r="K147" s="27"/>
      <c r="L147" s="27"/>
      <c r="M147" s="33"/>
      <c r="N147" s="33"/>
      <c r="O147" s="33"/>
      <c r="P147" s="33"/>
      <c r="Q147" s="33"/>
      <c r="R147" s="34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</row>
    <row r="148" spans="1:30" ht="14.4" x14ac:dyDescent="0.25">
      <c r="A148" s="111" t="s">
        <v>113</v>
      </c>
      <c r="B148" s="104"/>
      <c r="C148" s="104"/>
      <c r="D148" s="104"/>
      <c r="E148" s="104"/>
      <c r="F148" s="105"/>
      <c r="G148" s="18"/>
      <c r="H148" s="27"/>
      <c r="I148" s="27"/>
      <c r="J148" s="27"/>
      <c r="K148" s="27"/>
      <c r="L148" s="27"/>
      <c r="M148" s="33"/>
      <c r="N148" s="33"/>
      <c r="O148" s="33"/>
      <c r="P148" s="33"/>
      <c r="Q148" s="33"/>
      <c r="R148" s="34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</row>
    <row r="149" spans="1:30" ht="14.4" x14ac:dyDescent="0.25">
      <c r="A149" s="111" t="s">
        <v>114</v>
      </c>
      <c r="B149" s="104"/>
      <c r="C149" s="104"/>
      <c r="D149" s="104"/>
      <c r="E149" s="104"/>
      <c r="F149" s="105"/>
      <c r="G149" s="18"/>
      <c r="H149" s="27"/>
      <c r="I149" s="27"/>
      <c r="J149" s="27"/>
      <c r="K149" s="27"/>
      <c r="L149" s="27"/>
      <c r="M149" s="33"/>
      <c r="N149" s="33"/>
      <c r="O149" s="33"/>
      <c r="P149" s="33"/>
      <c r="Q149" s="33"/>
      <c r="R149" s="34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</row>
    <row r="150" spans="1:30" ht="14.4" x14ac:dyDescent="0.25">
      <c r="A150" s="111" t="s">
        <v>115</v>
      </c>
      <c r="B150" s="104"/>
      <c r="C150" s="104"/>
      <c r="D150" s="104"/>
      <c r="E150" s="104"/>
      <c r="F150" s="105"/>
      <c r="G150" s="18"/>
      <c r="H150" s="27"/>
      <c r="I150" s="27"/>
      <c r="J150" s="27"/>
      <c r="K150" s="27"/>
      <c r="L150" s="27"/>
      <c r="M150" s="33"/>
      <c r="N150" s="33"/>
      <c r="O150" s="33"/>
      <c r="P150" s="33"/>
      <c r="Q150" s="33"/>
      <c r="R150" s="34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</row>
    <row r="151" spans="1:30" ht="14.4" x14ac:dyDescent="0.25">
      <c r="A151" s="111"/>
      <c r="B151" s="104"/>
      <c r="C151" s="104"/>
      <c r="D151" s="104"/>
      <c r="E151" s="104"/>
      <c r="F151" s="105"/>
      <c r="G151" s="18"/>
      <c r="H151" s="27"/>
      <c r="I151" s="27"/>
      <c r="J151" s="27"/>
      <c r="K151" s="27"/>
      <c r="L151" s="27"/>
      <c r="M151" s="33"/>
      <c r="N151" s="33"/>
      <c r="O151" s="33"/>
      <c r="P151" s="33"/>
      <c r="Q151" s="33"/>
      <c r="R151" s="34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</row>
    <row r="152" spans="1:30" ht="14.4" x14ac:dyDescent="0.25">
      <c r="A152" s="111"/>
      <c r="B152" s="104"/>
      <c r="C152" s="104"/>
      <c r="D152" s="104"/>
      <c r="E152" s="104"/>
      <c r="F152" s="105"/>
      <c r="G152" s="18"/>
      <c r="H152" s="27"/>
      <c r="I152" s="27"/>
      <c r="J152" s="27"/>
      <c r="K152" s="27"/>
      <c r="L152" s="27"/>
      <c r="M152" s="33"/>
      <c r="N152" s="33"/>
      <c r="O152" s="33"/>
      <c r="P152" s="33"/>
      <c r="Q152" s="33"/>
      <c r="R152" s="34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</row>
    <row r="153" spans="1:30" ht="14.4" x14ac:dyDescent="0.25">
      <c r="A153" s="106"/>
      <c r="B153" s="104"/>
      <c r="C153" s="104"/>
      <c r="D153" s="104"/>
      <c r="E153" s="104"/>
      <c r="F153" s="105"/>
      <c r="G153" s="18"/>
      <c r="H153" s="27"/>
      <c r="I153" s="27"/>
      <c r="J153" s="27"/>
      <c r="K153" s="27"/>
      <c r="L153" s="27"/>
      <c r="M153" s="33"/>
      <c r="N153" s="33"/>
      <c r="O153" s="33"/>
      <c r="P153" s="33"/>
      <c r="Q153" s="33"/>
      <c r="R153" s="34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</row>
    <row r="154" spans="1:30" ht="14.4" x14ac:dyDescent="0.25">
      <c r="A154" s="106"/>
      <c r="B154" s="104"/>
      <c r="C154" s="104"/>
      <c r="D154" s="104"/>
      <c r="E154" s="104"/>
      <c r="F154" s="105"/>
      <c r="G154" s="18"/>
      <c r="H154" s="27"/>
      <c r="I154" s="27"/>
      <c r="J154" s="27"/>
      <c r="K154" s="27"/>
      <c r="L154" s="27"/>
      <c r="M154" s="33"/>
      <c r="N154" s="33"/>
      <c r="O154" s="33"/>
      <c r="P154" s="33"/>
      <c r="Q154" s="33"/>
      <c r="R154" s="34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</row>
    <row r="155" spans="1:30" ht="14.4" x14ac:dyDescent="0.25">
      <c r="A155" s="106"/>
      <c r="B155" s="104"/>
      <c r="C155" s="104"/>
      <c r="D155" s="104"/>
      <c r="E155" s="104"/>
      <c r="F155" s="105"/>
      <c r="G155" s="18"/>
      <c r="H155" s="27"/>
      <c r="I155" s="27"/>
      <c r="J155" s="27"/>
      <c r="K155" s="27"/>
      <c r="L155" s="27"/>
      <c r="M155" s="33"/>
      <c r="N155" s="33"/>
      <c r="O155" s="33"/>
      <c r="P155" s="33"/>
      <c r="Q155" s="33"/>
      <c r="R155" s="34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</row>
    <row r="156" spans="1:30" ht="14.4" x14ac:dyDescent="0.25">
      <c r="A156" s="106"/>
      <c r="B156" s="104"/>
      <c r="C156" s="104"/>
      <c r="D156" s="104"/>
      <c r="E156" s="104"/>
      <c r="F156" s="105"/>
      <c r="G156" s="18"/>
      <c r="H156" s="27"/>
      <c r="I156" s="27"/>
      <c r="J156" s="27"/>
      <c r="K156" s="27"/>
      <c r="L156" s="27"/>
      <c r="M156" s="33"/>
      <c r="N156" s="33"/>
      <c r="O156" s="33"/>
      <c r="P156" s="33"/>
      <c r="Q156" s="33"/>
      <c r="R156" s="34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</row>
    <row r="157" spans="1:30" ht="14.4" x14ac:dyDescent="0.25">
      <c r="A157" s="106"/>
      <c r="B157" s="104"/>
      <c r="C157" s="104"/>
      <c r="D157" s="104"/>
      <c r="E157" s="104"/>
      <c r="F157" s="105"/>
      <c r="G157" s="18"/>
      <c r="H157" s="27"/>
      <c r="I157" s="27"/>
      <c r="J157" s="27"/>
      <c r="K157" s="27"/>
      <c r="L157" s="27"/>
      <c r="M157" s="33"/>
      <c r="N157" s="33"/>
      <c r="O157" s="33"/>
      <c r="P157" s="33"/>
      <c r="Q157" s="33"/>
      <c r="R157" s="34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</row>
    <row r="158" spans="1:30" ht="32.25" customHeight="1" x14ac:dyDescent="0.25">
      <c r="A158" s="107"/>
      <c r="B158" s="108"/>
      <c r="C158" s="108"/>
      <c r="D158" s="108"/>
      <c r="E158" s="108"/>
      <c r="F158" s="108"/>
      <c r="G158" s="18"/>
      <c r="H158" s="27"/>
      <c r="I158" s="27"/>
      <c r="J158" s="27"/>
      <c r="K158" s="27"/>
      <c r="L158" s="27"/>
      <c r="M158" s="33"/>
      <c r="N158" s="33"/>
      <c r="O158" s="33"/>
      <c r="P158" s="33"/>
      <c r="Q158" s="33"/>
      <c r="R158" s="34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</row>
    <row r="159" spans="1:30" ht="14.4" x14ac:dyDescent="0.25">
      <c r="A159" s="109" t="s">
        <v>116</v>
      </c>
      <c r="B159" s="104"/>
      <c r="C159" s="104"/>
      <c r="D159" s="104"/>
      <c r="E159" s="104"/>
      <c r="F159" s="105"/>
      <c r="G159" s="18"/>
      <c r="H159" s="27"/>
      <c r="I159" s="27"/>
      <c r="J159" s="27"/>
      <c r="K159" s="27"/>
      <c r="L159" s="27"/>
      <c r="M159" s="33"/>
      <c r="N159" s="33"/>
      <c r="O159" s="33"/>
      <c r="P159" s="33"/>
      <c r="Q159" s="33"/>
      <c r="R159" s="34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</row>
    <row r="160" spans="1:30" ht="14.4" x14ac:dyDescent="0.25">
      <c r="A160" s="110" t="s">
        <v>117</v>
      </c>
      <c r="B160" s="104"/>
      <c r="C160" s="104"/>
      <c r="D160" s="104"/>
      <c r="E160" s="104"/>
      <c r="F160" s="105"/>
      <c r="G160" s="18"/>
      <c r="H160" s="27"/>
      <c r="I160" s="27"/>
      <c r="J160" s="27"/>
      <c r="K160" s="27"/>
      <c r="L160" s="27"/>
      <c r="M160" s="33"/>
      <c r="N160" s="33"/>
      <c r="O160" s="33"/>
      <c r="P160" s="33"/>
      <c r="Q160" s="33"/>
      <c r="R160" s="34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</row>
    <row r="161" spans="1:30" ht="14.4" x14ac:dyDescent="0.25">
      <c r="A161" s="103" t="s">
        <v>118</v>
      </c>
      <c r="B161" s="104"/>
      <c r="C161" s="104"/>
      <c r="D161" s="104"/>
      <c r="E161" s="104"/>
      <c r="F161" s="105"/>
      <c r="G161" s="18"/>
      <c r="H161" s="27"/>
      <c r="I161" s="27"/>
      <c r="J161" s="27"/>
      <c r="K161" s="27"/>
      <c r="L161" s="27"/>
      <c r="M161" s="33"/>
      <c r="N161" s="33"/>
      <c r="O161" s="33"/>
      <c r="P161" s="33"/>
      <c r="Q161" s="33"/>
      <c r="R161" s="34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</row>
    <row r="162" spans="1:30" ht="14.4" x14ac:dyDescent="0.25">
      <c r="A162" s="103" t="s">
        <v>119</v>
      </c>
      <c r="B162" s="104"/>
      <c r="C162" s="104"/>
      <c r="D162" s="104"/>
      <c r="E162" s="104"/>
      <c r="F162" s="105"/>
      <c r="G162" s="18"/>
      <c r="H162" s="27"/>
      <c r="I162" s="27"/>
      <c r="J162" s="27"/>
      <c r="K162" s="27"/>
      <c r="L162" s="27"/>
      <c r="M162" s="33"/>
      <c r="N162" s="33"/>
      <c r="O162" s="33"/>
      <c r="P162" s="33"/>
      <c r="Q162" s="33"/>
      <c r="R162" s="34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</row>
    <row r="163" spans="1:30" ht="14.4" x14ac:dyDescent="0.25">
      <c r="A163" s="103" t="s">
        <v>120</v>
      </c>
      <c r="B163" s="104"/>
      <c r="C163" s="104"/>
      <c r="D163" s="104"/>
      <c r="E163" s="104"/>
      <c r="F163" s="105"/>
      <c r="G163" s="18"/>
      <c r="H163" s="27"/>
      <c r="I163" s="27"/>
      <c r="J163" s="27"/>
      <c r="K163" s="27"/>
      <c r="L163" s="27"/>
      <c r="M163" s="33"/>
      <c r="N163" s="33"/>
      <c r="O163" s="33"/>
      <c r="P163" s="33"/>
      <c r="Q163" s="33"/>
      <c r="R163" s="34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</row>
    <row r="164" spans="1:30" ht="14.4" x14ac:dyDescent="0.25">
      <c r="A164" s="103" t="s">
        <v>121</v>
      </c>
      <c r="B164" s="104"/>
      <c r="C164" s="104"/>
      <c r="D164" s="104"/>
      <c r="E164" s="104"/>
      <c r="F164" s="105"/>
      <c r="G164" s="18"/>
      <c r="H164" s="27"/>
      <c r="I164" s="27"/>
      <c r="J164" s="27"/>
      <c r="K164" s="27"/>
      <c r="L164" s="27"/>
      <c r="M164" s="33"/>
      <c r="N164" s="33"/>
      <c r="O164" s="33"/>
      <c r="P164" s="33"/>
      <c r="Q164" s="33"/>
      <c r="R164" s="34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</row>
    <row r="165" spans="1:30" ht="14.4" x14ac:dyDescent="0.25">
      <c r="A165" s="103" t="s">
        <v>122</v>
      </c>
      <c r="B165" s="104"/>
      <c r="C165" s="104"/>
      <c r="D165" s="104"/>
      <c r="E165" s="104"/>
      <c r="F165" s="105"/>
      <c r="G165" s="18"/>
      <c r="H165" s="27"/>
      <c r="I165" s="27"/>
      <c r="J165" s="27"/>
      <c r="K165" s="27"/>
      <c r="L165" s="27"/>
      <c r="M165" s="33"/>
      <c r="N165" s="33"/>
      <c r="O165" s="33"/>
      <c r="P165" s="33"/>
      <c r="Q165" s="33"/>
      <c r="R165" s="34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</row>
    <row r="166" spans="1:30" ht="14.4" x14ac:dyDescent="0.25">
      <c r="A166" s="103" t="s">
        <v>123</v>
      </c>
      <c r="B166" s="104"/>
      <c r="C166" s="104"/>
      <c r="D166" s="104"/>
      <c r="E166" s="104"/>
      <c r="F166" s="105"/>
      <c r="G166" s="18"/>
      <c r="H166" s="27"/>
      <c r="I166" s="27"/>
      <c r="J166" s="27"/>
      <c r="K166" s="27"/>
      <c r="L166" s="27"/>
      <c r="M166" s="33"/>
      <c r="N166" s="33"/>
      <c r="O166" s="33"/>
      <c r="P166" s="33"/>
      <c r="Q166" s="33"/>
      <c r="R166" s="34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</row>
    <row r="167" spans="1:30" ht="14.4" x14ac:dyDescent="0.25">
      <c r="A167" s="103" t="s">
        <v>124</v>
      </c>
      <c r="B167" s="104"/>
      <c r="C167" s="104"/>
      <c r="D167" s="104"/>
      <c r="E167" s="104"/>
      <c r="F167" s="105"/>
      <c r="G167" s="18"/>
      <c r="H167" s="27"/>
      <c r="I167" s="27"/>
      <c r="J167" s="27"/>
      <c r="K167" s="27"/>
      <c r="L167" s="27"/>
      <c r="M167" s="33"/>
      <c r="N167" s="33"/>
      <c r="O167" s="33"/>
      <c r="P167" s="33"/>
      <c r="Q167" s="33"/>
      <c r="R167" s="34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</row>
    <row r="168" spans="1:30" ht="14.4" x14ac:dyDescent="0.25">
      <c r="A168" s="103" t="s">
        <v>125</v>
      </c>
      <c r="B168" s="104"/>
      <c r="C168" s="104"/>
      <c r="D168" s="104"/>
      <c r="E168" s="104"/>
      <c r="F168" s="105"/>
      <c r="G168" s="18"/>
      <c r="H168" s="27"/>
      <c r="I168" s="27"/>
      <c r="J168" s="27"/>
      <c r="K168" s="27"/>
      <c r="L168" s="27"/>
      <c r="M168" s="33"/>
      <c r="N168" s="33"/>
      <c r="O168" s="33"/>
      <c r="P168" s="33"/>
      <c r="Q168" s="33"/>
      <c r="R168" s="34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</row>
    <row r="169" spans="1:30" ht="14.4" x14ac:dyDescent="0.25">
      <c r="A169" s="103" t="s">
        <v>126</v>
      </c>
      <c r="B169" s="104"/>
      <c r="C169" s="104"/>
      <c r="D169" s="104"/>
      <c r="E169" s="104"/>
      <c r="F169" s="105"/>
      <c r="G169" s="18"/>
      <c r="H169" s="27"/>
      <c r="I169" s="27"/>
      <c r="J169" s="27"/>
      <c r="K169" s="27"/>
      <c r="L169" s="27"/>
      <c r="M169" s="33"/>
      <c r="N169" s="33"/>
      <c r="O169" s="33"/>
      <c r="P169" s="33"/>
      <c r="Q169" s="33"/>
      <c r="R169" s="34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</row>
    <row r="170" spans="1:30" ht="14.4" x14ac:dyDescent="0.25">
      <c r="A170" s="103" t="s">
        <v>127</v>
      </c>
      <c r="B170" s="104"/>
      <c r="C170" s="104"/>
      <c r="D170" s="104"/>
      <c r="E170" s="104"/>
      <c r="F170" s="105"/>
      <c r="G170" s="18"/>
      <c r="H170" s="27"/>
      <c r="I170" s="27"/>
      <c r="J170" s="27"/>
      <c r="K170" s="27"/>
      <c r="L170" s="27"/>
      <c r="M170" s="33"/>
      <c r="N170" s="33"/>
      <c r="O170" s="33"/>
      <c r="P170" s="33"/>
      <c r="Q170" s="33"/>
      <c r="R170" s="34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</row>
    <row r="171" spans="1:30" ht="14.4" x14ac:dyDescent="0.25">
      <c r="A171" s="103" t="s">
        <v>128</v>
      </c>
      <c r="B171" s="104"/>
      <c r="C171" s="104"/>
      <c r="D171" s="104"/>
      <c r="E171" s="104"/>
      <c r="F171" s="105"/>
      <c r="G171" s="18"/>
      <c r="H171" s="27"/>
      <c r="I171" s="27"/>
      <c r="J171" s="27"/>
      <c r="K171" s="27"/>
      <c r="L171" s="27"/>
      <c r="M171" s="33"/>
      <c r="N171" s="33"/>
      <c r="O171" s="33"/>
      <c r="P171" s="33"/>
      <c r="Q171" s="33"/>
      <c r="R171" s="34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</row>
    <row r="172" spans="1:30" ht="14.4" x14ac:dyDescent="0.25">
      <c r="A172" s="103" t="s">
        <v>129</v>
      </c>
      <c r="B172" s="104"/>
      <c r="C172" s="104"/>
      <c r="D172" s="104"/>
      <c r="E172" s="104"/>
      <c r="F172" s="105"/>
      <c r="G172" s="18"/>
      <c r="H172" s="27"/>
      <c r="I172" s="27"/>
      <c r="J172" s="27"/>
      <c r="K172" s="27"/>
      <c r="L172" s="27"/>
      <c r="M172" s="33"/>
      <c r="N172" s="33"/>
      <c r="O172" s="33"/>
      <c r="P172" s="33"/>
      <c r="Q172" s="33"/>
      <c r="R172" s="34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</row>
    <row r="173" spans="1:30" ht="14.4" x14ac:dyDescent="0.25">
      <c r="A173" s="103" t="s">
        <v>130</v>
      </c>
      <c r="B173" s="104"/>
      <c r="C173" s="104"/>
      <c r="D173" s="104"/>
      <c r="E173" s="104"/>
      <c r="F173" s="105"/>
      <c r="G173" s="18"/>
      <c r="H173" s="27"/>
      <c r="I173" s="27"/>
      <c r="J173" s="27"/>
      <c r="K173" s="27"/>
      <c r="L173" s="27"/>
      <c r="M173" s="33"/>
      <c r="N173" s="33"/>
      <c r="O173" s="33"/>
      <c r="P173" s="33"/>
      <c r="Q173" s="33"/>
      <c r="R173" s="34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</row>
    <row r="174" spans="1:30" ht="14.4" x14ac:dyDescent="0.25">
      <c r="A174" s="103" t="s">
        <v>131</v>
      </c>
      <c r="B174" s="104"/>
      <c r="C174" s="104"/>
      <c r="D174" s="104"/>
      <c r="E174" s="104"/>
      <c r="F174" s="105"/>
      <c r="G174" s="18"/>
      <c r="H174" s="27"/>
      <c r="I174" s="27"/>
      <c r="J174" s="27"/>
      <c r="K174" s="27"/>
      <c r="L174" s="27"/>
      <c r="M174" s="33"/>
      <c r="N174" s="33"/>
      <c r="O174" s="33"/>
      <c r="P174" s="33"/>
      <c r="Q174" s="33"/>
      <c r="R174" s="34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</row>
    <row r="175" spans="1:30" ht="14.4" x14ac:dyDescent="0.25">
      <c r="A175" s="103" t="s">
        <v>132</v>
      </c>
      <c r="B175" s="104"/>
      <c r="C175" s="104"/>
      <c r="D175" s="104"/>
      <c r="E175" s="104"/>
      <c r="F175" s="105"/>
      <c r="G175" s="18"/>
      <c r="H175" s="27"/>
      <c r="I175" s="27"/>
      <c r="J175" s="27"/>
      <c r="K175" s="27"/>
      <c r="L175" s="27"/>
      <c r="M175" s="33"/>
      <c r="N175" s="33"/>
      <c r="O175" s="33"/>
      <c r="P175" s="33"/>
      <c r="Q175" s="33"/>
      <c r="R175" s="34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</row>
    <row r="176" spans="1:30" ht="14.4" x14ac:dyDescent="0.25">
      <c r="A176" s="103" t="s">
        <v>133</v>
      </c>
      <c r="B176" s="104"/>
      <c r="C176" s="104"/>
      <c r="D176" s="104"/>
      <c r="E176" s="104"/>
      <c r="F176" s="105"/>
      <c r="G176" s="18"/>
      <c r="H176" s="27"/>
      <c r="I176" s="27"/>
      <c r="J176" s="27"/>
      <c r="K176" s="27"/>
      <c r="L176" s="27"/>
      <c r="M176" s="33"/>
      <c r="N176" s="33"/>
      <c r="O176" s="33"/>
      <c r="P176" s="33"/>
      <c r="Q176" s="33"/>
      <c r="R176" s="34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</row>
    <row r="177" spans="1:30" ht="14.4" x14ac:dyDescent="0.25">
      <c r="A177" s="103" t="s">
        <v>134</v>
      </c>
      <c r="B177" s="104"/>
      <c r="C177" s="104"/>
      <c r="D177" s="104"/>
      <c r="E177" s="104"/>
      <c r="F177" s="105"/>
      <c r="G177" s="18"/>
      <c r="H177" s="27"/>
      <c r="I177" s="27"/>
      <c r="J177" s="27"/>
      <c r="K177" s="27"/>
      <c r="L177" s="27"/>
      <c r="M177" s="33"/>
      <c r="N177" s="33"/>
      <c r="O177" s="33"/>
      <c r="P177" s="33"/>
      <c r="Q177" s="33"/>
      <c r="R177" s="34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</row>
    <row r="178" spans="1:30" ht="14.4" x14ac:dyDescent="0.25">
      <c r="A178" s="103" t="s">
        <v>135</v>
      </c>
      <c r="B178" s="104"/>
      <c r="C178" s="104"/>
      <c r="D178" s="104"/>
      <c r="E178" s="104"/>
      <c r="F178" s="105"/>
      <c r="G178" s="18"/>
      <c r="H178" s="27"/>
      <c r="I178" s="27"/>
      <c r="J178" s="27"/>
      <c r="K178" s="27"/>
      <c r="L178" s="27"/>
      <c r="M178" s="33"/>
      <c r="N178" s="33"/>
      <c r="O178" s="33"/>
      <c r="P178" s="33"/>
      <c r="Q178" s="33"/>
      <c r="R178" s="34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</row>
    <row r="179" spans="1:30" ht="14.4" x14ac:dyDescent="0.25">
      <c r="A179" s="103" t="s">
        <v>136</v>
      </c>
      <c r="B179" s="104"/>
      <c r="C179" s="104"/>
      <c r="D179" s="104"/>
      <c r="E179" s="104"/>
      <c r="F179" s="105"/>
      <c r="G179" s="18"/>
      <c r="H179" s="27"/>
      <c r="I179" s="27"/>
      <c r="J179" s="27"/>
      <c r="K179" s="27"/>
      <c r="L179" s="27"/>
      <c r="M179" s="33"/>
      <c r="N179" s="33"/>
      <c r="O179" s="33"/>
      <c r="P179" s="33"/>
      <c r="Q179" s="33"/>
      <c r="R179" s="34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</row>
    <row r="180" spans="1:30" ht="14.4" x14ac:dyDescent="0.25">
      <c r="A180" s="103" t="s">
        <v>137</v>
      </c>
      <c r="B180" s="104"/>
      <c r="C180" s="104"/>
      <c r="D180" s="104"/>
      <c r="E180" s="104"/>
      <c r="F180" s="105"/>
      <c r="G180" s="18"/>
      <c r="H180" s="27"/>
      <c r="I180" s="27"/>
      <c r="J180" s="27"/>
      <c r="K180" s="27"/>
      <c r="L180" s="27"/>
      <c r="M180" s="33"/>
      <c r="N180" s="33"/>
      <c r="O180" s="33"/>
      <c r="P180" s="33"/>
      <c r="Q180" s="33"/>
      <c r="R180" s="34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</row>
    <row r="181" spans="1:30" ht="14.4" x14ac:dyDescent="0.25">
      <c r="A181" s="103" t="s">
        <v>138</v>
      </c>
      <c r="B181" s="104"/>
      <c r="C181" s="104"/>
      <c r="D181" s="104"/>
      <c r="E181" s="104"/>
      <c r="F181" s="105"/>
      <c r="G181" s="18"/>
      <c r="H181" s="27"/>
      <c r="I181" s="27"/>
      <c r="J181" s="27"/>
      <c r="K181" s="27"/>
      <c r="L181" s="27"/>
      <c r="M181" s="33"/>
      <c r="N181" s="33"/>
      <c r="O181" s="33"/>
      <c r="P181" s="33"/>
      <c r="Q181" s="33"/>
      <c r="R181" s="34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</row>
    <row r="182" spans="1:30" ht="14.4" x14ac:dyDescent="0.25">
      <c r="A182" s="103" t="s">
        <v>139</v>
      </c>
      <c r="B182" s="104"/>
      <c r="C182" s="104"/>
      <c r="D182" s="104"/>
      <c r="E182" s="104"/>
      <c r="F182" s="105"/>
      <c r="G182" s="18"/>
      <c r="H182" s="27"/>
      <c r="I182" s="27"/>
      <c r="J182" s="27"/>
      <c r="K182" s="27"/>
      <c r="L182" s="27"/>
      <c r="M182" s="33"/>
      <c r="N182" s="33"/>
      <c r="O182" s="33"/>
      <c r="P182" s="33"/>
      <c r="Q182" s="33"/>
      <c r="R182" s="34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</row>
    <row r="183" spans="1:30" ht="14.4" x14ac:dyDescent="0.25">
      <c r="A183" s="103" t="s">
        <v>140</v>
      </c>
      <c r="B183" s="104"/>
      <c r="C183" s="104"/>
      <c r="D183" s="104"/>
      <c r="E183" s="104"/>
      <c r="F183" s="105"/>
      <c r="G183" s="18"/>
      <c r="H183" s="27"/>
      <c r="I183" s="27"/>
      <c r="J183" s="27"/>
      <c r="K183" s="27"/>
      <c r="L183" s="27"/>
      <c r="M183" s="33"/>
      <c r="N183" s="33"/>
      <c r="O183" s="33"/>
      <c r="P183" s="33"/>
      <c r="Q183" s="33"/>
      <c r="R183" s="45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</row>
    <row r="184" spans="1:30" ht="14.4" x14ac:dyDescent="0.25">
      <c r="A184" s="103" t="s">
        <v>141</v>
      </c>
      <c r="B184" s="104"/>
      <c r="C184" s="104"/>
      <c r="D184" s="104"/>
      <c r="E184" s="104"/>
      <c r="F184" s="105"/>
      <c r="G184" s="18"/>
      <c r="H184" s="27"/>
      <c r="I184" s="27"/>
      <c r="J184" s="27"/>
      <c r="K184" s="27"/>
      <c r="L184" s="27"/>
      <c r="M184" s="33"/>
      <c r="N184" s="33"/>
      <c r="O184" s="33"/>
      <c r="P184" s="33"/>
      <c r="Q184" s="33"/>
      <c r="R184" s="45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</row>
    <row r="185" spans="1:30" ht="14.4" x14ac:dyDescent="0.25">
      <c r="A185" s="103" t="s">
        <v>142</v>
      </c>
      <c r="B185" s="104"/>
      <c r="C185" s="104"/>
      <c r="D185" s="104"/>
      <c r="E185" s="104"/>
      <c r="F185" s="105"/>
      <c r="G185" s="18"/>
      <c r="H185" s="27"/>
      <c r="I185" s="27"/>
      <c r="J185" s="27"/>
      <c r="K185" s="27"/>
      <c r="L185" s="27"/>
      <c r="M185" s="33"/>
      <c r="N185" s="33"/>
      <c r="O185" s="33"/>
      <c r="P185" s="33"/>
      <c r="Q185" s="33"/>
      <c r="R185" s="45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</row>
    <row r="186" spans="1:30" ht="14.4" x14ac:dyDescent="0.25">
      <c r="A186" s="103" t="s">
        <v>143</v>
      </c>
      <c r="B186" s="104"/>
      <c r="C186" s="104"/>
      <c r="D186" s="104"/>
      <c r="E186" s="104"/>
      <c r="F186" s="105"/>
      <c r="G186" s="18"/>
      <c r="H186" s="27"/>
      <c r="I186" s="27"/>
      <c r="J186" s="27"/>
      <c r="K186" s="27"/>
      <c r="L186" s="27"/>
      <c r="M186" s="33"/>
      <c r="N186" s="33"/>
      <c r="O186" s="33"/>
      <c r="P186" s="33"/>
      <c r="Q186" s="33"/>
      <c r="R186" s="45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</row>
    <row r="187" spans="1:30" ht="14.4" x14ac:dyDescent="0.25">
      <c r="A187" s="103" t="s">
        <v>144</v>
      </c>
      <c r="B187" s="104"/>
      <c r="C187" s="104"/>
      <c r="D187" s="104"/>
      <c r="E187" s="104"/>
      <c r="F187" s="105"/>
      <c r="G187" s="18"/>
      <c r="H187" s="27"/>
      <c r="I187" s="27"/>
      <c r="J187" s="27"/>
      <c r="K187" s="27"/>
      <c r="L187" s="27"/>
      <c r="M187" s="33"/>
      <c r="N187" s="33"/>
      <c r="O187" s="33"/>
      <c r="P187" s="33"/>
      <c r="Q187" s="33"/>
      <c r="R187" s="45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</row>
    <row r="188" spans="1:30" ht="14.4" x14ac:dyDescent="0.25">
      <c r="A188" s="103" t="s">
        <v>145</v>
      </c>
      <c r="B188" s="104"/>
      <c r="C188" s="104"/>
      <c r="D188" s="104"/>
      <c r="E188" s="104"/>
      <c r="F188" s="105"/>
      <c r="G188" s="18"/>
      <c r="H188" s="27"/>
      <c r="I188" s="27"/>
      <c r="J188" s="27"/>
      <c r="K188" s="27"/>
      <c r="L188" s="27"/>
      <c r="M188" s="33"/>
      <c r="N188" s="33"/>
      <c r="O188" s="33"/>
      <c r="P188" s="33"/>
      <c r="Q188" s="33"/>
      <c r="R188" s="45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</row>
    <row r="189" spans="1:30" ht="14.4" x14ac:dyDescent="0.25">
      <c r="A189" s="103" t="s">
        <v>146</v>
      </c>
      <c r="B189" s="104"/>
      <c r="C189" s="104"/>
      <c r="D189" s="104"/>
      <c r="E189" s="104"/>
      <c r="F189" s="105"/>
      <c r="G189" s="18"/>
      <c r="H189" s="27"/>
      <c r="I189" s="27"/>
      <c r="J189" s="27"/>
      <c r="K189" s="27"/>
      <c r="L189" s="27"/>
      <c r="M189" s="33"/>
      <c r="N189" s="33"/>
      <c r="O189" s="33"/>
      <c r="P189" s="33"/>
      <c r="Q189" s="33"/>
      <c r="R189" s="45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</row>
    <row r="190" spans="1:30" ht="14.4" x14ac:dyDescent="0.25">
      <c r="A190" s="103" t="s">
        <v>147</v>
      </c>
      <c r="B190" s="104"/>
      <c r="C190" s="104"/>
      <c r="D190" s="104"/>
      <c r="E190" s="104"/>
      <c r="F190" s="105"/>
      <c r="G190" s="18"/>
      <c r="H190" s="27"/>
      <c r="I190" s="27"/>
      <c r="J190" s="27"/>
      <c r="K190" s="27"/>
      <c r="L190" s="27"/>
      <c r="M190" s="33"/>
      <c r="N190" s="33"/>
      <c r="O190" s="33"/>
      <c r="P190" s="33"/>
      <c r="Q190" s="33"/>
      <c r="R190" s="45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</row>
    <row r="191" spans="1:30" ht="14.4" x14ac:dyDescent="0.25">
      <c r="A191" s="103" t="s">
        <v>148</v>
      </c>
      <c r="B191" s="104"/>
      <c r="C191" s="104"/>
      <c r="D191" s="104"/>
      <c r="E191" s="104"/>
      <c r="F191" s="105"/>
      <c r="G191" s="18"/>
      <c r="H191" s="27"/>
      <c r="I191" s="27"/>
      <c r="J191" s="27"/>
      <c r="K191" s="27"/>
      <c r="L191" s="27"/>
      <c r="M191" s="33"/>
      <c r="N191" s="33"/>
      <c r="O191" s="33"/>
      <c r="P191" s="33"/>
      <c r="Q191" s="33"/>
      <c r="R191" s="45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</row>
    <row r="192" spans="1:30" ht="14.4" x14ac:dyDescent="0.25">
      <c r="A192" s="103" t="s">
        <v>149</v>
      </c>
      <c r="B192" s="104"/>
      <c r="C192" s="104"/>
      <c r="D192" s="104"/>
      <c r="E192" s="104"/>
      <c r="F192" s="105"/>
      <c r="G192" s="18"/>
      <c r="H192" s="27"/>
      <c r="I192" s="27"/>
      <c r="J192" s="27"/>
      <c r="K192" s="27"/>
      <c r="L192" s="27"/>
      <c r="M192" s="33"/>
      <c r="N192" s="33"/>
      <c r="O192" s="33"/>
      <c r="P192" s="33"/>
      <c r="Q192" s="33"/>
      <c r="R192" s="45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</row>
    <row r="193" spans="1:30" ht="14.4" x14ac:dyDescent="0.25">
      <c r="A193" s="103" t="s">
        <v>150</v>
      </c>
      <c r="B193" s="104"/>
      <c r="C193" s="104"/>
      <c r="D193" s="104"/>
      <c r="E193" s="104"/>
      <c r="F193" s="105"/>
      <c r="G193" s="18"/>
      <c r="H193" s="27"/>
      <c r="I193" s="27"/>
      <c r="J193" s="27"/>
      <c r="K193" s="27"/>
      <c r="L193" s="27"/>
      <c r="M193" s="33"/>
      <c r="N193" s="33"/>
      <c r="O193" s="33"/>
      <c r="P193" s="33"/>
      <c r="Q193" s="33"/>
      <c r="R193" s="45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</row>
    <row r="194" spans="1:30" ht="14.4" x14ac:dyDescent="0.25">
      <c r="A194" s="103" t="s">
        <v>151</v>
      </c>
      <c r="B194" s="104"/>
      <c r="C194" s="104"/>
      <c r="D194" s="104"/>
      <c r="E194" s="104"/>
      <c r="F194" s="105"/>
      <c r="G194" s="18"/>
      <c r="H194" s="27"/>
      <c r="I194" s="27"/>
      <c r="J194" s="27"/>
      <c r="K194" s="27"/>
      <c r="L194" s="27"/>
      <c r="M194" s="33"/>
      <c r="N194" s="33"/>
      <c r="O194" s="33"/>
      <c r="P194" s="33"/>
      <c r="Q194" s="33"/>
      <c r="R194" s="45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</row>
    <row r="195" spans="1:30" ht="14.4" x14ac:dyDescent="0.25">
      <c r="A195" s="103" t="s">
        <v>152</v>
      </c>
      <c r="B195" s="104"/>
      <c r="C195" s="104"/>
      <c r="D195" s="104"/>
      <c r="E195" s="104"/>
      <c r="F195" s="105"/>
      <c r="G195" s="18"/>
      <c r="H195" s="27"/>
      <c r="I195" s="27"/>
      <c r="J195" s="27"/>
      <c r="K195" s="27"/>
      <c r="L195" s="27"/>
      <c r="M195" s="33"/>
      <c r="N195" s="33"/>
      <c r="O195" s="33"/>
      <c r="P195" s="33"/>
      <c r="Q195" s="33"/>
      <c r="R195" s="45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</row>
    <row r="196" spans="1:30" ht="14.4" x14ac:dyDescent="0.25">
      <c r="A196" s="103" t="s">
        <v>153</v>
      </c>
      <c r="B196" s="104"/>
      <c r="C196" s="104"/>
      <c r="D196" s="104"/>
      <c r="E196" s="104"/>
      <c r="F196" s="105"/>
      <c r="G196" s="18"/>
      <c r="H196" s="27"/>
      <c r="I196" s="27"/>
      <c r="J196" s="27"/>
      <c r="K196" s="27"/>
      <c r="L196" s="27"/>
      <c r="M196" s="33"/>
      <c r="N196" s="33"/>
      <c r="O196" s="33"/>
      <c r="P196" s="33"/>
      <c r="Q196" s="33"/>
      <c r="R196" s="45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</row>
    <row r="197" spans="1:30" ht="14.4" x14ac:dyDescent="0.25">
      <c r="A197" s="103" t="s">
        <v>154</v>
      </c>
      <c r="B197" s="104"/>
      <c r="C197" s="104"/>
      <c r="D197" s="104"/>
      <c r="E197" s="104"/>
      <c r="F197" s="105"/>
      <c r="G197" s="18"/>
      <c r="H197" s="27"/>
      <c r="I197" s="27"/>
      <c r="J197" s="27"/>
      <c r="K197" s="27"/>
      <c r="L197" s="27"/>
      <c r="M197" s="33"/>
      <c r="N197" s="33"/>
      <c r="O197" s="33"/>
      <c r="P197" s="33"/>
      <c r="Q197" s="33"/>
      <c r="R197" s="45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</row>
    <row r="198" spans="1:30" ht="14.4" x14ac:dyDescent="0.25">
      <c r="A198" s="103" t="s">
        <v>155</v>
      </c>
      <c r="B198" s="104"/>
      <c r="C198" s="104"/>
      <c r="D198" s="104"/>
      <c r="E198" s="104"/>
      <c r="F198" s="105"/>
      <c r="G198" s="18"/>
      <c r="H198" s="27"/>
      <c r="I198" s="27"/>
      <c r="J198" s="27"/>
      <c r="K198" s="27"/>
      <c r="L198" s="27"/>
      <c r="M198" s="33"/>
      <c r="N198" s="33"/>
      <c r="O198" s="33"/>
      <c r="P198" s="33"/>
      <c r="Q198" s="33"/>
      <c r="R198" s="45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</row>
    <row r="199" spans="1:30" ht="14.4" x14ac:dyDescent="0.25">
      <c r="A199" s="103" t="s">
        <v>156</v>
      </c>
      <c r="B199" s="104"/>
      <c r="C199" s="104"/>
      <c r="D199" s="104"/>
      <c r="E199" s="104"/>
      <c r="F199" s="105"/>
      <c r="G199" s="18"/>
      <c r="H199" s="27"/>
      <c r="I199" s="27"/>
      <c r="J199" s="27"/>
      <c r="K199" s="27"/>
      <c r="L199" s="27"/>
      <c r="M199" s="33"/>
      <c r="N199" s="33"/>
      <c r="O199" s="33"/>
      <c r="P199" s="33"/>
      <c r="Q199" s="33"/>
      <c r="R199" s="45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</row>
    <row r="200" spans="1:30" ht="14.4" x14ac:dyDescent="0.25">
      <c r="A200" s="103" t="s">
        <v>157</v>
      </c>
      <c r="B200" s="104"/>
      <c r="C200" s="104"/>
      <c r="D200" s="104"/>
      <c r="E200" s="104"/>
      <c r="F200" s="105"/>
      <c r="G200" s="18"/>
      <c r="H200" s="27"/>
      <c r="I200" s="27"/>
      <c r="J200" s="27"/>
      <c r="K200" s="27"/>
      <c r="L200" s="27"/>
      <c r="M200" s="33"/>
      <c r="N200" s="33"/>
      <c r="O200" s="33"/>
      <c r="P200" s="33"/>
      <c r="Q200" s="33"/>
      <c r="R200" s="45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</row>
    <row r="201" spans="1:30" ht="13.8" x14ac:dyDescent="0.25">
      <c r="A201" s="103" t="s">
        <v>158</v>
      </c>
      <c r="B201" s="104"/>
      <c r="C201" s="104"/>
      <c r="D201" s="104"/>
      <c r="E201" s="104"/>
      <c r="F201" s="105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</row>
    <row r="202" spans="1:30" ht="13.8" x14ac:dyDescent="0.25">
      <c r="A202" s="103" t="s">
        <v>159</v>
      </c>
      <c r="B202" s="104"/>
      <c r="C202" s="104"/>
      <c r="D202" s="104"/>
      <c r="E202" s="104"/>
      <c r="F202" s="105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</row>
    <row r="203" spans="1:30" ht="13.8" x14ac:dyDescent="0.25">
      <c r="A203" s="103" t="s">
        <v>160</v>
      </c>
      <c r="B203" s="104"/>
      <c r="C203" s="104"/>
      <c r="D203" s="104"/>
      <c r="E203" s="104"/>
      <c r="F203" s="105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</row>
    <row r="204" spans="1:30" ht="13.8" x14ac:dyDescent="0.25">
      <c r="A204" s="103" t="s">
        <v>161</v>
      </c>
      <c r="B204" s="104"/>
      <c r="C204" s="104"/>
      <c r="D204" s="104"/>
      <c r="E204" s="104"/>
      <c r="F204" s="105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</row>
    <row r="205" spans="1:30" ht="13.8" x14ac:dyDescent="0.25">
      <c r="A205" s="103" t="s">
        <v>162</v>
      </c>
      <c r="B205" s="104"/>
      <c r="C205" s="104"/>
      <c r="D205" s="104"/>
      <c r="E205" s="104"/>
      <c r="F205" s="105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</row>
    <row r="206" spans="1:30" ht="13.8" x14ac:dyDescent="0.25">
      <c r="A206" s="103" t="s">
        <v>163</v>
      </c>
      <c r="B206" s="104"/>
      <c r="C206" s="104"/>
      <c r="D206" s="104"/>
      <c r="E206" s="104"/>
      <c r="F206" s="105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</row>
    <row r="207" spans="1:30" ht="13.8" x14ac:dyDescent="0.25">
      <c r="A207" s="103" t="s">
        <v>164</v>
      </c>
      <c r="B207" s="104"/>
      <c r="C207" s="104"/>
      <c r="D207" s="104"/>
      <c r="E207" s="104"/>
      <c r="F207" s="105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</row>
    <row r="208" spans="1:30" ht="13.8" x14ac:dyDescent="0.25">
      <c r="A208" s="103" t="s">
        <v>165</v>
      </c>
      <c r="B208" s="104"/>
      <c r="C208" s="104"/>
      <c r="D208" s="104"/>
      <c r="E208" s="104"/>
      <c r="F208" s="105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</row>
    <row r="209" spans="1:30" ht="13.8" x14ac:dyDescent="0.25">
      <c r="A209" s="103" t="s">
        <v>166</v>
      </c>
      <c r="B209" s="104"/>
      <c r="C209" s="104"/>
      <c r="D209" s="104"/>
      <c r="E209" s="104"/>
      <c r="F209" s="105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</row>
    <row r="210" spans="1:30" ht="13.8" x14ac:dyDescent="0.25">
      <c r="A210" s="103" t="s">
        <v>167</v>
      </c>
      <c r="B210" s="104"/>
      <c r="C210" s="104"/>
      <c r="D210" s="104"/>
      <c r="E210" s="104"/>
      <c r="F210" s="105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</row>
    <row r="211" spans="1:30" ht="13.8" x14ac:dyDescent="0.25">
      <c r="A211" s="103" t="s">
        <v>168</v>
      </c>
      <c r="B211" s="104"/>
      <c r="C211" s="104"/>
      <c r="D211" s="104"/>
      <c r="E211" s="104"/>
      <c r="F211" s="105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</row>
    <row r="212" spans="1:30" ht="13.8" x14ac:dyDescent="0.25">
      <c r="A212" s="103" t="s">
        <v>169</v>
      </c>
      <c r="B212" s="104"/>
      <c r="C212" s="104"/>
      <c r="D212" s="104"/>
      <c r="E212" s="104"/>
      <c r="F212" s="105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</row>
    <row r="213" spans="1:30" ht="13.8" x14ac:dyDescent="0.25">
      <c r="A213" s="103" t="s">
        <v>170</v>
      </c>
      <c r="B213" s="104"/>
      <c r="C213" s="104"/>
      <c r="D213" s="104"/>
      <c r="E213" s="104"/>
      <c r="F213" s="105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</row>
    <row r="214" spans="1:30" ht="13.8" x14ac:dyDescent="0.25">
      <c r="A214" s="103" t="s">
        <v>171</v>
      </c>
      <c r="B214" s="104"/>
      <c r="C214" s="104"/>
      <c r="D214" s="104"/>
      <c r="E214" s="104"/>
      <c r="F214" s="105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</row>
    <row r="215" spans="1:30" ht="13.8" x14ac:dyDescent="0.25">
      <c r="A215" s="103" t="s">
        <v>172</v>
      </c>
      <c r="B215" s="104"/>
      <c r="C215" s="104"/>
      <c r="D215" s="104"/>
      <c r="E215" s="104"/>
      <c r="F215" s="105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</row>
    <row r="216" spans="1:30" ht="13.8" x14ac:dyDescent="0.25">
      <c r="A216" s="103" t="s">
        <v>173</v>
      </c>
      <c r="B216" s="104"/>
      <c r="C216" s="104"/>
      <c r="D216" s="104"/>
      <c r="E216" s="104"/>
      <c r="F216" s="105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</row>
    <row r="217" spans="1:30" ht="13.8" x14ac:dyDescent="0.25">
      <c r="A217" s="103" t="s">
        <v>174</v>
      </c>
      <c r="B217" s="104"/>
      <c r="C217" s="104"/>
      <c r="D217" s="104"/>
      <c r="E217" s="104"/>
      <c r="F217" s="105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</row>
    <row r="218" spans="1:30" ht="13.8" x14ac:dyDescent="0.25">
      <c r="A218" s="103" t="s">
        <v>175</v>
      </c>
      <c r="B218" s="104"/>
      <c r="C218" s="104"/>
      <c r="D218" s="104"/>
      <c r="E218" s="104"/>
      <c r="F218" s="105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</row>
    <row r="219" spans="1:30" ht="13.8" x14ac:dyDescent="0.25">
      <c r="A219" s="103" t="s">
        <v>176</v>
      </c>
      <c r="B219" s="104"/>
      <c r="C219" s="104"/>
      <c r="D219" s="104"/>
      <c r="E219" s="104"/>
      <c r="F219" s="105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</row>
    <row r="220" spans="1:30" ht="13.8" x14ac:dyDescent="0.25">
      <c r="A220" s="103" t="s">
        <v>177</v>
      </c>
      <c r="B220" s="104"/>
      <c r="C220" s="104"/>
      <c r="D220" s="104"/>
      <c r="E220" s="104"/>
      <c r="F220" s="105"/>
      <c r="G220" s="49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</row>
    <row r="221" spans="1:30" ht="13.8" x14ac:dyDescent="0.25">
      <c r="A221" s="50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</row>
    <row r="222" spans="1:30" ht="13.8" x14ac:dyDescent="0.25">
      <c r="A222" s="50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</row>
    <row r="223" spans="1:30" ht="13.8" x14ac:dyDescent="0.25">
      <c r="A223" s="50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</row>
    <row r="224" spans="1:30" ht="13.8" x14ac:dyDescent="0.25">
      <c r="A224" s="50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</row>
    <row r="225" customFormat="1" ht="13.8" x14ac:dyDescent="0.25"/>
    <row r="226" customFormat="1" ht="13.8" x14ac:dyDescent="0.25"/>
    <row r="227" customFormat="1" ht="13.8" x14ac:dyDescent="0.25"/>
    <row r="228" customFormat="1" ht="13.8" x14ac:dyDescent="0.25"/>
    <row r="229" customFormat="1" ht="13.8" x14ac:dyDescent="0.25"/>
    <row r="230" customFormat="1" ht="13.8" x14ac:dyDescent="0.25"/>
    <row r="231" customFormat="1" ht="13.8" x14ac:dyDescent="0.25"/>
    <row r="232" customFormat="1" ht="13.8" x14ac:dyDescent="0.25"/>
    <row r="233" customFormat="1" ht="13.8" x14ac:dyDescent="0.25"/>
    <row r="234" customFormat="1" ht="13.8" x14ac:dyDescent="0.25"/>
    <row r="235" customFormat="1" ht="13.8" x14ac:dyDescent="0.25"/>
    <row r="236" customFormat="1" ht="13.8" x14ac:dyDescent="0.25"/>
    <row r="237" customFormat="1" ht="13.8" x14ac:dyDescent="0.25"/>
    <row r="238" customFormat="1" ht="13.8" x14ac:dyDescent="0.25"/>
    <row r="239" customFormat="1" ht="13.8" x14ac:dyDescent="0.25"/>
    <row r="240" customFormat="1" ht="13.8" x14ac:dyDescent="0.25"/>
    <row r="241" customFormat="1" ht="13.8" x14ac:dyDescent="0.25"/>
    <row r="242" customFormat="1" ht="13.8" x14ac:dyDescent="0.25"/>
    <row r="243" customFormat="1" ht="13.8" x14ac:dyDescent="0.25"/>
    <row r="244" customFormat="1" ht="13.8" x14ac:dyDescent="0.25"/>
    <row r="245" customFormat="1" ht="13.8" x14ac:dyDescent="0.25"/>
    <row r="246" customFormat="1" ht="13.8" x14ac:dyDescent="0.25"/>
    <row r="247" customFormat="1" ht="13.8" x14ac:dyDescent="0.25"/>
    <row r="248" customFormat="1" ht="13.8" x14ac:dyDescent="0.25"/>
    <row r="249" customFormat="1" ht="13.8" x14ac:dyDescent="0.25"/>
    <row r="250" customFormat="1" ht="13.8" x14ac:dyDescent="0.25"/>
    <row r="251" customFormat="1" ht="13.8" x14ac:dyDescent="0.25"/>
    <row r="252" customFormat="1" ht="13.8" x14ac:dyDescent="0.25"/>
    <row r="253" customFormat="1" ht="13.8" x14ac:dyDescent="0.25"/>
    <row r="254" customFormat="1" ht="13.8" x14ac:dyDescent="0.25"/>
    <row r="255" customFormat="1" ht="13.8" x14ac:dyDescent="0.25"/>
    <row r="256" customFormat="1" ht="13.8" x14ac:dyDescent="0.25"/>
    <row r="257" customFormat="1" ht="13.8" x14ac:dyDescent="0.25"/>
    <row r="258" customFormat="1" ht="13.8" x14ac:dyDescent="0.25"/>
    <row r="259" customFormat="1" ht="13.8" x14ac:dyDescent="0.25"/>
    <row r="260" customFormat="1" ht="13.8" x14ac:dyDescent="0.25"/>
    <row r="261" customFormat="1" ht="13.8" x14ac:dyDescent="0.25"/>
    <row r="262" customFormat="1" ht="13.8" x14ac:dyDescent="0.25"/>
    <row r="263" customFormat="1" ht="13.8" x14ac:dyDescent="0.25"/>
    <row r="264" customFormat="1" ht="13.8" x14ac:dyDescent="0.25"/>
    <row r="265" customFormat="1" ht="13.8" x14ac:dyDescent="0.25"/>
    <row r="266" customFormat="1" ht="13.8" x14ac:dyDescent="0.25"/>
    <row r="267" customFormat="1" ht="13.8" x14ac:dyDescent="0.25"/>
    <row r="268" customFormat="1" ht="13.8" x14ac:dyDescent="0.25"/>
    <row r="269" customFormat="1" ht="13.8" x14ac:dyDescent="0.25"/>
    <row r="270" customFormat="1" ht="13.8" x14ac:dyDescent="0.25"/>
    <row r="271" customFormat="1" ht="13.8" x14ac:dyDescent="0.25"/>
    <row r="272" customFormat="1" ht="13.8" x14ac:dyDescent="0.25"/>
    <row r="273" customFormat="1" ht="13.8" x14ac:dyDescent="0.25"/>
    <row r="274" customFormat="1" ht="13.8" x14ac:dyDescent="0.25"/>
    <row r="275" customFormat="1" ht="13.8" x14ac:dyDescent="0.25"/>
    <row r="276" customFormat="1" ht="13.8" x14ac:dyDescent="0.25"/>
    <row r="277" customFormat="1" ht="13.8" x14ac:dyDescent="0.25"/>
    <row r="278" customFormat="1" ht="13.8" x14ac:dyDescent="0.25"/>
    <row r="279" customFormat="1" ht="13.8" x14ac:dyDescent="0.25"/>
    <row r="280" customFormat="1" ht="13.8" x14ac:dyDescent="0.25"/>
    <row r="281" customFormat="1" ht="13.8" x14ac:dyDescent="0.25"/>
    <row r="282" customFormat="1" ht="13.8" x14ac:dyDescent="0.25"/>
    <row r="283" customFormat="1" ht="13.8" x14ac:dyDescent="0.25"/>
    <row r="284" customFormat="1" ht="13.8" x14ac:dyDescent="0.25"/>
    <row r="285" customFormat="1" ht="13.8" x14ac:dyDescent="0.25"/>
    <row r="286" customFormat="1" ht="13.8" x14ac:dyDescent="0.25"/>
    <row r="287" customFormat="1" ht="13.8" x14ac:dyDescent="0.25"/>
    <row r="288" customFormat="1" ht="13.8" x14ac:dyDescent="0.25"/>
    <row r="289" customFormat="1" ht="13.8" x14ac:dyDescent="0.25"/>
    <row r="290" customFormat="1" ht="13.8" x14ac:dyDescent="0.25"/>
    <row r="291" customFormat="1" ht="13.8" x14ac:dyDescent="0.25"/>
    <row r="292" customFormat="1" ht="13.8" x14ac:dyDescent="0.25"/>
    <row r="293" customFormat="1" ht="13.8" x14ac:dyDescent="0.25"/>
    <row r="294" customFormat="1" ht="13.8" x14ac:dyDescent="0.25"/>
    <row r="295" customFormat="1" ht="13.8" x14ac:dyDescent="0.25"/>
    <row r="296" customFormat="1" ht="13.8" x14ac:dyDescent="0.25"/>
    <row r="297" customFormat="1" ht="13.8" x14ac:dyDescent="0.25"/>
    <row r="298" customFormat="1" ht="13.8" x14ac:dyDescent="0.25"/>
    <row r="299" customFormat="1" ht="13.8" x14ac:dyDescent="0.25"/>
    <row r="300" customFormat="1" ht="13.8" x14ac:dyDescent="0.25"/>
    <row r="301" customFormat="1" ht="13.8" x14ac:dyDescent="0.25"/>
    <row r="302" customFormat="1" ht="13.8" x14ac:dyDescent="0.25"/>
    <row r="303" customFormat="1" ht="13.8" x14ac:dyDescent="0.25"/>
    <row r="304" customFormat="1" ht="13.8" x14ac:dyDescent="0.25"/>
    <row r="305" customFormat="1" ht="13.8" x14ac:dyDescent="0.25"/>
    <row r="306" customFormat="1" ht="13.8" x14ac:dyDescent="0.25"/>
    <row r="307" customFormat="1" ht="13.8" x14ac:dyDescent="0.25"/>
    <row r="308" customFormat="1" ht="13.8" x14ac:dyDescent="0.25"/>
    <row r="309" customFormat="1" ht="13.8" x14ac:dyDescent="0.25"/>
    <row r="310" customFormat="1" ht="13.8" x14ac:dyDescent="0.25"/>
    <row r="311" customFormat="1" ht="13.8" x14ac:dyDescent="0.25"/>
    <row r="312" customFormat="1" ht="13.8" x14ac:dyDescent="0.25"/>
    <row r="313" customFormat="1" ht="13.8" x14ac:dyDescent="0.25"/>
    <row r="314" customFormat="1" ht="13.8" x14ac:dyDescent="0.25"/>
    <row r="315" customFormat="1" ht="13.8" x14ac:dyDescent="0.25"/>
    <row r="316" customFormat="1" ht="13.8" x14ac:dyDescent="0.25"/>
    <row r="317" customFormat="1" ht="13.8" x14ac:dyDescent="0.25"/>
    <row r="318" customFormat="1" ht="13.8" x14ac:dyDescent="0.25"/>
    <row r="319" customFormat="1" ht="13.8" x14ac:dyDescent="0.25"/>
    <row r="320" customFormat="1" ht="13.8" x14ac:dyDescent="0.25"/>
    <row r="321" customFormat="1" ht="13.8" x14ac:dyDescent="0.25"/>
    <row r="322" customFormat="1" ht="13.8" x14ac:dyDescent="0.25"/>
    <row r="323" customFormat="1" ht="13.8" x14ac:dyDescent="0.25"/>
    <row r="324" customFormat="1" ht="13.8" x14ac:dyDescent="0.25"/>
    <row r="325" customFormat="1" ht="13.8" x14ac:dyDescent="0.25"/>
    <row r="326" customFormat="1" ht="13.8" x14ac:dyDescent="0.25"/>
    <row r="327" customFormat="1" ht="13.8" x14ac:dyDescent="0.25"/>
    <row r="328" customFormat="1" ht="13.8" x14ac:dyDescent="0.25"/>
    <row r="329" customFormat="1" ht="13.8" x14ac:dyDescent="0.25"/>
    <row r="330" customFormat="1" ht="13.8" x14ac:dyDescent="0.25"/>
    <row r="331" customFormat="1" ht="13.8" x14ac:dyDescent="0.25"/>
    <row r="332" customFormat="1" ht="13.8" x14ac:dyDescent="0.25"/>
    <row r="333" customFormat="1" ht="13.8" x14ac:dyDescent="0.25"/>
    <row r="334" customFormat="1" ht="13.8" x14ac:dyDescent="0.25"/>
    <row r="335" customFormat="1" ht="13.8" x14ac:dyDescent="0.25"/>
    <row r="336" customFormat="1" ht="13.8" x14ac:dyDescent="0.25"/>
    <row r="337" customFormat="1" ht="13.8" x14ac:dyDescent="0.25"/>
    <row r="338" customFormat="1" ht="13.8" x14ac:dyDescent="0.25"/>
    <row r="339" customFormat="1" ht="13.8" x14ac:dyDescent="0.25"/>
    <row r="340" customFormat="1" ht="13.8" x14ac:dyDescent="0.25"/>
    <row r="341" customFormat="1" ht="13.8" x14ac:dyDescent="0.25"/>
    <row r="342" customFormat="1" ht="13.8" x14ac:dyDescent="0.25"/>
    <row r="343" customFormat="1" ht="13.8" x14ac:dyDescent="0.25"/>
    <row r="344" customFormat="1" ht="13.8" x14ac:dyDescent="0.25"/>
    <row r="345" customFormat="1" ht="13.8" x14ac:dyDescent="0.25"/>
    <row r="346" customFormat="1" ht="13.8" x14ac:dyDescent="0.25"/>
    <row r="347" customFormat="1" ht="13.8" x14ac:dyDescent="0.25"/>
    <row r="348" customFormat="1" ht="13.8" x14ac:dyDescent="0.25"/>
    <row r="349" customFormat="1" ht="13.8" x14ac:dyDescent="0.25"/>
    <row r="350" customFormat="1" ht="13.8" x14ac:dyDescent="0.25"/>
    <row r="351" customFormat="1" ht="13.8" x14ac:dyDescent="0.25"/>
    <row r="352" customFormat="1" ht="13.8" x14ac:dyDescent="0.25"/>
    <row r="353" customFormat="1" ht="13.8" x14ac:dyDescent="0.25"/>
    <row r="354" customFormat="1" ht="13.8" x14ac:dyDescent="0.25"/>
    <row r="355" customFormat="1" ht="13.8" x14ac:dyDescent="0.25"/>
    <row r="356" customFormat="1" ht="13.8" x14ac:dyDescent="0.25"/>
    <row r="357" customFormat="1" ht="13.8" x14ac:dyDescent="0.25"/>
    <row r="358" customFormat="1" ht="13.8" x14ac:dyDescent="0.25"/>
    <row r="359" customFormat="1" ht="13.8" x14ac:dyDescent="0.25"/>
    <row r="360" customFormat="1" ht="13.8" x14ac:dyDescent="0.25"/>
    <row r="361" customFormat="1" ht="13.8" x14ac:dyDescent="0.25"/>
    <row r="362" customFormat="1" ht="13.8" x14ac:dyDescent="0.25"/>
    <row r="363" customFormat="1" ht="13.8" x14ac:dyDescent="0.25"/>
    <row r="364" customFormat="1" ht="13.8" x14ac:dyDescent="0.25"/>
    <row r="365" customFormat="1" ht="13.8" x14ac:dyDescent="0.25"/>
    <row r="366" customFormat="1" ht="13.8" x14ac:dyDescent="0.25"/>
    <row r="367" customFormat="1" ht="13.8" x14ac:dyDescent="0.25"/>
    <row r="368" customFormat="1" ht="13.8" x14ac:dyDescent="0.25"/>
    <row r="369" customFormat="1" ht="13.8" x14ac:dyDescent="0.25"/>
    <row r="370" customFormat="1" ht="13.8" x14ac:dyDescent="0.25"/>
    <row r="371" customFormat="1" ht="13.8" x14ac:dyDescent="0.25"/>
    <row r="372" customFormat="1" ht="13.8" x14ac:dyDescent="0.25"/>
    <row r="373" customFormat="1" ht="13.8" x14ac:dyDescent="0.25"/>
    <row r="374" customFormat="1" ht="13.8" x14ac:dyDescent="0.25"/>
    <row r="375" customFormat="1" ht="13.8" x14ac:dyDescent="0.25"/>
    <row r="376" customFormat="1" ht="13.8" x14ac:dyDescent="0.25"/>
    <row r="377" customFormat="1" ht="13.8" x14ac:dyDescent="0.25"/>
    <row r="378" customFormat="1" ht="13.8" x14ac:dyDescent="0.25"/>
    <row r="379" customFormat="1" ht="13.8" x14ac:dyDescent="0.25"/>
    <row r="380" customFormat="1" ht="13.8" x14ac:dyDescent="0.25"/>
    <row r="381" customFormat="1" ht="13.8" x14ac:dyDescent="0.25"/>
    <row r="382" customFormat="1" ht="13.8" x14ac:dyDescent="0.25"/>
    <row r="383" customFormat="1" ht="13.8" x14ac:dyDescent="0.25"/>
    <row r="384" customFormat="1" ht="13.8" x14ac:dyDescent="0.25"/>
    <row r="385" customFormat="1" ht="13.8" x14ac:dyDescent="0.25"/>
    <row r="386" customFormat="1" ht="13.8" x14ac:dyDescent="0.25"/>
    <row r="387" customFormat="1" ht="13.8" x14ac:dyDescent="0.25"/>
    <row r="388" customFormat="1" ht="13.8" x14ac:dyDescent="0.25"/>
    <row r="389" customFormat="1" ht="13.8" x14ac:dyDescent="0.25"/>
    <row r="390" customFormat="1" ht="13.8" x14ac:dyDescent="0.25"/>
    <row r="391" customFormat="1" ht="13.8" x14ac:dyDescent="0.25"/>
    <row r="392" customFormat="1" ht="13.8" x14ac:dyDescent="0.25"/>
    <row r="393" customFormat="1" ht="13.8" x14ac:dyDescent="0.25"/>
    <row r="394" customFormat="1" ht="13.8" x14ac:dyDescent="0.25"/>
    <row r="395" customFormat="1" ht="13.8" x14ac:dyDescent="0.25"/>
    <row r="396" customFormat="1" ht="13.8" x14ac:dyDescent="0.25"/>
    <row r="397" customFormat="1" ht="13.8" x14ac:dyDescent="0.25"/>
    <row r="398" customFormat="1" ht="13.8" x14ac:dyDescent="0.25"/>
    <row r="399" customFormat="1" ht="13.8" x14ac:dyDescent="0.25"/>
    <row r="400" customFormat="1" ht="13.8" x14ac:dyDescent="0.25"/>
    <row r="401" customFormat="1" ht="13.8" x14ac:dyDescent="0.25"/>
    <row r="402" customFormat="1" ht="13.8" x14ac:dyDescent="0.25"/>
    <row r="403" customFormat="1" ht="13.8" x14ac:dyDescent="0.25"/>
    <row r="404" customFormat="1" ht="13.8" x14ac:dyDescent="0.25"/>
    <row r="405" customFormat="1" ht="13.8" x14ac:dyDescent="0.25"/>
    <row r="406" customFormat="1" ht="13.8" x14ac:dyDescent="0.25"/>
    <row r="407" customFormat="1" ht="13.8" x14ac:dyDescent="0.25"/>
    <row r="408" customFormat="1" ht="13.8" x14ac:dyDescent="0.25"/>
    <row r="409" customFormat="1" ht="13.8" x14ac:dyDescent="0.25"/>
    <row r="410" customFormat="1" ht="13.8" x14ac:dyDescent="0.25"/>
    <row r="411" customFormat="1" ht="13.8" x14ac:dyDescent="0.25"/>
    <row r="412" customFormat="1" ht="13.8" x14ac:dyDescent="0.25"/>
    <row r="413" customFormat="1" ht="13.8" x14ac:dyDescent="0.25"/>
    <row r="414" customFormat="1" ht="13.8" x14ac:dyDescent="0.25"/>
    <row r="415" customFormat="1" ht="13.8" x14ac:dyDescent="0.25"/>
    <row r="416" customFormat="1" ht="13.8" x14ac:dyDescent="0.25"/>
    <row r="417" customFormat="1" ht="13.8" x14ac:dyDescent="0.25"/>
    <row r="418" customFormat="1" ht="13.8" x14ac:dyDescent="0.25"/>
    <row r="419" customFormat="1" ht="13.8" x14ac:dyDescent="0.25"/>
    <row r="420" customFormat="1" ht="13.8" x14ac:dyDescent="0.25"/>
    <row r="421" customFormat="1" ht="13.8" x14ac:dyDescent="0.25"/>
    <row r="422" customFormat="1" ht="13.8" x14ac:dyDescent="0.25"/>
    <row r="423" customFormat="1" ht="13.8" x14ac:dyDescent="0.25"/>
    <row r="424" customFormat="1" ht="13.8" x14ac:dyDescent="0.25"/>
    <row r="425" customFormat="1" ht="13.8" x14ac:dyDescent="0.25"/>
    <row r="426" customFormat="1" ht="13.8" x14ac:dyDescent="0.25"/>
    <row r="427" customFormat="1" ht="13.8" x14ac:dyDescent="0.25"/>
    <row r="428" customFormat="1" ht="13.8" x14ac:dyDescent="0.25"/>
    <row r="429" customFormat="1" ht="13.8" x14ac:dyDescent="0.25"/>
    <row r="430" customFormat="1" ht="13.8" x14ac:dyDescent="0.25"/>
    <row r="431" customFormat="1" ht="13.8" x14ac:dyDescent="0.25"/>
    <row r="432" customFormat="1" ht="13.8" x14ac:dyDescent="0.25"/>
    <row r="433" customFormat="1" ht="13.8" x14ac:dyDescent="0.25"/>
    <row r="434" customFormat="1" ht="13.8" x14ac:dyDescent="0.25"/>
    <row r="435" customFormat="1" ht="13.8" x14ac:dyDescent="0.25"/>
    <row r="436" customFormat="1" ht="13.8" x14ac:dyDescent="0.25"/>
    <row r="437" customFormat="1" ht="13.8" x14ac:dyDescent="0.25"/>
    <row r="438" customFormat="1" ht="13.8" x14ac:dyDescent="0.25"/>
    <row r="439" customFormat="1" ht="13.8" x14ac:dyDescent="0.25"/>
    <row r="440" customFormat="1" ht="13.8" x14ac:dyDescent="0.25"/>
    <row r="441" customFormat="1" ht="13.8" x14ac:dyDescent="0.25"/>
    <row r="442" customFormat="1" ht="13.8" x14ac:dyDescent="0.25"/>
    <row r="443" customFormat="1" ht="13.8" x14ac:dyDescent="0.25"/>
    <row r="444" customFormat="1" ht="13.8" x14ac:dyDescent="0.25"/>
    <row r="445" customFormat="1" ht="13.8" x14ac:dyDescent="0.25"/>
    <row r="446" customFormat="1" ht="13.8" x14ac:dyDescent="0.25"/>
    <row r="447" customFormat="1" ht="13.8" x14ac:dyDescent="0.25"/>
    <row r="448" customFormat="1" ht="13.8" x14ac:dyDescent="0.25"/>
    <row r="449" customFormat="1" ht="13.8" x14ac:dyDescent="0.25"/>
    <row r="450" customFormat="1" ht="13.8" x14ac:dyDescent="0.25"/>
    <row r="451" customFormat="1" ht="13.8" x14ac:dyDescent="0.25"/>
    <row r="452" customFormat="1" ht="13.8" x14ac:dyDescent="0.25"/>
    <row r="453" customFormat="1" ht="13.8" x14ac:dyDescent="0.25"/>
    <row r="454" customFormat="1" ht="13.8" x14ac:dyDescent="0.25"/>
    <row r="455" customFormat="1" ht="13.8" x14ac:dyDescent="0.25"/>
    <row r="456" customFormat="1" ht="13.8" x14ac:dyDescent="0.25"/>
    <row r="457" customFormat="1" ht="13.8" x14ac:dyDescent="0.25"/>
    <row r="458" customFormat="1" ht="13.8" x14ac:dyDescent="0.25"/>
    <row r="459" customFormat="1" ht="13.8" x14ac:dyDescent="0.25"/>
    <row r="460" customFormat="1" ht="13.8" x14ac:dyDescent="0.25"/>
    <row r="461" customFormat="1" ht="13.8" x14ac:dyDescent="0.25"/>
    <row r="462" customFormat="1" ht="13.8" x14ac:dyDescent="0.25"/>
    <row r="463" customFormat="1" ht="13.8" x14ac:dyDescent="0.25"/>
    <row r="464" customFormat="1" ht="13.8" x14ac:dyDescent="0.25"/>
    <row r="465" customFormat="1" ht="13.8" x14ac:dyDescent="0.25"/>
    <row r="466" customFormat="1" ht="13.8" x14ac:dyDescent="0.25"/>
    <row r="467" customFormat="1" ht="13.8" x14ac:dyDescent="0.25"/>
    <row r="468" customFormat="1" ht="13.8" x14ac:dyDescent="0.25"/>
    <row r="469" customFormat="1" ht="13.8" x14ac:dyDescent="0.25"/>
    <row r="470" customFormat="1" ht="13.8" x14ac:dyDescent="0.25"/>
    <row r="471" customFormat="1" ht="13.8" x14ac:dyDescent="0.25"/>
    <row r="472" customFormat="1" ht="13.8" x14ac:dyDescent="0.25"/>
    <row r="473" customFormat="1" ht="13.8" x14ac:dyDescent="0.25"/>
    <row r="474" customFormat="1" ht="13.8" x14ac:dyDescent="0.25"/>
    <row r="475" customFormat="1" ht="13.8" x14ac:dyDescent="0.25"/>
    <row r="476" customFormat="1" ht="13.8" x14ac:dyDescent="0.25"/>
    <row r="477" customFormat="1" ht="13.8" x14ac:dyDescent="0.25"/>
    <row r="478" customFormat="1" ht="13.8" x14ac:dyDescent="0.25"/>
    <row r="479" customFormat="1" ht="13.8" x14ac:dyDescent="0.25"/>
    <row r="480" customFormat="1" ht="13.8" x14ac:dyDescent="0.25"/>
    <row r="481" customFormat="1" ht="13.8" x14ac:dyDescent="0.25"/>
    <row r="482" customFormat="1" ht="13.8" x14ac:dyDescent="0.25"/>
    <row r="483" customFormat="1" ht="13.8" x14ac:dyDescent="0.25"/>
    <row r="484" customFormat="1" ht="13.8" x14ac:dyDescent="0.25"/>
    <row r="485" customFormat="1" ht="13.8" x14ac:dyDescent="0.25"/>
    <row r="486" customFormat="1" ht="13.8" x14ac:dyDescent="0.25"/>
    <row r="487" customFormat="1" ht="13.8" x14ac:dyDescent="0.25"/>
    <row r="488" customFormat="1" ht="13.8" x14ac:dyDescent="0.25"/>
    <row r="489" customFormat="1" ht="13.8" x14ac:dyDescent="0.25"/>
    <row r="490" customFormat="1" ht="13.8" x14ac:dyDescent="0.25"/>
    <row r="491" customFormat="1" ht="13.8" x14ac:dyDescent="0.25"/>
    <row r="492" customFormat="1" ht="13.8" x14ac:dyDescent="0.25"/>
    <row r="493" customFormat="1" ht="13.8" x14ac:dyDescent="0.25"/>
    <row r="494" customFormat="1" ht="13.8" x14ac:dyDescent="0.25"/>
    <row r="495" customFormat="1" ht="13.8" x14ac:dyDescent="0.25"/>
    <row r="496" customFormat="1" ht="13.8" x14ac:dyDescent="0.25"/>
    <row r="497" customFormat="1" ht="13.8" x14ac:dyDescent="0.25"/>
    <row r="498" customFormat="1" ht="13.8" x14ac:dyDescent="0.25"/>
    <row r="499" customFormat="1" ht="13.8" x14ac:dyDescent="0.25"/>
    <row r="500" customFormat="1" ht="13.8" x14ac:dyDescent="0.25"/>
    <row r="501" customFormat="1" ht="13.8" x14ac:dyDescent="0.25"/>
    <row r="502" customFormat="1" ht="13.8" x14ac:dyDescent="0.25"/>
    <row r="503" customFormat="1" ht="13.8" x14ac:dyDescent="0.25"/>
    <row r="504" customFormat="1" ht="13.8" x14ac:dyDescent="0.25"/>
    <row r="505" customFormat="1" ht="13.8" x14ac:dyDescent="0.25"/>
    <row r="506" customFormat="1" ht="13.8" x14ac:dyDescent="0.25"/>
    <row r="507" customFormat="1" ht="13.8" x14ac:dyDescent="0.25"/>
    <row r="508" customFormat="1" ht="13.8" x14ac:dyDescent="0.25"/>
    <row r="509" customFormat="1" ht="13.8" x14ac:dyDescent="0.25"/>
    <row r="510" customFormat="1" ht="13.8" x14ac:dyDescent="0.25"/>
    <row r="511" customFormat="1" ht="13.8" x14ac:dyDescent="0.25"/>
    <row r="512" customFormat="1" ht="13.8" x14ac:dyDescent="0.25"/>
    <row r="513" customFormat="1" ht="13.8" x14ac:dyDescent="0.25"/>
    <row r="514" customFormat="1" ht="13.8" x14ac:dyDescent="0.25"/>
    <row r="515" customFormat="1" ht="13.8" x14ac:dyDescent="0.25"/>
    <row r="516" customFormat="1" ht="13.8" x14ac:dyDescent="0.25"/>
    <row r="517" customFormat="1" ht="13.8" x14ac:dyDescent="0.25"/>
    <row r="518" customFormat="1" ht="13.8" x14ac:dyDescent="0.25"/>
    <row r="519" customFormat="1" ht="13.8" x14ac:dyDescent="0.25"/>
    <row r="520" customFormat="1" ht="13.8" x14ac:dyDescent="0.25"/>
    <row r="521" customFormat="1" ht="13.8" x14ac:dyDescent="0.25"/>
    <row r="522" customFormat="1" ht="13.8" x14ac:dyDescent="0.25"/>
    <row r="523" customFormat="1" ht="13.8" x14ac:dyDescent="0.25"/>
    <row r="524" customFormat="1" ht="13.8" x14ac:dyDescent="0.25"/>
    <row r="525" customFormat="1" ht="13.8" x14ac:dyDescent="0.25"/>
    <row r="526" customFormat="1" ht="13.8" x14ac:dyDescent="0.25"/>
    <row r="527" customFormat="1" ht="13.8" x14ac:dyDescent="0.25"/>
    <row r="528" customFormat="1" ht="13.8" x14ac:dyDescent="0.25"/>
    <row r="529" customFormat="1" ht="13.8" x14ac:dyDescent="0.25"/>
    <row r="530" customFormat="1" ht="13.8" x14ac:dyDescent="0.25"/>
    <row r="531" customFormat="1" ht="13.8" x14ac:dyDescent="0.25"/>
    <row r="532" customFormat="1" ht="13.8" x14ac:dyDescent="0.25"/>
    <row r="533" customFormat="1" ht="13.8" x14ac:dyDescent="0.25"/>
    <row r="534" customFormat="1" ht="13.8" x14ac:dyDescent="0.25"/>
    <row r="535" customFormat="1" ht="13.8" x14ac:dyDescent="0.25"/>
    <row r="536" customFormat="1" ht="13.8" x14ac:dyDescent="0.25"/>
    <row r="537" customFormat="1" ht="13.8" x14ac:dyDescent="0.25"/>
    <row r="538" customFormat="1" ht="13.8" x14ac:dyDescent="0.25"/>
    <row r="539" customFormat="1" ht="13.8" x14ac:dyDescent="0.25"/>
    <row r="540" customFormat="1" ht="13.8" x14ac:dyDescent="0.25"/>
    <row r="541" customFormat="1" ht="13.8" x14ac:dyDescent="0.25"/>
    <row r="542" customFormat="1" ht="13.8" x14ac:dyDescent="0.25"/>
    <row r="543" customFormat="1" ht="13.8" x14ac:dyDescent="0.25"/>
    <row r="544" customFormat="1" ht="13.8" x14ac:dyDescent="0.25"/>
    <row r="545" customFormat="1" ht="13.8" x14ac:dyDescent="0.25"/>
    <row r="546" customFormat="1" ht="13.8" x14ac:dyDescent="0.25"/>
    <row r="547" customFormat="1" ht="13.8" x14ac:dyDescent="0.25"/>
    <row r="548" customFormat="1" ht="13.8" x14ac:dyDescent="0.25"/>
    <row r="549" customFormat="1" ht="13.8" x14ac:dyDescent="0.25"/>
    <row r="550" customFormat="1" ht="13.8" x14ac:dyDescent="0.25"/>
    <row r="551" customFormat="1" ht="13.8" x14ac:dyDescent="0.25"/>
    <row r="552" customFormat="1" ht="13.8" x14ac:dyDescent="0.25"/>
    <row r="553" customFormat="1" ht="13.8" x14ac:dyDescent="0.25"/>
    <row r="554" customFormat="1" ht="13.8" x14ac:dyDescent="0.25"/>
    <row r="555" customFormat="1" ht="13.8" x14ac:dyDescent="0.25"/>
    <row r="556" customFormat="1" ht="13.8" x14ac:dyDescent="0.25"/>
    <row r="557" customFormat="1" ht="13.8" x14ac:dyDescent="0.25"/>
    <row r="558" customFormat="1" ht="13.8" x14ac:dyDescent="0.25"/>
    <row r="559" customFormat="1" ht="13.8" x14ac:dyDescent="0.25"/>
    <row r="560" customFormat="1" ht="13.8" x14ac:dyDescent="0.25"/>
    <row r="561" customFormat="1" ht="13.8" x14ac:dyDescent="0.25"/>
    <row r="562" customFormat="1" ht="13.8" x14ac:dyDescent="0.25"/>
    <row r="563" customFormat="1" ht="13.8" x14ac:dyDescent="0.25"/>
    <row r="564" customFormat="1" ht="13.8" x14ac:dyDescent="0.25"/>
    <row r="565" customFormat="1" ht="13.8" x14ac:dyDescent="0.25"/>
    <row r="566" customFormat="1" ht="13.8" x14ac:dyDescent="0.25"/>
    <row r="567" customFormat="1" ht="13.8" x14ac:dyDescent="0.25"/>
    <row r="568" customFormat="1" ht="13.8" x14ac:dyDescent="0.25"/>
    <row r="569" customFormat="1" ht="13.8" x14ac:dyDescent="0.25"/>
    <row r="570" customFormat="1" ht="13.8" x14ac:dyDescent="0.25"/>
    <row r="571" customFormat="1" ht="13.8" x14ac:dyDescent="0.25"/>
    <row r="572" customFormat="1" ht="13.8" x14ac:dyDescent="0.25"/>
    <row r="573" customFormat="1" ht="13.8" x14ac:dyDescent="0.25"/>
    <row r="574" customFormat="1" ht="13.8" x14ac:dyDescent="0.25"/>
    <row r="575" customFormat="1" ht="13.8" x14ac:dyDescent="0.25"/>
    <row r="576" customFormat="1" ht="13.8" x14ac:dyDescent="0.25"/>
    <row r="577" customFormat="1" ht="13.8" x14ac:dyDescent="0.25"/>
    <row r="578" customFormat="1" ht="13.8" x14ac:dyDescent="0.25"/>
    <row r="579" customFormat="1" ht="13.8" x14ac:dyDescent="0.25"/>
    <row r="580" customFormat="1" ht="13.8" x14ac:dyDescent="0.25"/>
    <row r="581" customFormat="1" ht="13.8" x14ac:dyDescent="0.25"/>
    <row r="582" customFormat="1" ht="13.8" x14ac:dyDescent="0.25"/>
    <row r="583" customFormat="1" ht="13.8" x14ac:dyDescent="0.25"/>
    <row r="584" customFormat="1" ht="13.8" x14ac:dyDescent="0.25"/>
    <row r="585" customFormat="1" ht="13.8" x14ac:dyDescent="0.25"/>
    <row r="586" customFormat="1" ht="13.8" x14ac:dyDescent="0.25"/>
    <row r="587" customFormat="1" ht="13.8" x14ac:dyDescent="0.25"/>
    <row r="588" customFormat="1" ht="13.8" x14ac:dyDescent="0.25"/>
    <row r="589" customFormat="1" ht="13.8" x14ac:dyDescent="0.25"/>
    <row r="590" customFormat="1" ht="13.8" x14ac:dyDescent="0.25"/>
    <row r="591" customFormat="1" ht="13.8" x14ac:dyDescent="0.25"/>
    <row r="592" customFormat="1" ht="13.8" x14ac:dyDescent="0.25"/>
    <row r="593" customFormat="1" ht="13.8" x14ac:dyDescent="0.25"/>
    <row r="594" customFormat="1" ht="13.8" x14ac:dyDescent="0.25"/>
    <row r="595" customFormat="1" ht="13.8" x14ac:dyDescent="0.25"/>
    <row r="596" customFormat="1" ht="13.8" x14ac:dyDescent="0.25"/>
    <row r="597" customFormat="1" ht="13.8" x14ac:dyDescent="0.25"/>
    <row r="598" customFormat="1" ht="13.8" x14ac:dyDescent="0.25"/>
    <row r="599" customFormat="1" ht="13.8" x14ac:dyDescent="0.25"/>
    <row r="600" customFormat="1" ht="13.8" x14ac:dyDescent="0.25"/>
    <row r="601" customFormat="1" ht="13.8" x14ac:dyDescent="0.25"/>
    <row r="602" customFormat="1" ht="13.8" x14ac:dyDescent="0.25"/>
    <row r="603" customFormat="1" ht="13.8" x14ac:dyDescent="0.25"/>
    <row r="604" customFormat="1" ht="13.8" x14ac:dyDescent="0.25"/>
    <row r="605" customFormat="1" ht="13.8" x14ac:dyDescent="0.25"/>
    <row r="606" customFormat="1" ht="13.8" x14ac:dyDescent="0.25"/>
    <row r="607" customFormat="1" ht="13.8" x14ac:dyDescent="0.25"/>
    <row r="608" customFormat="1" ht="13.8" x14ac:dyDescent="0.25"/>
    <row r="609" customFormat="1" ht="13.8" x14ac:dyDescent="0.25"/>
    <row r="610" customFormat="1" ht="13.8" x14ac:dyDescent="0.25"/>
    <row r="611" customFormat="1" ht="13.8" x14ac:dyDescent="0.25"/>
    <row r="612" customFormat="1" ht="13.8" x14ac:dyDescent="0.25"/>
    <row r="613" customFormat="1" ht="13.8" x14ac:dyDescent="0.25"/>
    <row r="614" customFormat="1" ht="13.8" x14ac:dyDescent="0.25"/>
    <row r="615" customFormat="1" ht="13.8" x14ac:dyDescent="0.25"/>
    <row r="616" customFormat="1" ht="13.8" x14ac:dyDescent="0.25"/>
    <row r="617" customFormat="1" ht="13.8" x14ac:dyDescent="0.25"/>
    <row r="618" customFormat="1" ht="13.8" x14ac:dyDescent="0.25"/>
    <row r="619" customFormat="1" ht="13.8" x14ac:dyDescent="0.25"/>
    <row r="620" customFormat="1" ht="13.8" x14ac:dyDescent="0.25"/>
    <row r="621" customFormat="1" ht="13.8" x14ac:dyDescent="0.25"/>
    <row r="622" customFormat="1" ht="13.8" x14ac:dyDescent="0.25"/>
    <row r="623" customFormat="1" ht="13.8" x14ac:dyDescent="0.25"/>
    <row r="624" customFormat="1" ht="13.8" x14ac:dyDescent="0.25"/>
    <row r="625" customFormat="1" ht="13.8" x14ac:dyDescent="0.25"/>
    <row r="626" customFormat="1" ht="13.8" x14ac:dyDescent="0.25"/>
    <row r="627" customFormat="1" ht="13.8" x14ac:dyDescent="0.25"/>
    <row r="628" customFormat="1" ht="13.8" x14ac:dyDescent="0.25"/>
    <row r="629" customFormat="1" ht="13.8" x14ac:dyDescent="0.25"/>
    <row r="630" customFormat="1" ht="13.8" x14ac:dyDescent="0.25"/>
    <row r="631" customFormat="1" ht="13.8" x14ac:dyDescent="0.25"/>
    <row r="632" customFormat="1" ht="13.8" x14ac:dyDescent="0.25"/>
    <row r="633" customFormat="1" ht="13.8" x14ac:dyDescent="0.25"/>
    <row r="634" customFormat="1" ht="13.8" x14ac:dyDescent="0.25"/>
    <row r="635" customFormat="1" ht="13.8" x14ac:dyDescent="0.25"/>
    <row r="636" customFormat="1" ht="13.8" x14ac:dyDescent="0.25"/>
    <row r="637" customFormat="1" ht="13.8" x14ac:dyDescent="0.25"/>
    <row r="638" customFormat="1" ht="13.8" x14ac:dyDescent="0.25"/>
    <row r="639" customFormat="1" ht="13.8" x14ac:dyDescent="0.25"/>
    <row r="640" customFormat="1" ht="13.8" x14ac:dyDescent="0.25"/>
    <row r="641" customFormat="1" ht="13.8" x14ac:dyDescent="0.25"/>
    <row r="642" customFormat="1" ht="13.8" x14ac:dyDescent="0.25"/>
    <row r="643" customFormat="1" ht="13.8" x14ac:dyDescent="0.25"/>
    <row r="644" customFormat="1" ht="13.8" x14ac:dyDescent="0.25"/>
    <row r="645" customFormat="1" ht="13.8" x14ac:dyDescent="0.25"/>
    <row r="646" customFormat="1" ht="13.8" x14ac:dyDescent="0.25"/>
    <row r="647" customFormat="1" ht="13.8" x14ac:dyDescent="0.25"/>
    <row r="648" customFormat="1" ht="13.8" x14ac:dyDescent="0.25"/>
    <row r="649" customFormat="1" ht="13.8" x14ac:dyDescent="0.25"/>
    <row r="650" customFormat="1" ht="13.8" x14ac:dyDescent="0.25"/>
    <row r="651" customFormat="1" ht="13.8" x14ac:dyDescent="0.25"/>
    <row r="652" customFormat="1" ht="13.8" x14ac:dyDescent="0.25"/>
    <row r="653" customFormat="1" ht="13.8" x14ac:dyDescent="0.25"/>
    <row r="654" customFormat="1" ht="13.8" x14ac:dyDescent="0.25"/>
    <row r="655" customFormat="1" ht="13.8" x14ac:dyDescent="0.25"/>
    <row r="656" customFormat="1" ht="13.8" x14ac:dyDescent="0.25"/>
    <row r="657" customFormat="1" ht="13.8" x14ac:dyDescent="0.25"/>
    <row r="658" customFormat="1" ht="13.8" x14ac:dyDescent="0.25"/>
    <row r="659" customFormat="1" ht="13.8" x14ac:dyDescent="0.25"/>
    <row r="660" customFormat="1" ht="13.8" x14ac:dyDescent="0.25"/>
    <row r="661" customFormat="1" ht="13.8" x14ac:dyDescent="0.25"/>
    <row r="662" customFormat="1" ht="13.8" x14ac:dyDescent="0.25"/>
    <row r="663" customFormat="1" ht="13.8" x14ac:dyDescent="0.25"/>
    <row r="664" customFormat="1" ht="13.8" x14ac:dyDescent="0.25"/>
    <row r="665" customFormat="1" ht="13.8" x14ac:dyDescent="0.25"/>
    <row r="666" customFormat="1" ht="13.8" x14ac:dyDescent="0.25"/>
    <row r="667" customFormat="1" ht="13.8" x14ac:dyDescent="0.25"/>
    <row r="668" customFormat="1" ht="13.8" x14ac:dyDescent="0.25"/>
    <row r="669" customFormat="1" ht="13.8" x14ac:dyDescent="0.25"/>
    <row r="670" customFormat="1" ht="13.8" x14ac:dyDescent="0.25"/>
    <row r="671" customFormat="1" ht="13.8" x14ac:dyDescent="0.25"/>
    <row r="672" customFormat="1" ht="13.8" x14ac:dyDescent="0.25"/>
    <row r="673" customFormat="1" ht="13.8" x14ac:dyDescent="0.25"/>
    <row r="674" customFormat="1" ht="13.8" x14ac:dyDescent="0.25"/>
    <row r="675" customFormat="1" ht="13.8" x14ac:dyDescent="0.25"/>
    <row r="676" customFormat="1" ht="13.8" x14ac:dyDescent="0.25"/>
    <row r="677" customFormat="1" ht="13.8" x14ac:dyDescent="0.25"/>
    <row r="678" customFormat="1" ht="13.8" x14ac:dyDescent="0.25"/>
    <row r="679" customFormat="1" ht="13.8" x14ac:dyDescent="0.25"/>
    <row r="680" customFormat="1" ht="13.8" x14ac:dyDescent="0.25"/>
    <row r="681" customFormat="1" ht="13.8" x14ac:dyDescent="0.25"/>
    <row r="682" customFormat="1" ht="13.8" x14ac:dyDescent="0.25"/>
    <row r="683" customFormat="1" ht="13.8" x14ac:dyDescent="0.25"/>
    <row r="684" customFormat="1" ht="13.8" x14ac:dyDescent="0.25"/>
    <row r="685" customFormat="1" ht="13.8" x14ac:dyDescent="0.25"/>
    <row r="686" customFormat="1" ht="13.8" x14ac:dyDescent="0.25"/>
    <row r="687" customFormat="1" ht="13.8" x14ac:dyDescent="0.25"/>
    <row r="688" customFormat="1" ht="13.8" x14ac:dyDescent="0.25"/>
    <row r="689" customFormat="1" ht="13.8" x14ac:dyDescent="0.25"/>
    <row r="690" customFormat="1" ht="13.8" x14ac:dyDescent="0.25"/>
    <row r="691" customFormat="1" ht="13.8" x14ac:dyDescent="0.25"/>
    <row r="692" customFormat="1" ht="13.8" x14ac:dyDescent="0.25"/>
    <row r="693" customFormat="1" ht="13.8" x14ac:dyDescent="0.25"/>
    <row r="694" customFormat="1" ht="13.8" x14ac:dyDescent="0.25"/>
    <row r="695" customFormat="1" ht="13.8" x14ac:dyDescent="0.25"/>
    <row r="696" customFormat="1" ht="13.8" x14ac:dyDescent="0.25"/>
    <row r="697" customFormat="1" ht="13.8" x14ac:dyDescent="0.25"/>
    <row r="698" customFormat="1" ht="13.8" x14ac:dyDescent="0.25"/>
    <row r="699" customFormat="1" ht="13.8" x14ac:dyDescent="0.25"/>
    <row r="700" customFormat="1" ht="13.8" x14ac:dyDescent="0.25"/>
    <row r="701" customFormat="1" ht="13.8" x14ac:dyDescent="0.25"/>
    <row r="702" customFormat="1" ht="13.8" x14ac:dyDescent="0.25"/>
    <row r="703" customFormat="1" ht="13.8" x14ac:dyDescent="0.25"/>
    <row r="704" customFormat="1" ht="13.8" x14ac:dyDescent="0.25"/>
    <row r="705" customFormat="1" ht="13.8" x14ac:dyDescent="0.25"/>
    <row r="706" customFormat="1" ht="13.8" x14ac:dyDescent="0.25"/>
    <row r="707" customFormat="1" ht="13.8" x14ac:dyDescent="0.25"/>
    <row r="708" customFormat="1" ht="13.8" x14ac:dyDescent="0.25"/>
    <row r="709" customFormat="1" ht="13.8" x14ac:dyDescent="0.25"/>
    <row r="710" customFormat="1" ht="13.8" x14ac:dyDescent="0.25"/>
    <row r="711" customFormat="1" ht="13.8" x14ac:dyDescent="0.25"/>
    <row r="712" customFormat="1" ht="13.8" x14ac:dyDescent="0.25"/>
    <row r="713" customFormat="1" ht="13.8" x14ac:dyDescent="0.25"/>
    <row r="714" customFormat="1" ht="13.8" x14ac:dyDescent="0.25"/>
    <row r="715" customFormat="1" ht="13.8" x14ac:dyDescent="0.25"/>
    <row r="716" customFormat="1" ht="13.8" x14ac:dyDescent="0.25"/>
    <row r="717" customFormat="1" ht="13.8" x14ac:dyDescent="0.25"/>
    <row r="718" customFormat="1" ht="13.8" x14ac:dyDescent="0.25"/>
    <row r="719" customFormat="1" ht="13.8" x14ac:dyDescent="0.25"/>
    <row r="720" customFormat="1" ht="13.8" x14ac:dyDescent="0.25"/>
    <row r="721" customFormat="1" ht="13.8" x14ac:dyDescent="0.25"/>
    <row r="722" customFormat="1" ht="13.8" x14ac:dyDescent="0.25"/>
    <row r="723" customFormat="1" ht="13.8" x14ac:dyDescent="0.25"/>
    <row r="724" customFormat="1" ht="13.8" x14ac:dyDescent="0.25"/>
    <row r="725" customFormat="1" ht="13.8" x14ac:dyDescent="0.25"/>
    <row r="726" customFormat="1" ht="13.8" x14ac:dyDescent="0.25"/>
    <row r="727" customFormat="1" ht="13.8" x14ac:dyDescent="0.25"/>
    <row r="728" customFormat="1" ht="13.8" x14ac:dyDescent="0.25"/>
    <row r="729" customFormat="1" ht="13.8" x14ac:dyDescent="0.25"/>
    <row r="730" customFormat="1" ht="13.8" x14ac:dyDescent="0.25"/>
    <row r="731" customFormat="1" ht="13.8" x14ac:dyDescent="0.25"/>
    <row r="732" customFormat="1" ht="13.8" x14ac:dyDescent="0.25"/>
    <row r="733" customFormat="1" ht="13.8" x14ac:dyDescent="0.25"/>
    <row r="734" customFormat="1" ht="13.8" x14ac:dyDescent="0.25"/>
    <row r="735" customFormat="1" ht="13.8" x14ac:dyDescent="0.25"/>
    <row r="736" customFormat="1" ht="13.8" x14ac:dyDescent="0.25"/>
    <row r="737" customFormat="1" ht="13.8" x14ac:dyDescent="0.25"/>
    <row r="738" customFormat="1" ht="13.8" x14ac:dyDescent="0.25"/>
    <row r="739" customFormat="1" ht="13.8" x14ac:dyDescent="0.25"/>
    <row r="740" customFormat="1" ht="13.8" x14ac:dyDescent="0.25"/>
    <row r="741" customFormat="1" ht="13.8" x14ac:dyDescent="0.25"/>
    <row r="742" customFormat="1" ht="13.8" x14ac:dyDescent="0.25"/>
    <row r="743" customFormat="1" ht="13.8" x14ac:dyDescent="0.25"/>
    <row r="744" customFormat="1" ht="13.8" x14ac:dyDescent="0.25"/>
    <row r="745" customFormat="1" ht="13.8" x14ac:dyDescent="0.25"/>
    <row r="746" customFormat="1" ht="13.8" x14ac:dyDescent="0.25"/>
    <row r="747" customFormat="1" ht="13.8" x14ac:dyDescent="0.25"/>
    <row r="748" customFormat="1" ht="13.8" x14ac:dyDescent="0.25"/>
    <row r="749" customFormat="1" ht="13.8" x14ac:dyDescent="0.25"/>
    <row r="750" customFormat="1" ht="13.8" x14ac:dyDescent="0.25"/>
    <row r="751" customFormat="1" ht="13.8" x14ac:dyDescent="0.25"/>
    <row r="752" customFormat="1" ht="13.8" x14ac:dyDescent="0.25"/>
    <row r="753" customFormat="1" ht="13.8" x14ac:dyDescent="0.25"/>
    <row r="754" customFormat="1" ht="13.8" x14ac:dyDescent="0.25"/>
    <row r="755" customFormat="1" ht="13.8" x14ac:dyDescent="0.25"/>
    <row r="756" customFormat="1" ht="13.8" x14ac:dyDescent="0.25"/>
    <row r="757" customFormat="1" ht="13.8" x14ac:dyDescent="0.25"/>
    <row r="758" customFormat="1" ht="13.8" x14ac:dyDescent="0.25"/>
    <row r="759" customFormat="1" ht="13.8" x14ac:dyDescent="0.25"/>
    <row r="760" customFormat="1" ht="13.8" x14ac:dyDescent="0.25"/>
    <row r="761" customFormat="1" ht="13.8" x14ac:dyDescent="0.25"/>
    <row r="762" customFormat="1" ht="13.8" x14ac:dyDescent="0.25"/>
    <row r="763" customFormat="1" ht="13.8" x14ac:dyDescent="0.25"/>
    <row r="764" customFormat="1" ht="13.8" x14ac:dyDescent="0.25"/>
    <row r="765" customFormat="1" ht="13.8" x14ac:dyDescent="0.25"/>
    <row r="766" customFormat="1" ht="13.8" x14ac:dyDescent="0.25"/>
    <row r="767" customFormat="1" ht="13.8" x14ac:dyDescent="0.25"/>
    <row r="768" customFormat="1" ht="13.8" x14ac:dyDescent="0.25"/>
    <row r="769" customFormat="1" ht="13.8" x14ac:dyDescent="0.25"/>
    <row r="770" customFormat="1" ht="13.8" x14ac:dyDescent="0.25"/>
    <row r="771" customFormat="1" ht="13.8" x14ac:dyDescent="0.25"/>
    <row r="772" customFormat="1" ht="13.8" x14ac:dyDescent="0.25"/>
    <row r="773" customFormat="1" ht="13.8" x14ac:dyDescent="0.25"/>
    <row r="774" customFormat="1" ht="13.8" x14ac:dyDescent="0.25"/>
    <row r="775" customFormat="1" ht="13.8" x14ac:dyDescent="0.25"/>
    <row r="776" customFormat="1" ht="13.8" x14ac:dyDescent="0.25"/>
    <row r="777" customFormat="1" ht="13.8" x14ac:dyDescent="0.25"/>
    <row r="778" customFormat="1" ht="13.8" x14ac:dyDescent="0.25"/>
    <row r="779" customFormat="1" ht="13.8" x14ac:dyDescent="0.25"/>
    <row r="780" customFormat="1" ht="13.8" x14ac:dyDescent="0.25"/>
    <row r="781" customFormat="1" ht="13.8" x14ac:dyDescent="0.25"/>
    <row r="782" customFormat="1" ht="13.8" x14ac:dyDescent="0.25"/>
    <row r="783" customFormat="1" ht="13.8" x14ac:dyDescent="0.25"/>
    <row r="784" customFormat="1" ht="13.8" x14ac:dyDescent="0.25"/>
    <row r="785" customFormat="1" ht="13.8" x14ac:dyDescent="0.25"/>
    <row r="786" customFormat="1" ht="13.8" x14ac:dyDescent="0.25"/>
    <row r="787" customFormat="1" ht="13.8" x14ac:dyDescent="0.25"/>
    <row r="788" customFormat="1" ht="13.8" x14ac:dyDescent="0.25"/>
    <row r="789" customFormat="1" ht="13.8" x14ac:dyDescent="0.25"/>
    <row r="790" customFormat="1" ht="13.8" x14ac:dyDescent="0.25"/>
    <row r="791" customFormat="1" ht="13.8" x14ac:dyDescent="0.25"/>
    <row r="792" customFormat="1" ht="13.8" x14ac:dyDescent="0.25"/>
    <row r="793" customFormat="1" ht="13.8" x14ac:dyDescent="0.25"/>
    <row r="794" customFormat="1" ht="13.8" x14ac:dyDescent="0.25"/>
    <row r="795" customFormat="1" ht="13.8" x14ac:dyDescent="0.25"/>
    <row r="796" customFormat="1" ht="13.8" x14ac:dyDescent="0.25"/>
    <row r="797" customFormat="1" ht="13.8" x14ac:dyDescent="0.25"/>
    <row r="798" customFormat="1" ht="13.8" x14ac:dyDescent="0.25"/>
    <row r="799" customFormat="1" ht="13.8" x14ac:dyDescent="0.25"/>
    <row r="800" customFormat="1" ht="13.8" x14ac:dyDescent="0.25"/>
    <row r="801" customFormat="1" ht="13.8" x14ac:dyDescent="0.25"/>
    <row r="802" customFormat="1" ht="13.8" x14ac:dyDescent="0.25"/>
    <row r="803" customFormat="1" ht="13.8" x14ac:dyDescent="0.25"/>
    <row r="804" customFormat="1" ht="13.8" x14ac:dyDescent="0.25"/>
    <row r="805" customFormat="1" ht="13.8" x14ac:dyDescent="0.25"/>
    <row r="806" customFormat="1" ht="13.8" x14ac:dyDescent="0.25"/>
    <row r="807" customFormat="1" ht="13.8" x14ac:dyDescent="0.25"/>
    <row r="808" customFormat="1" ht="13.8" x14ac:dyDescent="0.25"/>
    <row r="809" customFormat="1" ht="13.8" x14ac:dyDescent="0.25"/>
    <row r="810" customFormat="1" ht="13.8" x14ac:dyDescent="0.25"/>
    <row r="811" customFormat="1" ht="13.8" x14ac:dyDescent="0.25"/>
    <row r="812" customFormat="1" ht="13.8" x14ac:dyDescent="0.25"/>
    <row r="813" customFormat="1" ht="13.8" x14ac:dyDescent="0.25"/>
    <row r="814" customFormat="1" ht="13.8" x14ac:dyDescent="0.25"/>
    <row r="815" customFormat="1" ht="13.8" x14ac:dyDescent="0.25"/>
    <row r="816" customFormat="1" ht="13.8" x14ac:dyDescent="0.25"/>
    <row r="817" customFormat="1" ht="13.8" x14ac:dyDescent="0.25"/>
    <row r="818" customFormat="1" ht="13.8" x14ac:dyDescent="0.25"/>
    <row r="819" customFormat="1" ht="13.8" x14ac:dyDescent="0.25"/>
    <row r="820" customFormat="1" ht="13.8" x14ac:dyDescent="0.25"/>
    <row r="821" customFormat="1" ht="13.8" x14ac:dyDescent="0.25"/>
    <row r="822" customFormat="1" ht="13.8" x14ac:dyDescent="0.25"/>
    <row r="823" customFormat="1" ht="13.8" x14ac:dyDescent="0.25"/>
    <row r="824" customFormat="1" ht="13.8" x14ac:dyDescent="0.25"/>
    <row r="825" customFormat="1" ht="13.8" x14ac:dyDescent="0.25"/>
    <row r="826" customFormat="1" ht="13.8" x14ac:dyDescent="0.25"/>
    <row r="827" customFormat="1" ht="13.8" x14ac:dyDescent="0.25"/>
    <row r="828" customFormat="1" ht="13.8" x14ac:dyDescent="0.25"/>
    <row r="829" customFormat="1" ht="13.8" x14ac:dyDescent="0.25"/>
    <row r="830" customFormat="1" ht="13.8" x14ac:dyDescent="0.25"/>
    <row r="831" customFormat="1" ht="13.8" x14ac:dyDescent="0.25"/>
    <row r="832" customFormat="1" ht="13.8" x14ac:dyDescent="0.25"/>
    <row r="833" customFormat="1" ht="13.8" x14ac:dyDescent="0.25"/>
    <row r="834" customFormat="1" ht="13.8" x14ac:dyDescent="0.25"/>
    <row r="835" customFormat="1" ht="13.8" x14ac:dyDescent="0.25"/>
    <row r="836" customFormat="1" ht="13.8" x14ac:dyDescent="0.25"/>
    <row r="837" customFormat="1" ht="13.8" x14ac:dyDescent="0.25"/>
    <row r="838" customFormat="1" ht="13.8" x14ac:dyDescent="0.25"/>
    <row r="839" customFormat="1" ht="13.8" x14ac:dyDescent="0.25"/>
    <row r="840" customFormat="1" ht="13.8" x14ac:dyDescent="0.25"/>
    <row r="841" customFormat="1" ht="13.8" x14ac:dyDescent="0.25"/>
    <row r="842" customFormat="1" ht="13.8" x14ac:dyDescent="0.25"/>
    <row r="843" customFormat="1" ht="13.8" x14ac:dyDescent="0.25"/>
    <row r="844" customFormat="1" ht="13.8" x14ac:dyDescent="0.25"/>
    <row r="845" customFormat="1" ht="13.8" x14ac:dyDescent="0.25"/>
    <row r="846" customFormat="1" ht="13.8" x14ac:dyDescent="0.25"/>
    <row r="847" customFormat="1" ht="13.8" x14ac:dyDescent="0.25"/>
    <row r="848" customFormat="1" ht="13.8" x14ac:dyDescent="0.25"/>
    <row r="849" customFormat="1" ht="13.8" x14ac:dyDescent="0.25"/>
    <row r="850" customFormat="1" ht="13.8" x14ac:dyDescent="0.25"/>
    <row r="851" customFormat="1" ht="13.8" x14ac:dyDescent="0.25"/>
    <row r="852" customFormat="1" ht="13.8" x14ac:dyDescent="0.25"/>
    <row r="853" customFormat="1" ht="13.8" x14ac:dyDescent="0.25"/>
    <row r="854" customFormat="1" ht="13.8" x14ac:dyDescent="0.25"/>
    <row r="855" customFormat="1" ht="13.8" x14ac:dyDescent="0.25"/>
    <row r="856" customFormat="1" ht="13.8" x14ac:dyDescent="0.25"/>
    <row r="857" customFormat="1" ht="13.8" x14ac:dyDescent="0.25"/>
    <row r="858" customFormat="1" ht="13.8" x14ac:dyDescent="0.25"/>
    <row r="859" customFormat="1" ht="13.8" x14ac:dyDescent="0.25"/>
    <row r="860" customFormat="1" ht="13.8" x14ac:dyDescent="0.25"/>
    <row r="861" customFormat="1" ht="13.8" x14ac:dyDescent="0.25"/>
    <row r="862" customFormat="1" ht="13.8" x14ac:dyDescent="0.25"/>
    <row r="863" customFormat="1" ht="13.8" x14ac:dyDescent="0.25"/>
    <row r="864" customFormat="1" ht="13.8" x14ac:dyDescent="0.25"/>
    <row r="865" customFormat="1" ht="13.8" x14ac:dyDescent="0.25"/>
    <row r="866" customFormat="1" ht="13.8" x14ac:dyDescent="0.25"/>
    <row r="867" customFormat="1" ht="13.8" x14ac:dyDescent="0.25"/>
    <row r="868" customFormat="1" ht="13.8" x14ac:dyDescent="0.25"/>
    <row r="869" customFormat="1" ht="13.8" x14ac:dyDescent="0.25"/>
    <row r="870" customFormat="1" ht="13.8" x14ac:dyDescent="0.25"/>
    <row r="871" customFormat="1" ht="13.8" x14ac:dyDescent="0.25"/>
    <row r="872" customFormat="1" ht="13.8" x14ac:dyDescent="0.25"/>
    <row r="873" customFormat="1" ht="13.8" x14ac:dyDescent="0.25"/>
    <row r="874" customFormat="1" ht="13.8" x14ac:dyDescent="0.25"/>
    <row r="875" customFormat="1" ht="13.8" x14ac:dyDescent="0.25"/>
    <row r="876" customFormat="1" ht="13.8" x14ac:dyDescent="0.25"/>
    <row r="877" customFormat="1" ht="13.8" x14ac:dyDescent="0.25"/>
    <row r="878" customFormat="1" ht="13.8" x14ac:dyDescent="0.25"/>
    <row r="879" customFormat="1" ht="13.8" x14ac:dyDescent="0.25"/>
    <row r="880" customFormat="1" ht="13.8" x14ac:dyDescent="0.25"/>
    <row r="881" customFormat="1" ht="13.8" x14ac:dyDescent="0.25"/>
    <row r="882" customFormat="1" ht="13.8" x14ac:dyDescent="0.25"/>
    <row r="883" customFormat="1" ht="13.8" x14ac:dyDescent="0.25"/>
    <row r="884" customFormat="1" ht="13.8" x14ac:dyDescent="0.25"/>
    <row r="885" customFormat="1" ht="13.8" x14ac:dyDescent="0.25"/>
    <row r="886" customFormat="1" ht="13.8" x14ac:dyDescent="0.25"/>
    <row r="887" customFormat="1" ht="13.8" x14ac:dyDescent="0.25"/>
    <row r="888" customFormat="1" ht="13.8" x14ac:dyDescent="0.25"/>
    <row r="889" customFormat="1" ht="13.8" x14ac:dyDescent="0.25"/>
    <row r="890" customFormat="1" ht="13.8" x14ac:dyDescent="0.25"/>
    <row r="891" customFormat="1" ht="13.8" x14ac:dyDescent="0.25"/>
    <row r="892" customFormat="1" ht="13.8" x14ac:dyDescent="0.25"/>
    <row r="893" customFormat="1" ht="13.8" x14ac:dyDescent="0.25"/>
    <row r="894" customFormat="1" ht="13.8" x14ac:dyDescent="0.25"/>
    <row r="895" customFormat="1" ht="13.8" x14ac:dyDescent="0.25"/>
    <row r="896" customFormat="1" ht="13.8" x14ac:dyDescent="0.25"/>
    <row r="897" customFormat="1" ht="13.8" x14ac:dyDescent="0.25"/>
    <row r="898" customFormat="1" ht="13.8" x14ac:dyDescent="0.25"/>
    <row r="899" customFormat="1" ht="13.8" x14ac:dyDescent="0.25"/>
    <row r="900" customFormat="1" ht="13.8" x14ac:dyDescent="0.25"/>
    <row r="901" customFormat="1" ht="13.8" x14ac:dyDescent="0.25"/>
    <row r="902" customFormat="1" ht="13.8" x14ac:dyDescent="0.25"/>
    <row r="903" customFormat="1" ht="13.8" x14ac:dyDescent="0.25"/>
    <row r="904" customFormat="1" ht="13.8" x14ac:dyDescent="0.25"/>
    <row r="905" customFormat="1" ht="13.8" x14ac:dyDescent="0.25"/>
    <row r="906" customFormat="1" ht="13.8" x14ac:dyDescent="0.25"/>
    <row r="907" customFormat="1" ht="13.8" x14ac:dyDescent="0.25"/>
    <row r="908" customFormat="1" ht="13.8" x14ac:dyDescent="0.25"/>
    <row r="909" customFormat="1" ht="13.8" x14ac:dyDescent="0.25"/>
    <row r="910" customFormat="1" ht="13.8" x14ac:dyDescent="0.25"/>
    <row r="911" customFormat="1" ht="13.8" x14ac:dyDescent="0.25"/>
    <row r="912" customFormat="1" ht="13.8" x14ac:dyDescent="0.25"/>
    <row r="913" customFormat="1" ht="13.8" x14ac:dyDescent="0.25"/>
    <row r="914" customFormat="1" ht="13.8" x14ac:dyDescent="0.25"/>
    <row r="915" customFormat="1" ht="13.8" x14ac:dyDescent="0.25"/>
    <row r="916" customFormat="1" ht="13.8" x14ac:dyDescent="0.25"/>
    <row r="917" customFormat="1" ht="13.8" x14ac:dyDescent="0.25"/>
    <row r="918" customFormat="1" ht="13.8" x14ac:dyDescent="0.25"/>
    <row r="919" customFormat="1" ht="13.8" x14ac:dyDescent="0.25"/>
    <row r="920" customFormat="1" ht="13.8" x14ac:dyDescent="0.25"/>
    <row r="921" customFormat="1" ht="13.8" x14ac:dyDescent="0.25"/>
    <row r="922" customFormat="1" ht="13.8" x14ac:dyDescent="0.25"/>
    <row r="923" customFormat="1" ht="13.8" x14ac:dyDescent="0.25"/>
    <row r="924" customFormat="1" ht="13.8" x14ac:dyDescent="0.25"/>
    <row r="925" customFormat="1" ht="13.8" x14ac:dyDescent="0.25"/>
    <row r="926" customFormat="1" ht="13.8" x14ac:dyDescent="0.25"/>
    <row r="927" customFormat="1" ht="13.8" x14ac:dyDescent="0.25"/>
    <row r="928" customFormat="1" ht="13.8" x14ac:dyDescent="0.25"/>
    <row r="929" customFormat="1" ht="13.8" x14ac:dyDescent="0.25"/>
    <row r="930" customFormat="1" ht="13.8" x14ac:dyDescent="0.25"/>
    <row r="931" customFormat="1" ht="13.8" x14ac:dyDescent="0.25"/>
    <row r="932" customFormat="1" ht="13.8" x14ac:dyDescent="0.25"/>
    <row r="933" customFormat="1" ht="13.8" x14ac:dyDescent="0.25"/>
    <row r="934" customFormat="1" ht="13.8" x14ac:dyDescent="0.25"/>
    <row r="935" customFormat="1" ht="13.8" x14ac:dyDescent="0.25"/>
    <row r="936" customFormat="1" ht="13.8" x14ac:dyDescent="0.25"/>
    <row r="937" customFormat="1" ht="13.8" x14ac:dyDescent="0.25"/>
    <row r="938" customFormat="1" ht="13.8" x14ac:dyDescent="0.25"/>
    <row r="939" customFormat="1" ht="13.8" x14ac:dyDescent="0.25"/>
    <row r="940" customFormat="1" ht="13.8" x14ac:dyDescent="0.25"/>
    <row r="941" customFormat="1" ht="13.8" x14ac:dyDescent="0.25"/>
    <row r="942" customFormat="1" ht="13.8" x14ac:dyDescent="0.25"/>
    <row r="943" customFormat="1" ht="13.8" x14ac:dyDescent="0.25"/>
    <row r="944" customFormat="1" ht="13.8" x14ac:dyDescent="0.25"/>
    <row r="945" customFormat="1" ht="13.8" x14ac:dyDescent="0.25"/>
    <row r="946" customFormat="1" ht="13.8" x14ac:dyDescent="0.25"/>
    <row r="947" customFormat="1" ht="13.8" x14ac:dyDescent="0.25"/>
    <row r="948" customFormat="1" ht="13.8" x14ac:dyDescent="0.25"/>
    <row r="949" customFormat="1" ht="13.8" x14ac:dyDescent="0.25"/>
    <row r="950" customFormat="1" ht="13.8" x14ac:dyDescent="0.25"/>
    <row r="951" customFormat="1" ht="13.8" x14ac:dyDescent="0.25"/>
    <row r="952" customFormat="1" ht="13.8" x14ac:dyDescent="0.25"/>
    <row r="953" customFormat="1" ht="13.8" x14ac:dyDescent="0.25"/>
    <row r="954" customFormat="1" ht="13.8" x14ac:dyDescent="0.25"/>
    <row r="955" customFormat="1" ht="13.8" x14ac:dyDescent="0.25"/>
    <row r="956" customFormat="1" ht="13.8" x14ac:dyDescent="0.25"/>
    <row r="957" customFormat="1" ht="13.8" x14ac:dyDescent="0.25"/>
    <row r="958" customFormat="1" ht="13.8" x14ac:dyDescent="0.25"/>
    <row r="959" customFormat="1" ht="13.8" x14ac:dyDescent="0.25"/>
    <row r="960" customFormat="1" ht="13.8" x14ac:dyDescent="0.25"/>
    <row r="961" customFormat="1" ht="13.8" x14ac:dyDescent="0.25"/>
    <row r="962" customFormat="1" ht="13.8" x14ac:dyDescent="0.25"/>
    <row r="963" customFormat="1" ht="13.8" x14ac:dyDescent="0.25"/>
    <row r="964" customFormat="1" ht="13.8" x14ac:dyDescent="0.25"/>
    <row r="965" customFormat="1" ht="13.8" x14ac:dyDescent="0.25"/>
    <row r="966" customFormat="1" ht="13.8" x14ac:dyDescent="0.25"/>
    <row r="967" customFormat="1" ht="13.8" x14ac:dyDescent="0.25"/>
    <row r="968" customFormat="1" ht="13.8" x14ac:dyDescent="0.25"/>
    <row r="969" customFormat="1" ht="13.8" x14ac:dyDescent="0.25"/>
    <row r="970" customFormat="1" ht="13.8" x14ac:dyDescent="0.25"/>
    <row r="971" customFormat="1" ht="13.8" x14ac:dyDescent="0.25"/>
    <row r="972" customFormat="1" ht="13.8" x14ac:dyDescent="0.25"/>
    <row r="973" customFormat="1" ht="13.8" x14ac:dyDescent="0.25"/>
    <row r="974" customFormat="1" ht="13.8" x14ac:dyDescent="0.25"/>
    <row r="975" customFormat="1" ht="13.8" x14ac:dyDescent="0.25"/>
    <row r="976" customFormat="1" ht="13.8" x14ac:dyDescent="0.25"/>
    <row r="977" customFormat="1" ht="13.8" x14ac:dyDescent="0.25"/>
    <row r="978" customFormat="1" ht="13.8" x14ac:dyDescent="0.25"/>
    <row r="979" customFormat="1" ht="13.8" x14ac:dyDescent="0.25"/>
    <row r="980" customFormat="1" ht="13.8" x14ac:dyDescent="0.25"/>
    <row r="981" customFormat="1" ht="13.8" x14ac:dyDescent="0.25"/>
    <row r="982" customFormat="1" ht="13.8" x14ac:dyDescent="0.25"/>
    <row r="983" customFormat="1" ht="13.8" x14ac:dyDescent="0.25"/>
    <row r="984" customFormat="1" ht="13.8" x14ac:dyDescent="0.25"/>
    <row r="985" customFormat="1" ht="13.8" x14ac:dyDescent="0.25"/>
    <row r="986" customFormat="1" ht="13.8" x14ac:dyDescent="0.25"/>
    <row r="987" customFormat="1" ht="13.8" x14ac:dyDescent="0.25"/>
    <row r="988" customFormat="1" ht="13.8" x14ac:dyDescent="0.25"/>
    <row r="989" customFormat="1" ht="13.8" x14ac:dyDescent="0.25"/>
    <row r="990" customFormat="1" ht="13.8" x14ac:dyDescent="0.25"/>
    <row r="991" customFormat="1" ht="13.8" x14ac:dyDescent="0.25"/>
    <row r="992" customFormat="1" ht="13.8" x14ac:dyDescent="0.25"/>
    <row r="993" customFormat="1" ht="13.8" x14ac:dyDescent="0.25"/>
    <row r="994" customFormat="1" ht="13.8" x14ac:dyDescent="0.25"/>
    <row r="995" customFormat="1" ht="13.8" x14ac:dyDescent="0.25"/>
    <row r="996" customFormat="1" ht="13.8" x14ac:dyDescent="0.25"/>
    <row r="997" customFormat="1" ht="13.8" x14ac:dyDescent="0.25"/>
    <row r="998" customFormat="1" ht="13.8" x14ac:dyDescent="0.25"/>
    <row r="999" customFormat="1" ht="13.8" x14ac:dyDescent="0.25"/>
    <row r="1000" customFormat="1" ht="13.8" x14ac:dyDescent="0.25"/>
    <row r="1001" customFormat="1" ht="13.8" x14ac:dyDescent="0.25"/>
    <row r="1002" customFormat="1" ht="13.8" x14ac:dyDescent="0.25"/>
    <row r="1003" customFormat="1" ht="13.8" x14ac:dyDescent="0.25"/>
    <row r="1004" customFormat="1" ht="13.8" x14ac:dyDescent="0.25"/>
    <row r="1005" customFormat="1" ht="13.8" x14ac:dyDescent="0.25"/>
    <row r="1006" customFormat="1" ht="13.8" x14ac:dyDescent="0.25"/>
    <row r="1007" customFormat="1" ht="13.8" x14ac:dyDescent="0.25"/>
    <row r="1008" customFormat="1" ht="13.8" x14ac:dyDescent="0.25"/>
    <row r="1009" customFormat="1" ht="13.8" x14ac:dyDescent="0.25"/>
    <row r="1010" customFormat="1" ht="13.8" x14ac:dyDescent="0.25"/>
    <row r="1011" customFormat="1" ht="13.8" x14ac:dyDescent="0.25"/>
    <row r="1012" customFormat="1" ht="13.8" x14ac:dyDescent="0.25"/>
    <row r="1013" customFormat="1" ht="13.8" x14ac:dyDescent="0.25"/>
    <row r="1014" customFormat="1" ht="13.8" x14ac:dyDescent="0.25"/>
    <row r="1015" customFormat="1" ht="13.8" x14ac:dyDescent="0.25"/>
    <row r="1016" customFormat="1" ht="13.8" x14ac:dyDescent="0.25"/>
    <row r="1017" customFormat="1" ht="13.8" x14ac:dyDescent="0.25"/>
    <row r="1018" customFormat="1" ht="13.8" x14ac:dyDescent="0.25"/>
    <row r="1019" customFormat="1" ht="13.8" x14ac:dyDescent="0.25"/>
    <row r="1020" customFormat="1" ht="13.8" x14ac:dyDescent="0.25"/>
    <row r="1021" customFormat="1" ht="13.8" x14ac:dyDescent="0.25"/>
    <row r="1022" customFormat="1" ht="13.8" x14ac:dyDescent="0.25"/>
    <row r="1023" customFormat="1" ht="13.8" x14ac:dyDescent="0.25"/>
    <row r="1024" customFormat="1" ht="13.8" x14ac:dyDescent="0.25"/>
    <row r="1025" customFormat="1" ht="13.8" x14ac:dyDescent="0.25"/>
    <row r="1026" customFormat="1" ht="13.8" x14ac:dyDescent="0.25"/>
    <row r="1027" customFormat="1" ht="13.8" x14ac:dyDescent="0.25"/>
    <row r="1028" customFormat="1" ht="13.8" x14ac:dyDescent="0.25"/>
    <row r="1029" customFormat="1" ht="13.8" x14ac:dyDescent="0.25"/>
    <row r="1030" customFormat="1" ht="13.8" x14ac:dyDescent="0.25"/>
    <row r="1031" customFormat="1" ht="13.8" x14ac:dyDescent="0.25"/>
    <row r="1032" customFormat="1" ht="13.8" x14ac:dyDescent="0.25"/>
    <row r="1033" customFormat="1" ht="13.8" x14ac:dyDescent="0.25"/>
    <row r="1034" customFormat="1" ht="13.8" x14ac:dyDescent="0.25"/>
    <row r="1035" customFormat="1" ht="13.8" x14ac:dyDescent="0.25"/>
    <row r="1036" customFormat="1" ht="13.8" x14ac:dyDescent="0.25"/>
    <row r="1037" customFormat="1" ht="13.8" x14ac:dyDescent="0.25"/>
    <row r="1038" customFormat="1" ht="13.8" x14ac:dyDescent="0.25"/>
    <row r="1039" customFormat="1" ht="13.8" x14ac:dyDescent="0.25"/>
    <row r="1040" customFormat="1" ht="13.8" x14ac:dyDescent="0.25"/>
  </sheetData>
  <mergeCells count="83">
    <mergeCell ref="A101:I101"/>
    <mergeCell ref="A1:J1"/>
    <mergeCell ref="A2:J2"/>
    <mergeCell ref="A3:J3"/>
    <mergeCell ref="B4:J4"/>
    <mergeCell ref="A5:J5"/>
    <mergeCell ref="A155:F155"/>
    <mergeCell ref="A121:I121"/>
    <mergeCell ref="A145:F145"/>
    <mergeCell ref="A146:F146"/>
    <mergeCell ref="A147:F147"/>
    <mergeCell ref="A148:F148"/>
    <mergeCell ref="A149:F149"/>
    <mergeCell ref="A150:F150"/>
    <mergeCell ref="A151:F151"/>
    <mergeCell ref="A152:F152"/>
    <mergeCell ref="A153:F153"/>
    <mergeCell ref="A154:F154"/>
    <mergeCell ref="A167:F167"/>
    <mergeCell ref="A156:F156"/>
    <mergeCell ref="A157:F157"/>
    <mergeCell ref="A158:F158"/>
    <mergeCell ref="A159:F159"/>
    <mergeCell ref="A160:F160"/>
    <mergeCell ref="A161:F161"/>
    <mergeCell ref="A162:F162"/>
    <mergeCell ref="A163:F163"/>
    <mergeCell ref="A164:F164"/>
    <mergeCell ref="A165:F165"/>
    <mergeCell ref="A166:F166"/>
    <mergeCell ref="A179:F179"/>
    <mergeCell ref="A168:F168"/>
    <mergeCell ref="A169:F169"/>
    <mergeCell ref="A170:F170"/>
    <mergeCell ref="A171:F171"/>
    <mergeCell ref="A172:F172"/>
    <mergeCell ref="A173:F173"/>
    <mergeCell ref="A174:F174"/>
    <mergeCell ref="A175:F175"/>
    <mergeCell ref="A176:F176"/>
    <mergeCell ref="A177:F177"/>
    <mergeCell ref="A178:F178"/>
    <mergeCell ref="A191:F191"/>
    <mergeCell ref="A180:F180"/>
    <mergeCell ref="A181:F181"/>
    <mergeCell ref="A182:F182"/>
    <mergeCell ref="A183:F183"/>
    <mergeCell ref="A184:F184"/>
    <mergeCell ref="A185:F185"/>
    <mergeCell ref="A186:F186"/>
    <mergeCell ref="A187:F187"/>
    <mergeCell ref="A188:F188"/>
    <mergeCell ref="A189:F189"/>
    <mergeCell ref="A190:F190"/>
    <mergeCell ref="A203:F203"/>
    <mergeCell ref="A192:F192"/>
    <mergeCell ref="A193:F193"/>
    <mergeCell ref="A194:F194"/>
    <mergeCell ref="A195:F195"/>
    <mergeCell ref="A196:F196"/>
    <mergeCell ref="A197:F197"/>
    <mergeCell ref="A198:F198"/>
    <mergeCell ref="A199:F199"/>
    <mergeCell ref="A200:F200"/>
    <mergeCell ref="A201:F201"/>
    <mergeCell ref="A202:F202"/>
    <mergeCell ref="A215:F215"/>
    <mergeCell ref="A204:F204"/>
    <mergeCell ref="A205:F205"/>
    <mergeCell ref="A206:F206"/>
    <mergeCell ref="A207:F207"/>
    <mergeCell ref="A208:F208"/>
    <mergeCell ref="A209:F209"/>
    <mergeCell ref="A210:F210"/>
    <mergeCell ref="A211:F211"/>
    <mergeCell ref="A212:F212"/>
    <mergeCell ref="A213:F213"/>
    <mergeCell ref="A214:F214"/>
    <mergeCell ref="A216:F216"/>
    <mergeCell ref="A217:F217"/>
    <mergeCell ref="A218:F218"/>
    <mergeCell ref="A219:F219"/>
    <mergeCell ref="A220:F220"/>
  </mergeCells>
  <dataValidations count="4">
    <dataValidation type="list" allowBlank="1" sqref="B7:B86" xr:uid="{036A902E-33AA-41A6-8680-71B83605E828}">
      <formula1>"DAS,DAS-1,DAS-2,DAS-3,DAS-4,DAS-5,CAA-1,CAA-2,CAA-3,CAA-4,CAA-5"</formula1>
    </dataValidation>
    <dataValidation type="list" allowBlank="1" sqref="D123:D132 D103:D112 D7:D86" xr:uid="{7CC9C2E0-C42F-4FC4-8739-D29C1A0BE18E}">
      <formula1>"AGP,CLH,CLT,COM,CTD,CTI,DES,DISP,ELE,ESG,EST,EXM,EXQ,EXR,FRQ,REV,VAGO"</formula1>
    </dataValidation>
    <dataValidation type="list" allowBlank="1" sqref="B103:B112" xr:uid="{E93A794E-C6B6-4D92-A290-AA6C28ECD89B}">
      <formula1>"FDA,FDA-1,FDA-2,FDA-3,FDA-4"</formula1>
    </dataValidation>
    <dataValidation type="list" allowBlank="1" sqref="B123:B132" xr:uid="{028094A0-E67F-4B17-B94B-0928BD60176B}">
      <formula1>"FGS-1,FGS-2,FGS-3,FGA-1,FGA-2,FGA-3"</formula1>
    </dataValidation>
  </dataValidations>
  <pageMargins left="0.74791666666666701" right="0.74791666666666701" top="0.98402777777777795" bottom="0.98402777777777795" header="0" footer="0"/>
  <pageSetup paperSize="9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8D5E5-2A48-4609-9910-E17D1C8B3C64}">
  <dimension ref="A1:AD1040"/>
  <sheetViews>
    <sheetView topLeftCell="A16" zoomScale="120" zoomScaleNormal="120" workbookViewId="0">
      <selection activeCell="A16" sqref="A16"/>
    </sheetView>
  </sheetViews>
  <sheetFormatPr defaultColWidth="12.59765625" defaultRowHeight="15" customHeight="1" x14ac:dyDescent="0.25"/>
  <cols>
    <col min="1" max="1" width="71" customWidth="1"/>
    <col min="2" max="2" width="12" customWidth="1"/>
    <col min="3" max="3" width="17.3984375" customWidth="1"/>
    <col min="4" max="4" width="14.5" customWidth="1"/>
    <col min="5" max="5" width="9.8984375" customWidth="1"/>
    <col min="6" max="6" width="52.8984375" customWidth="1"/>
    <col min="7" max="7" width="19.8984375" customWidth="1"/>
    <col min="8" max="8" width="18.19921875" customWidth="1"/>
    <col min="9" max="9" width="17.8984375" customWidth="1"/>
    <col min="10" max="10" width="15" customWidth="1"/>
    <col min="11" max="16" width="8" customWidth="1"/>
    <col min="17" max="17" width="43.8984375" customWidth="1"/>
    <col min="18" max="30" width="8" customWidth="1"/>
  </cols>
  <sheetData>
    <row r="1" spans="1:30" ht="21" x14ac:dyDescent="0.4">
      <c r="A1" s="114" t="s">
        <v>179</v>
      </c>
      <c r="B1" s="108"/>
      <c r="C1" s="108"/>
      <c r="D1" s="108"/>
      <c r="E1" s="108"/>
      <c r="F1" s="108"/>
      <c r="G1" s="108"/>
      <c r="H1" s="108"/>
      <c r="I1" s="108"/>
      <c r="J1" s="10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0" ht="21" x14ac:dyDescent="0.4">
      <c r="A2" s="115" t="s">
        <v>178</v>
      </c>
      <c r="B2" s="104"/>
      <c r="C2" s="104"/>
      <c r="D2" s="104"/>
      <c r="E2" s="104"/>
      <c r="F2" s="104"/>
      <c r="G2" s="104"/>
      <c r="H2" s="104"/>
      <c r="I2" s="104"/>
      <c r="J2" s="10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0" ht="21" x14ac:dyDescent="0.35">
      <c r="A3" s="115" t="s">
        <v>180</v>
      </c>
      <c r="B3" s="104"/>
      <c r="C3" s="104"/>
      <c r="D3" s="104"/>
      <c r="E3" s="104"/>
      <c r="F3" s="104"/>
      <c r="G3" s="104"/>
      <c r="H3" s="104"/>
      <c r="I3" s="104"/>
      <c r="J3" s="10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"/>
      <c r="AA3" s="3"/>
    </row>
    <row r="4" spans="1:30" ht="13.8" x14ac:dyDescent="0.25">
      <c r="A4" s="4" t="s">
        <v>311</v>
      </c>
      <c r="B4" s="116"/>
      <c r="C4" s="104"/>
      <c r="D4" s="104"/>
      <c r="E4" s="104"/>
      <c r="F4" s="104"/>
      <c r="G4" s="104"/>
      <c r="H4" s="104"/>
      <c r="I4" s="104"/>
      <c r="J4" s="105"/>
      <c r="K4" s="5"/>
    </row>
    <row r="5" spans="1:30" ht="14.4" x14ac:dyDescent="0.25">
      <c r="A5" s="112" t="s">
        <v>0</v>
      </c>
      <c r="B5" s="104"/>
      <c r="C5" s="104"/>
      <c r="D5" s="104"/>
      <c r="E5" s="104"/>
      <c r="F5" s="104"/>
      <c r="G5" s="104"/>
      <c r="H5" s="104"/>
      <c r="I5" s="104"/>
      <c r="J5" s="105"/>
      <c r="K5" s="6"/>
      <c r="L5" s="7"/>
      <c r="M5" s="8"/>
      <c r="N5" s="8"/>
      <c r="O5" s="8"/>
      <c r="P5" s="8"/>
      <c r="Q5" s="8"/>
    </row>
    <row r="6" spans="1:30" ht="27.6" x14ac:dyDescent="0.25">
      <c r="A6" s="52" t="s">
        <v>1</v>
      </c>
      <c r="B6" s="52" t="s">
        <v>2</v>
      </c>
      <c r="C6" s="52" t="s">
        <v>3</v>
      </c>
      <c r="D6" s="52" t="s">
        <v>4</v>
      </c>
      <c r="E6" s="9" t="s">
        <v>5</v>
      </c>
      <c r="F6" s="52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10"/>
      <c r="L6" s="11"/>
      <c r="M6" s="11"/>
      <c r="N6" s="11"/>
      <c r="O6" s="11"/>
      <c r="P6" s="11"/>
      <c r="Q6" s="11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14.4" x14ac:dyDescent="0.25">
      <c r="A7" s="57" t="s">
        <v>181</v>
      </c>
      <c r="B7" s="55" t="s">
        <v>21</v>
      </c>
      <c r="C7" s="55" t="s">
        <v>230</v>
      </c>
      <c r="D7" s="56" t="s">
        <v>288</v>
      </c>
      <c r="E7" s="58">
        <v>1</v>
      </c>
      <c r="F7" s="57" t="s">
        <v>312</v>
      </c>
      <c r="G7" s="59">
        <v>0</v>
      </c>
      <c r="H7" s="16">
        <v>3526.4</v>
      </c>
      <c r="I7" s="16">
        <v>14105.6</v>
      </c>
      <c r="J7" s="17">
        <f t="shared" ref="J7:J81" si="0">SUM(G7:I7)</f>
        <v>17632</v>
      </c>
      <c r="K7" s="18"/>
      <c r="L7" s="18"/>
      <c r="M7" s="18"/>
      <c r="N7" s="18"/>
      <c r="O7" s="18"/>
      <c r="P7" s="18"/>
      <c r="Q7" s="18"/>
      <c r="R7" s="19"/>
      <c r="S7" s="19"/>
      <c r="T7" s="19"/>
      <c r="U7" s="19"/>
      <c r="V7" s="19"/>
      <c r="W7" s="19"/>
      <c r="X7" s="19"/>
      <c r="Y7" s="19"/>
      <c r="Z7" s="19"/>
      <c r="AA7" s="5"/>
      <c r="AB7" s="5"/>
      <c r="AC7" s="5"/>
      <c r="AD7" s="5"/>
    </row>
    <row r="8" spans="1:30" ht="14.4" x14ac:dyDescent="0.25">
      <c r="A8" s="57" t="s">
        <v>325</v>
      </c>
      <c r="B8" s="56" t="s">
        <v>21</v>
      </c>
      <c r="C8" s="55" t="s">
        <v>230</v>
      </c>
      <c r="D8" s="56" t="s">
        <v>288</v>
      </c>
      <c r="E8" s="58">
        <v>1</v>
      </c>
      <c r="F8" s="57" t="s">
        <v>326</v>
      </c>
      <c r="G8" s="59">
        <v>0</v>
      </c>
      <c r="H8" s="16">
        <v>3016</v>
      </c>
      <c r="I8" s="16">
        <v>12064</v>
      </c>
      <c r="J8" s="17">
        <f t="shared" si="0"/>
        <v>15080</v>
      </c>
      <c r="K8" s="18"/>
      <c r="L8" s="18"/>
      <c r="M8" s="18"/>
      <c r="N8" s="18"/>
      <c r="O8" s="18"/>
      <c r="P8" s="18"/>
      <c r="Q8" s="18"/>
      <c r="R8" s="51"/>
      <c r="S8" s="51"/>
      <c r="T8" s="51"/>
      <c r="U8" s="51"/>
      <c r="V8" s="51"/>
      <c r="W8" s="51"/>
      <c r="X8" s="51"/>
      <c r="Y8" s="51"/>
      <c r="Z8" s="51"/>
      <c r="AA8" s="5"/>
      <c r="AB8" s="5"/>
      <c r="AC8" s="5"/>
      <c r="AD8" s="5"/>
    </row>
    <row r="9" spans="1:30" ht="14.4" x14ac:dyDescent="0.25">
      <c r="A9" s="57" t="s">
        <v>182</v>
      </c>
      <c r="B9" s="56" t="s">
        <v>21</v>
      </c>
      <c r="C9" s="55" t="s">
        <v>230</v>
      </c>
      <c r="D9" s="56" t="s">
        <v>289</v>
      </c>
      <c r="E9" s="58">
        <v>1</v>
      </c>
      <c r="F9" s="57" t="s">
        <v>322</v>
      </c>
      <c r="G9" s="59">
        <v>0</v>
      </c>
      <c r="H9" s="16">
        <v>0</v>
      </c>
      <c r="I9" s="16">
        <v>12064</v>
      </c>
      <c r="J9" s="17">
        <f t="shared" si="0"/>
        <v>12064</v>
      </c>
      <c r="K9" s="18"/>
      <c r="L9" s="18"/>
      <c r="M9" s="18"/>
      <c r="N9" s="18"/>
      <c r="O9" s="18"/>
      <c r="P9" s="18"/>
      <c r="Q9" s="18"/>
      <c r="R9" s="51"/>
      <c r="S9" s="51"/>
      <c r="T9" s="51"/>
      <c r="U9" s="51"/>
      <c r="V9" s="51"/>
      <c r="W9" s="51"/>
      <c r="X9" s="51"/>
      <c r="Y9" s="51"/>
      <c r="Z9" s="51"/>
      <c r="AA9" s="5"/>
      <c r="AB9" s="5"/>
      <c r="AC9" s="5"/>
      <c r="AD9" s="5"/>
    </row>
    <row r="10" spans="1:30" ht="14.4" x14ac:dyDescent="0.25">
      <c r="A10" s="57" t="s">
        <v>183</v>
      </c>
      <c r="B10" s="56" t="s">
        <v>21</v>
      </c>
      <c r="C10" s="55" t="s">
        <v>230</v>
      </c>
      <c r="D10" s="56" t="s">
        <v>288</v>
      </c>
      <c r="E10" s="58">
        <v>1</v>
      </c>
      <c r="F10" s="57" t="s">
        <v>233</v>
      </c>
      <c r="G10" s="59">
        <v>0</v>
      </c>
      <c r="H10" s="16">
        <v>3016</v>
      </c>
      <c r="I10" s="16">
        <v>12064</v>
      </c>
      <c r="J10" s="17">
        <f t="shared" si="0"/>
        <v>15080</v>
      </c>
      <c r="K10" s="18"/>
      <c r="L10" s="18"/>
      <c r="M10" s="18"/>
      <c r="N10" s="18"/>
      <c r="O10" s="18"/>
      <c r="P10" s="18"/>
      <c r="Q10" s="18"/>
      <c r="R10" s="51"/>
      <c r="S10" s="51"/>
      <c r="T10" s="51"/>
      <c r="U10" s="51"/>
      <c r="V10" s="51"/>
      <c r="W10" s="51"/>
      <c r="X10" s="51"/>
      <c r="Y10" s="51"/>
      <c r="Z10" s="51"/>
      <c r="AA10" s="5"/>
      <c r="AB10" s="5"/>
      <c r="AC10" s="5"/>
      <c r="AD10" s="5"/>
    </row>
    <row r="11" spans="1:30" ht="14.4" x14ac:dyDescent="0.25">
      <c r="A11" s="57" t="s">
        <v>187</v>
      </c>
      <c r="B11" s="56" t="s">
        <v>25</v>
      </c>
      <c r="C11" s="55" t="s">
        <v>230</v>
      </c>
      <c r="D11" s="56" t="s">
        <v>288</v>
      </c>
      <c r="E11" s="58">
        <v>1</v>
      </c>
      <c r="F11" s="57" t="s">
        <v>317</v>
      </c>
      <c r="G11" s="59">
        <v>0</v>
      </c>
      <c r="H11" s="16">
        <v>1695.65</v>
      </c>
      <c r="I11" s="16">
        <v>6782.62</v>
      </c>
      <c r="J11" s="17">
        <f>SUM(G11:I11)</f>
        <v>8478.27</v>
      </c>
      <c r="K11" s="18"/>
      <c r="L11" s="18"/>
      <c r="M11" s="18"/>
      <c r="N11" s="18"/>
      <c r="O11" s="18"/>
      <c r="P11" s="18"/>
      <c r="Q11" s="18"/>
      <c r="R11" s="51"/>
      <c r="S11" s="51"/>
      <c r="T11" s="51"/>
      <c r="U11" s="51"/>
      <c r="V11" s="51"/>
      <c r="W11" s="51"/>
      <c r="X11" s="51"/>
      <c r="Y11" s="51"/>
      <c r="Z11" s="51"/>
      <c r="AA11" s="5"/>
      <c r="AB11" s="5"/>
      <c r="AC11" s="5"/>
      <c r="AD11" s="5"/>
    </row>
    <row r="12" spans="1:30" ht="14.4" x14ac:dyDescent="0.25">
      <c r="A12" s="57" t="s">
        <v>184</v>
      </c>
      <c r="B12" s="56" t="s">
        <v>25</v>
      </c>
      <c r="C12" s="55" t="s">
        <v>230</v>
      </c>
      <c r="D12" s="56" t="s">
        <v>288</v>
      </c>
      <c r="E12" s="58">
        <v>1</v>
      </c>
      <c r="F12" s="57" t="s">
        <v>234</v>
      </c>
      <c r="G12" s="59">
        <v>0</v>
      </c>
      <c r="H12" s="16">
        <v>1695.65</v>
      </c>
      <c r="I12" s="16">
        <v>6782.62</v>
      </c>
      <c r="J12" s="17">
        <f t="shared" si="0"/>
        <v>8478.27</v>
      </c>
      <c r="K12" s="18"/>
      <c r="L12" s="18"/>
      <c r="M12" s="18"/>
      <c r="N12" s="18"/>
      <c r="O12" s="18"/>
      <c r="P12" s="18"/>
      <c r="Q12" s="18"/>
      <c r="R12" s="51"/>
      <c r="S12" s="51"/>
      <c r="T12" s="51"/>
      <c r="U12" s="51"/>
      <c r="V12" s="51"/>
      <c r="W12" s="51"/>
      <c r="X12" s="51"/>
      <c r="Y12" s="51"/>
      <c r="Z12" s="51"/>
      <c r="AA12" s="5"/>
      <c r="AB12" s="5"/>
      <c r="AC12" s="5"/>
      <c r="AD12" s="5"/>
    </row>
    <row r="13" spans="1:30" ht="14.4" x14ac:dyDescent="0.25">
      <c r="A13" s="57" t="s">
        <v>186</v>
      </c>
      <c r="B13" s="56" t="s">
        <v>25</v>
      </c>
      <c r="C13" s="55" t="s">
        <v>230</v>
      </c>
      <c r="D13" s="56" t="s">
        <v>288</v>
      </c>
      <c r="E13" s="58">
        <v>1</v>
      </c>
      <c r="F13" s="57" t="s">
        <v>314</v>
      </c>
      <c r="G13" s="59">
        <v>0</v>
      </c>
      <c r="H13" s="16">
        <v>1695.65</v>
      </c>
      <c r="I13" s="16">
        <v>6782.62</v>
      </c>
      <c r="J13" s="17">
        <f t="shared" si="0"/>
        <v>8478.27</v>
      </c>
      <c r="K13" s="18"/>
      <c r="L13" s="18"/>
      <c r="M13" s="18"/>
      <c r="N13" s="18"/>
      <c r="O13" s="18"/>
      <c r="P13" s="18"/>
      <c r="Q13" s="18"/>
      <c r="R13" s="51"/>
      <c r="S13" s="51"/>
      <c r="T13" s="51"/>
      <c r="U13" s="51"/>
      <c r="V13" s="51"/>
      <c r="W13" s="51"/>
      <c r="X13" s="51"/>
      <c r="Y13" s="51"/>
      <c r="Z13" s="51"/>
      <c r="AA13" s="5"/>
      <c r="AB13" s="5"/>
      <c r="AC13" s="5"/>
      <c r="AD13" s="5"/>
    </row>
    <row r="14" spans="1:30" ht="14.4" x14ac:dyDescent="0.25">
      <c r="A14" s="57" t="s">
        <v>188</v>
      </c>
      <c r="B14" s="56" t="s">
        <v>25</v>
      </c>
      <c r="C14" s="55" t="s">
        <v>230</v>
      </c>
      <c r="D14" s="56" t="s">
        <v>288</v>
      </c>
      <c r="E14" s="58">
        <v>1</v>
      </c>
      <c r="F14" s="57" t="s">
        <v>306</v>
      </c>
      <c r="G14" s="59">
        <v>0</v>
      </c>
      <c r="H14" s="16">
        <v>1695.65</v>
      </c>
      <c r="I14" s="16">
        <v>6782.62</v>
      </c>
      <c r="J14" s="17">
        <f t="shared" si="0"/>
        <v>8478.27</v>
      </c>
      <c r="K14" s="18"/>
      <c r="L14" s="18"/>
      <c r="M14" s="18"/>
      <c r="N14" s="18"/>
      <c r="O14" s="18"/>
      <c r="P14" s="18"/>
      <c r="Q14" s="18"/>
      <c r="R14" s="51"/>
      <c r="S14" s="51"/>
      <c r="T14" s="51"/>
      <c r="U14" s="51"/>
      <c r="V14" s="51"/>
      <c r="W14" s="51"/>
      <c r="X14" s="51"/>
      <c r="Y14" s="51"/>
      <c r="Z14" s="51"/>
      <c r="AA14" s="5"/>
      <c r="AB14" s="5"/>
      <c r="AC14" s="5"/>
      <c r="AD14" s="5"/>
    </row>
    <row r="15" spans="1:30" ht="14.4" x14ac:dyDescent="0.25">
      <c r="A15" s="57" t="s">
        <v>364</v>
      </c>
      <c r="B15" s="56" t="s">
        <v>25</v>
      </c>
      <c r="C15" s="55" t="s">
        <v>230</v>
      </c>
      <c r="D15" s="56" t="s">
        <v>288</v>
      </c>
      <c r="E15" s="58">
        <v>1</v>
      </c>
      <c r="F15" s="57" t="s">
        <v>238</v>
      </c>
      <c r="G15" s="59">
        <v>0</v>
      </c>
      <c r="H15" s="16">
        <v>1695.65</v>
      </c>
      <c r="I15" s="16">
        <v>6782.62</v>
      </c>
      <c r="J15" s="17">
        <f>SUM(G15:I15)</f>
        <v>8478.27</v>
      </c>
      <c r="K15" s="18"/>
      <c r="L15" s="18"/>
      <c r="M15" s="18"/>
      <c r="N15" s="18"/>
      <c r="O15" s="18"/>
      <c r="P15" s="18"/>
      <c r="Q15" s="18"/>
      <c r="R15" s="51"/>
      <c r="S15" s="51"/>
      <c r="T15" s="51"/>
      <c r="U15" s="51"/>
      <c r="V15" s="51"/>
      <c r="W15" s="51"/>
      <c r="X15" s="51"/>
      <c r="Y15" s="51"/>
      <c r="Z15" s="51"/>
      <c r="AA15" s="5"/>
      <c r="AB15" s="5"/>
      <c r="AC15" s="5"/>
      <c r="AD15" s="5"/>
    </row>
    <row r="16" spans="1:30" ht="14.4" x14ac:dyDescent="0.25">
      <c r="A16" s="57" t="s">
        <v>185</v>
      </c>
      <c r="B16" s="56" t="s">
        <v>25</v>
      </c>
      <c r="C16" s="55" t="s">
        <v>230</v>
      </c>
      <c r="D16" s="56" t="s">
        <v>288</v>
      </c>
      <c r="E16" s="58">
        <v>1</v>
      </c>
      <c r="F16" s="57" t="s">
        <v>305</v>
      </c>
      <c r="G16" s="59">
        <v>0</v>
      </c>
      <c r="H16" s="16">
        <v>1695.65</v>
      </c>
      <c r="I16" s="16">
        <v>6782.62</v>
      </c>
      <c r="J16" s="17">
        <f>SUM(G16:I16)</f>
        <v>8478.27</v>
      </c>
      <c r="K16" s="18"/>
      <c r="L16" s="18"/>
      <c r="M16" s="18"/>
      <c r="N16" s="18"/>
      <c r="O16" s="18"/>
      <c r="P16" s="18"/>
      <c r="Q16" s="18"/>
      <c r="R16" s="51"/>
      <c r="S16" s="51"/>
      <c r="T16" s="51"/>
      <c r="U16" s="51"/>
      <c r="V16" s="51"/>
      <c r="W16" s="51"/>
      <c r="X16" s="51"/>
      <c r="Y16" s="51"/>
      <c r="Z16" s="51"/>
      <c r="AA16" s="5"/>
      <c r="AB16" s="5"/>
      <c r="AC16" s="5"/>
      <c r="AD16" s="5"/>
    </row>
    <row r="17" spans="1:30" ht="14.4" x14ac:dyDescent="0.25">
      <c r="A17" s="57" t="s">
        <v>191</v>
      </c>
      <c r="B17" s="56" t="s">
        <v>29</v>
      </c>
      <c r="C17" s="55" t="s">
        <v>230</v>
      </c>
      <c r="D17" s="56" t="s">
        <v>288</v>
      </c>
      <c r="E17" s="58">
        <v>1</v>
      </c>
      <c r="F17" s="57" t="s">
        <v>243</v>
      </c>
      <c r="G17" s="59">
        <v>0</v>
      </c>
      <c r="H17" s="16">
        <v>1310.28</v>
      </c>
      <c r="I17" s="16">
        <v>5241.1099999999997</v>
      </c>
      <c r="J17" s="17">
        <f>SUM(G17:I17)</f>
        <v>6551.3899999999994</v>
      </c>
      <c r="K17" s="18"/>
      <c r="L17" s="18"/>
      <c r="M17" s="18"/>
      <c r="N17" s="18"/>
      <c r="O17" s="18"/>
      <c r="P17" s="18"/>
      <c r="Q17" s="18"/>
      <c r="R17" s="51"/>
      <c r="S17" s="51"/>
      <c r="T17" s="51"/>
      <c r="U17" s="51"/>
      <c r="V17" s="51"/>
      <c r="W17" s="51"/>
      <c r="X17" s="51"/>
      <c r="Y17" s="51"/>
      <c r="Z17" s="51"/>
      <c r="AA17" s="5"/>
      <c r="AB17" s="5"/>
      <c r="AC17" s="5"/>
      <c r="AD17" s="5"/>
    </row>
    <row r="18" spans="1:30" ht="14.4" x14ac:dyDescent="0.25">
      <c r="A18" s="57" t="s">
        <v>194</v>
      </c>
      <c r="B18" s="56" t="s">
        <v>29</v>
      </c>
      <c r="C18" s="55" t="s">
        <v>230</v>
      </c>
      <c r="D18" s="56" t="s">
        <v>287</v>
      </c>
      <c r="E18" s="58">
        <v>1</v>
      </c>
      <c r="F18" s="57"/>
      <c r="G18" s="59">
        <v>0</v>
      </c>
      <c r="H18" s="16">
        <v>0</v>
      </c>
      <c r="I18" s="16">
        <v>0</v>
      </c>
      <c r="J18" s="17">
        <f>SUM(G18:I18)</f>
        <v>0</v>
      </c>
      <c r="K18" s="18"/>
      <c r="L18" s="18"/>
      <c r="M18" s="18"/>
      <c r="N18" s="18"/>
      <c r="O18" s="18"/>
      <c r="P18" s="18"/>
      <c r="Q18" s="18"/>
      <c r="R18" s="51"/>
      <c r="S18" s="51"/>
      <c r="T18" s="51"/>
      <c r="U18" s="51"/>
      <c r="V18" s="51"/>
      <c r="W18" s="51"/>
      <c r="X18" s="51"/>
      <c r="Y18" s="51"/>
      <c r="Z18" s="51"/>
      <c r="AA18" s="5"/>
      <c r="AB18" s="5"/>
      <c r="AC18" s="5"/>
      <c r="AD18" s="5"/>
    </row>
    <row r="19" spans="1:30" ht="14.4" x14ac:dyDescent="0.25">
      <c r="A19" s="57" t="s">
        <v>192</v>
      </c>
      <c r="B19" s="56" t="s">
        <v>29</v>
      </c>
      <c r="C19" s="55" t="s">
        <v>230</v>
      </c>
      <c r="D19" s="56" t="s">
        <v>287</v>
      </c>
      <c r="E19" s="58">
        <v>1</v>
      </c>
      <c r="G19" s="59">
        <v>0</v>
      </c>
      <c r="H19" s="16">
        <v>0</v>
      </c>
      <c r="I19" s="16">
        <v>0</v>
      </c>
      <c r="J19" s="17">
        <f>SUM(G19:I19)</f>
        <v>0</v>
      </c>
      <c r="K19" s="18"/>
      <c r="L19" s="18"/>
      <c r="M19" s="18"/>
      <c r="N19" s="18"/>
      <c r="O19" s="18"/>
      <c r="P19" s="18"/>
      <c r="Q19" s="18"/>
      <c r="R19" s="51"/>
      <c r="S19" s="51"/>
      <c r="T19" s="51"/>
      <c r="U19" s="51"/>
      <c r="V19" s="51"/>
      <c r="W19" s="51"/>
      <c r="X19" s="51"/>
      <c r="Y19" s="51"/>
      <c r="Z19" s="51"/>
      <c r="AA19" s="5"/>
      <c r="AB19" s="5"/>
      <c r="AC19" s="5"/>
      <c r="AD19" s="5"/>
    </row>
    <row r="20" spans="1:30" ht="14.4" x14ac:dyDescent="0.25">
      <c r="A20" s="57" t="s">
        <v>189</v>
      </c>
      <c r="B20" s="56" t="s">
        <v>29</v>
      </c>
      <c r="C20" s="55" t="s">
        <v>230</v>
      </c>
      <c r="D20" s="56" t="s">
        <v>287</v>
      </c>
      <c r="E20" s="58">
        <v>1</v>
      </c>
      <c r="F20" s="57"/>
      <c r="G20" s="59">
        <v>0</v>
      </c>
      <c r="H20" s="16">
        <v>0</v>
      </c>
      <c r="I20" s="16">
        <v>0</v>
      </c>
      <c r="J20" s="17">
        <f t="shared" si="0"/>
        <v>0</v>
      </c>
      <c r="K20" s="18"/>
      <c r="L20" s="18"/>
      <c r="M20" s="18"/>
      <c r="N20" s="18"/>
      <c r="O20" s="18"/>
      <c r="P20" s="18"/>
      <c r="Q20" s="18"/>
      <c r="R20" s="51"/>
      <c r="S20" s="51"/>
      <c r="T20" s="51"/>
      <c r="U20" s="51"/>
      <c r="V20" s="51"/>
      <c r="W20" s="51"/>
      <c r="X20" s="51"/>
      <c r="Y20" s="51"/>
      <c r="Z20" s="51"/>
      <c r="AA20" s="5"/>
      <c r="AB20" s="5"/>
      <c r="AC20" s="5"/>
      <c r="AD20" s="5"/>
    </row>
    <row r="21" spans="1:30" ht="14.4" x14ac:dyDescent="0.25">
      <c r="A21" s="57" t="s">
        <v>190</v>
      </c>
      <c r="B21" s="56" t="s">
        <v>29</v>
      </c>
      <c r="C21" s="55" t="s">
        <v>230</v>
      </c>
      <c r="D21" s="56" t="s">
        <v>288</v>
      </c>
      <c r="E21" s="58">
        <v>1</v>
      </c>
      <c r="F21" s="57" t="s">
        <v>309</v>
      </c>
      <c r="G21" s="59">
        <v>0</v>
      </c>
      <c r="H21" s="16">
        <v>1310.28</v>
      </c>
      <c r="I21" s="16">
        <v>5241.1099999999997</v>
      </c>
      <c r="J21" s="17">
        <f t="shared" si="0"/>
        <v>6551.3899999999994</v>
      </c>
      <c r="K21" s="18"/>
      <c r="L21" s="18"/>
      <c r="M21" s="18"/>
      <c r="N21" s="18"/>
      <c r="O21" s="18"/>
      <c r="P21" s="18"/>
      <c r="Q21" s="18"/>
      <c r="R21" s="51"/>
      <c r="S21" s="51"/>
      <c r="T21" s="51"/>
      <c r="U21" s="51"/>
      <c r="V21" s="51"/>
      <c r="W21" s="51"/>
      <c r="X21" s="51"/>
      <c r="Y21" s="51"/>
      <c r="Z21" s="51"/>
      <c r="AA21" s="5"/>
      <c r="AB21" s="5"/>
      <c r="AC21" s="5"/>
      <c r="AD21" s="5"/>
    </row>
    <row r="22" spans="1:30" ht="14.4" x14ac:dyDescent="0.25">
      <c r="A22" s="57" t="s">
        <v>189</v>
      </c>
      <c r="B22" s="56" t="s">
        <v>29</v>
      </c>
      <c r="C22" s="55" t="s">
        <v>230</v>
      </c>
      <c r="D22" s="56" t="s">
        <v>288</v>
      </c>
      <c r="E22" s="58">
        <v>1</v>
      </c>
      <c r="F22" s="57" t="s">
        <v>242</v>
      </c>
      <c r="G22" s="59">
        <v>0</v>
      </c>
      <c r="H22" s="16">
        <v>1310.28</v>
      </c>
      <c r="I22" s="16">
        <v>5241.1099999999997</v>
      </c>
      <c r="J22" s="17">
        <f t="shared" si="0"/>
        <v>6551.3899999999994</v>
      </c>
      <c r="K22" s="18"/>
      <c r="L22" s="18"/>
      <c r="M22" s="18"/>
      <c r="N22" s="18"/>
      <c r="O22" s="18"/>
      <c r="P22" s="18"/>
      <c r="Q22" s="18"/>
      <c r="R22" s="51"/>
      <c r="S22" s="51"/>
      <c r="T22" s="51"/>
      <c r="U22" s="51"/>
      <c r="V22" s="51"/>
      <c r="W22" s="51"/>
      <c r="X22" s="51"/>
      <c r="Y22" s="51"/>
      <c r="Z22" s="51"/>
      <c r="AA22" s="5"/>
      <c r="AB22" s="5"/>
      <c r="AC22" s="5"/>
      <c r="AD22" s="5"/>
    </row>
    <row r="23" spans="1:30" ht="14.4" x14ac:dyDescent="0.25">
      <c r="A23" s="57" t="s">
        <v>300</v>
      </c>
      <c r="B23" s="56" t="s">
        <v>29</v>
      </c>
      <c r="C23" s="55" t="s">
        <v>230</v>
      </c>
      <c r="D23" s="56" t="s">
        <v>287</v>
      </c>
      <c r="E23" s="58">
        <v>1</v>
      </c>
      <c r="F23" s="57"/>
      <c r="G23" s="59">
        <v>0</v>
      </c>
      <c r="H23" s="16">
        <v>0</v>
      </c>
      <c r="I23" s="16">
        <v>0</v>
      </c>
      <c r="J23" s="17">
        <f>SUM(G23:I23)</f>
        <v>0</v>
      </c>
      <c r="K23" s="18"/>
      <c r="L23" s="18"/>
      <c r="M23" s="18"/>
      <c r="N23" s="18"/>
      <c r="O23" s="18"/>
      <c r="P23" s="18"/>
      <c r="Q23" s="18"/>
      <c r="R23" s="51"/>
      <c r="S23" s="51"/>
      <c r="T23" s="51"/>
      <c r="U23" s="51"/>
      <c r="V23" s="51"/>
      <c r="W23" s="51"/>
      <c r="X23" s="51"/>
      <c r="Y23" s="51"/>
      <c r="Z23" s="51"/>
      <c r="AA23" s="5"/>
      <c r="AB23" s="5"/>
      <c r="AC23" s="5"/>
      <c r="AD23" s="5"/>
    </row>
    <row r="24" spans="1:30" ht="14.4" x14ac:dyDescent="0.25">
      <c r="A24" s="57" t="s">
        <v>301</v>
      </c>
      <c r="B24" s="56" t="s">
        <v>29</v>
      </c>
      <c r="C24" s="55" t="s">
        <v>230</v>
      </c>
      <c r="D24" s="56" t="s">
        <v>288</v>
      </c>
      <c r="E24" s="58">
        <v>1</v>
      </c>
      <c r="F24" s="57" t="s">
        <v>269</v>
      </c>
      <c r="G24" s="59">
        <v>0</v>
      </c>
      <c r="H24" s="16">
        <v>1310.28</v>
      </c>
      <c r="I24" s="16">
        <v>5241.1099999999997</v>
      </c>
      <c r="J24" s="17">
        <f>SUM(G24:I24)</f>
        <v>6551.3899999999994</v>
      </c>
      <c r="K24" s="18"/>
      <c r="L24" s="18"/>
      <c r="M24" s="18"/>
      <c r="N24" s="18"/>
      <c r="O24" s="18"/>
      <c r="P24" s="18"/>
      <c r="Q24" s="18"/>
      <c r="R24" s="51"/>
      <c r="S24" s="51"/>
      <c r="T24" s="51"/>
      <c r="U24" s="51"/>
      <c r="V24" s="51"/>
      <c r="W24" s="51"/>
      <c r="X24" s="51"/>
      <c r="Y24" s="51"/>
      <c r="Z24" s="51"/>
      <c r="AA24" s="5"/>
      <c r="AB24" s="5"/>
      <c r="AC24" s="5"/>
      <c r="AD24" s="5"/>
    </row>
    <row r="25" spans="1:30" ht="14.4" x14ac:dyDescent="0.25">
      <c r="A25" s="57" t="s">
        <v>193</v>
      </c>
      <c r="B25" s="56" t="s">
        <v>29</v>
      </c>
      <c r="C25" s="55" t="s">
        <v>230</v>
      </c>
      <c r="D25" s="56" t="s">
        <v>288</v>
      </c>
      <c r="E25" s="58">
        <v>1</v>
      </c>
      <c r="F25" s="57" t="s">
        <v>244</v>
      </c>
      <c r="G25" s="59">
        <v>0</v>
      </c>
      <c r="H25" s="16">
        <v>1310.28</v>
      </c>
      <c r="I25" s="16">
        <v>5241.1099999999997</v>
      </c>
      <c r="J25" s="17">
        <f t="shared" si="0"/>
        <v>6551.3899999999994</v>
      </c>
      <c r="K25" s="18"/>
      <c r="L25" s="18"/>
      <c r="M25" s="18"/>
      <c r="N25" s="18"/>
      <c r="O25" s="18"/>
      <c r="P25" s="18"/>
      <c r="Q25" s="18"/>
      <c r="R25" s="51"/>
      <c r="S25" s="51"/>
      <c r="T25" s="51"/>
      <c r="U25" s="51"/>
      <c r="V25" s="51"/>
      <c r="W25" s="51"/>
      <c r="X25" s="51"/>
      <c r="Y25" s="51"/>
      <c r="Z25" s="51"/>
      <c r="AA25" s="5"/>
      <c r="AB25" s="5"/>
      <c r="AC25" s="5"/>
      <c r="AD25" s="5"/>
    </row>
    <row r="26" spans="1:30" ht="14.4" x14ac:dyDescent="0.25">
      <c r="A26" s="57" t="s">
        <v>318</v>
      </c>
      <c r="B26" s="56" t="s">
        <v>29</v>
      </c>
      <c r="C26" s="55" t="s">
        <v>230</v>
      </c>
      <c r="D26" s="56" t="s">
        <v>288</v>
      </c>
      <c r="E26" s="58">
        <v>1</v>
      </c>
      <c r="F26" s="57" t="s">
        <v>319</v>
      </c>
      <c r="G26" s="59">
        <v>0</v>
      </c>
      <c r="H26" s="16">
        <v>1310.28</v>
      </c>
      <c r="I26" s="16">
        <v>5241.1099999999997</v>
      </c>
      <c r="J26" s="17">
        <f t="shared" si="0"/>
        <v>6551.3899999999994</v>
      </c>
      <c r="K26" s="18"/>
      <c r="L26" s="18"/>
      <c r="M26" s="18"/>
      <c r="N26" s="18"/>
      <c r="O26" s="18"/>
      <c r="P26" s="18"/>
      <c r="Q26" s="18"/>
      <c r="R26" s="51"/>
      <c r="S26" s="51"/>
      <c r="T26" s="51"/>
      <c r="U26" s="51"/>
      <c r="V26" s="51"/>
      <c r="W26" s="51"/>
      <c r="X26" s="51"/>
      <c r="Y26" s="51"/>
      <c r="Z26" s="51"/>
      <c r="AA26" s="5"/>
      <c r="AB26" s="5"/>
      <c r="AC26" s="5"/>
      <c r="AD26" s="5"/>
    </row>
    <row r="27" spans="1:30" ht="14.4" x14ac:dyDescent="0.25">
      <c r="A27" s="57" t="s">
        <v>195</v>
      </c>
      <c r="B27" s="56" t="s">
        <v>29</v>
      </c>
      <c r="C27" s="55" t="s">
        <v>230</v>
      </c>
      <c r="D27" s="56" t="s">
        <v>288</v>
      </c>
      <c r="E27" s="58">
        <v>1</v>
      </c>
      <c r="F27" s="57" t="s">
        <v>321</v>
      </c>
      <c r="G27" s="59">
        <v>0</v>
      </c>
      <c r="H27" s="16">
        <v>1310.28</v>
      </c>
      <c r="I27" s="16">
        <v>5241.1099999999997</v>
      </c>
      <c r="J27" s="17">
        <f t="shared" si="0"/>
        <v>6551.3899999999994</v>
      </c>
      <c r="K27" s="18"/>
      <c r="L27" s="18"/>
      <c r="M27" s="18"/>
      <c r="N27" s="18"/>
      <c r="O27" s="18"/>
      <c r="P27" s="18"/>
      <c r="Q27" s="18"/>
      <c r="R27" s="51"/>
      <c r="S27" s="51"/>
      <c r="T27" s="51"/>
      <c r="U27" s="51"/>
      <c r="V27" s="51"/>
      <c r="W27" s="51"/>
      <c r="X27" s="51"/>
      <c r="Y27" s="51"/>
      <c r="Z27" s="51"/>
      <c r="AA27" s="5"/>
      <c r="AB27" s="5"/>
      <c r="AC27" s="5"/>
      <c r="AD27" s="5"/>
    </row>
    <row r="28" spans="1:30" ht="14.4" x14ac:dyDescent="0.25">
      <c r="A28" s="57" t="s">
        <v>196</v>
      </c>
      <c r="B28" s="56" t="s">
        <v>31</v>
      </c>
      <c r="C28" s="55" t="s">
        <v>230</v>
      </c>
      <c r="D28" s="56" t="s">
        <v>288</v>
      </c>
      <c r="E28" s="58">
        <v>1</v>
      </c>
      <c r="F28" s="57" t="s">
        <v>246</v>
      </c>
      <c r="G28" s="59">
        <v>0</v>
      </c>
      <c r="H28" s="16">
        <v>1079.05</v>
      </c>
      <c r="I28" s="16">
        <v>4316.21</v>
      </c>
      <c r="J28" s="17">
        <f t="shared" si="0"/>
        <v>5395.26</v>
      </c>
      <c r="K28" s="18"/>
      <c r="L28" s="18"/>
      <c r="M28" s="18"/>
      <c r="N28" s="18"/>
      <c r="O28" s="18"/>
      <c r="P28" s="18"/>
      <c r="Q28" s="18"/>
      <c r="R28" s="51"/>
      <c r="S28" s="51"/>
      <c r="T28" s="51"/>
      <c r="U28" s="51"/>
      <c r="V28" s="51"/>
      <c r="W28" s="51"/>
      <c r="X28" s="51"/>
      <c r="Y28" s="51"/>
      <c r="Z28" s="51"/>
      <c r="AA28" s="5"/>
      <c r="AB28" s="5"/>
      <c r="AC28" s="5"/>
      <c r="AD28" s="5"/>
    </row>
    <row r="29" spans="1:30" ht="14.4" x14ac:dyDescent="0.25">
      <c r="A29" s="57" t="s">
        <v>295</v>
      </c>
      <c r="B29" s="56" t="s">
        <v>31</v>
      </c>
      <c r="C29" s="55" t="s">
        <v>230</v>
      </c>
      <c r="D29" s="56" t="s">
        <v>288</v>
      </c>
      <c r="E29" s="58">
        <v>1</v>
      </c>
      <c r="F29" s="57" t="s">
        <v>296</v>
      </c>
      <c r="G29" s="59">
        <v>0</v>
      </c>
      <c r="H29" s="16">
        <v>1079.05</v>
      </c>
      <c r="I29" s="16">
        <v>4316.21</v>
      </c>
      <c r="J29" s="17">
        <f t="shared" si="0"/>
        <v>5395.26</v>
      </c>
      <c r="K29" s="18"/>
      <c r="L29" s="18"/>
      <c r="M29" s="18"/>
      <c r="N29" s="18"/>
      <c r="O29" s="18"/>
      <c r="P29" s="18"/>
      <c r="Q29" s="18"/>
      <c r="R29" s="51"/>
      <c r="S29" s="51"/>
      <c r="T29" s="51"/>
      <c r="U29" s="51"/>
      <c r="V29" s="51"/>
      <c r="W29" s="51"/>
      <c r="X29" s="51"/>
      <c r="Y29" s="51"/>
      <c r="Z29" s="51"/>
      <c r="AA29" s="5"/>
      <c r="AB29" s="5"/>
      <c r="AC29" s="5"/>
      <c r="AD29" s="5"/>
    </row>
    <row r="30" spans="1:30" ht="14.4" x14ac:dyDescent="0.25">
      <c r="A30" s="57" t="s">
        <v>297</v>
      </c>
      <c r="B30" s="56" t="s">
        <v>31</v>
      </c>
      <c r="C30" s="55" t="s">
        <v>230</v>
      </c>
      <c r="D30" s="56" t="s">
        <v>288</v>
      </c>
      <c r="E30" s="58">
        <v>1</v>
      </c>
      <c r="F30" s="57" t="s">
        <v>298</v>
      </c>
      <c r="G30" s="59">
        <v>0</v>
      </c>
      <c r="H30" s="16">
        <v>1079.05</v>
      </c>
      <c r="I30" s="16">
        <v>4316.21</v>
      </c>
      <c r="J30" s="17">
        <f t="shared" si="0"/>
        <v>5395.26</v>
      </c>
      <c r="K30" s="18"/>
      <c r="L30" s="18"/>
      <c r="M30" s="18"/>
      <c r="N30" s="18"/>
      <c r="O30" s="18"/>
      <c r="P30" s="18"/>
      <c r="Q30" s="18"/>
      <c r="R30" s="51"/>
      <c r="S30" s="51"/>
      <c r="T30" s="51"/>
      <c r="U30" s="51"/>
      <c r="V30" s="51"/>
      <c r="W30" s="51"/>
      <c r="X30" s="51"/>
      <c r="Y30" s="51"/>
      <c r="Z30" s="51"/>
      <c r="AA30" s="5"/>
      <c r="AB30" s="5"/>
      <c r="AC30" s="5"/>
      <c r="AD30" s="5"/>
    </row>
    <row r="31" spans="1:30" ht="14.4" x14ac:dyDescent="0.25">
      <c r="A31" s="57" t="s">
        <v>308</v>
      </c>
      <c r="B31" s="56" t="s">
        <v>31</v>
      </c>
      <c r="C31" s="55" t="s">
        <v>230</v>
      </c>
      <c r="D31" s="56" t="s">
        <v>288</v>
      </c>
      <c r="E31" s="58">
        <v>1</v>
      </c>
      <c r="F31" s="57" t="s">
        <v>307</v>
      </c>
      <c r="G31" s="59">
        <v>0</v>
      </c>
      <c r="H31" s="16">
        <v>1079.05</v>
      </c>
      <c r="I31" s="16">
        <v>4316.21</v>
      </c>
      <c r="J31" s="17">
        <f t="shared" si="0"/>
        <v>5395.26</v>
      </c>
      <c r="K31" s="18"/>
      <c r="L31" s="18"/>
      <c r="M31" s="18"/>
      <c r="N31" s="18"/>
      <c r="O31" s="18"/>
      <c r="P31" s="18"/>
      <c r="Q31" s="18"/>
      <c r="R31" s="51"/>
      <c r="S31" s="51"/>
      <c r="T31" s="51"/>
      <c r="U31" s="51"/>
      <c r="V31" s="51"/>
      <c r="W31" s="51"/>
      <c r="X31" s="51"/>
      <c r="Y31" s="51"/>
      <c r="Z31" s="51"/>
      <c r="AA31" s="5"/>
      <c r="AB31" s="5"/>
      <c r="AC31" s="5"/>
      <c r="AD31" s="5"/>
    </row>
    <row r="32" spans="1:30" ht="14.4" x14ac:dyDescent="0.25">
      <c r="A32" s="57" t="s">
        <v>293</v>
      </c>
      <c r="B32" s="56" t="s">
        <v>31</v>
      </c>
      <c r="C32" s="55" t="s">
        <v>230</v>
      </c>
      <c r="D32" s="56" t="s">
        <v>288</v>
      </c>
      <c r="E32" s="58">
        <v>1</v>
      </c>
      <c r="F32" s="57" t="s">
        <v>327</v>
      </c>
      <c r="G32" s="59">
        <v>0</v>
      </c>
      <c r="H32" s="16">
        <v>1079.05</v>
      </c>
      <c r="I32" s="16">
        <v>4316.21</v>
      </c>
      <c r="J32" s="17">
        <f t="shared" si="0"/>
        <v>5395.26</v>
      </c>
      <c r="K32" s="18"/>
      <c r="L32" s="18"/>
      <c r="M32" s="18"/>
      <c r="N32" s="18"/>
      <c r="O32" s="18"/>
      <c r="P32" s="18"/>
      <c r="Q32" s="18"/>
      <c r="R32" s="51"/>
      <c r="S32" s="51"/>
      <c r="T32" s="51"/>
      <c r="U32" s="51"/>
      <c r="V32" s="51"/>
      <c r="W32" s="51"/>
      <c r="X32" s="51"/>
      <c r="Y32" s="51"/>
      <c r="Z32" s="51"/>
      <c r="AA32" s="5"/>
      <c r="AB32" s="5"/>
      <c r="AC32" s="5"/>
      <c r="AD32" s="5"/>
    </row>
    <row r="33" spans="1:30" ht="14.4" x14ac:dyDescent="0.25">
      <c r="A33" s="57" t="s">
        <v>209</v>
      </c>
      <c r="B33" s="56" t="s">
        <v>33</v>
      </c>
      <c r="C33" s="55" t="s">
        <v>230</v>
      </c>
      <c r="D33" s="56" t="s">
        <v>288</v>
      </c>
      <c r="E33" s="58">
        <v>1</v>
      </c>
      <c r="F33" s="57" t="s">
        <v>261</v>
      </c>
      <c r="G33" s="59">
        <v>0</v>
      </c>
      <c r="H33" s="16">
        <v>936.46</v>
      </c>
      <c r="I33" s="16">
        <v>3745.85</v>
      </c>
      <c r="J33" s="17">
        <f t="shared" si="0"/>
        <v>4682.3099999999995</v>
      </c>
      <c r="K33" s="18"/>
      <c r="L33" s="18"/>
      <c r="M33" s="18"/>
      <c r="N33" s="18"/>
      <c r="O33" s="18"/>
      <c r="P33" s="18"/>
      <c r="Q33" s="18"/>
      <c r="R33" s="51"/>
      <c r="S33" s="51"/>
      <c r="T33" s="51"/>
      <c r="U33" s="51"/>
      <c r="V33" s="51"/>
      <c r="W33" s="51"/>
      <c r="X33" s="51"/>
      <c r="Y33" s="51"/>
      <c r="Z33" s="51"/>
      <c r="AA33" s="5"/>
      <c r="AB33" s="5"/>
      <c r="AC33" s="5"/>
      <c r="AD33" s="5"/>
    </row>
    <row r="34" spans="1:30" ht="14.4" x14ac:dyDescent="0.25">
      <c r="A34" s="57" t="s">
        <v>202</v>
      </c>
      <c r="B34" s="56" t="s">
        <v>33</v>
      </c>
      <c r="C34" s="55" t="s">
        <v>230</v>
      </c>
      <c r="D34" s="56" t="s">
        <v>288</v>
      </c>
      <c r="E34" s="58">
        <v>1</v>
      </c>
      <c r="F34" s="57" t="s">
        <v>258</v>
      </c>
      <c r="G34" s="59">
        <v>0</v>
      </c>
      <c r="H34" s="16">
        <v>936.46</v>
      </c>
      <c r="I34" s="16">
        <v>3745.85</v>
      </c>
      <c r="J34" s="17">
        <f t="shared" si="0"/>
        <v>4682.3099999999995</v>
      </c>
      <c r="K34" s="18"/>
      <c r="L34" s="18"/>
      <c r="M34" s="18"/>
      <c r="N34" s="18"/>
      <c r="O34" s="18"/>
      <c r="P34" s="18"/>
      <c r="Q34" s="18"/>
      <c r="R34" s="51"/>
      <c r="S34" s="51"/>
      <c r="T34" s="51"/>
      <c r="U34" s="51"/>
      <c r="V34" s="51"/>
      <c r="W34" s="51"/>
      <c r="X34" s="51"/>
      <c r="Y34" s="51"/>
      <c r="Z34" s="51"/>
      <c r="AA34" s="5"/>
      <c r="AB34" s="5"/>
      <c r="AC34" s="5"/>
      <c r="AD34" s="5"/>
    </row>
    <row r="35" spans="1:30" ht="14.4" x14ac:dyDescent="0.25">
      <c r="A35" s="57" t="s">
        <v>197</v>
      </c>
      <c r="B35" s="56" t="s">
        <v>33</v>
      </c>
      <c r="C35" s="55" t="s">
        <v>230</v>
      </c>
      <c r="D35" s="56" t="s">
        <v>288</v>
      </c>
      <c r="E35" s="58">
        <v>1</v>
      </c>
      <c r="F35" s="57" t="s">
        <v>247</v>
      </c>
      <c r="G35" s="59">
        <v>0</v>
      </c>
      <c r="H35" s="16">
        <v>936.46</v>
      </c>
      <c r="I35" s="16">
        <v>3745.85</v>
      </c>
      <c r="J35" s="17">
        <f t="shared" si="0"/>
        <v>4682.3099999999995</v>
      </c>
      <c r="K35" s="18"/>
      <c r="L35" s="18"/>
      <c r="M35" s="18"/>
      <c r="N35" s="18"/>
      <c r="O35" s="18"/>
      <c r="P35" s="18"/>
      <c r="Q35" s="18"/>
      <c r="R35" s="51"/>
      <c r="S35" s="51"/>
      <c r="T35" s="51"/>
      <c r="U35" s="51"/>
      <c r="V35" s="51"/>
      <c r="W35" s="51"/>
      <c r="X35" s="51"/>
      <c r="Y35" s="51"/>
      <c r="Z35" s="51"/>
      <c r="AA35" s="5"/>
      <c r="AB35" s="5"/>
      <c r="AC35" s="5"/>
      <c r="AD35" s="5"/>
    </row>
    <row r="36" spans="1:30" ht="14.4" x14ac:dyDescent="0.25">
      <c r="A36" s="57" t="s">
        <v>207</v>
      </c>
      <c r="B36" s="56" t="s">
        <v>33</v>
      </c>
      <c r="C36" s="55" t="s">
        <v>230</v>
      </c>
      <c r="D36" s="56" t="s">
        <v>288</v>
      </c>
      <c r="E36" s="58">
        <v>1</v>
      </c>
      <c r="F36" s="57" t="s">
        <v>257</v>
      </c>
      <c r="G36" s="59">
        <v>0</v>
      </c>
      <c r="H36" s="16">
        <v>936.46</v>
      </c>
      <c r="I36" s="16">
        <v>3745.85</v>
      </c>
      <c r="J36" s="17">
        <f t="shared" si="0"/>
        <v>4682.3099999999995</v>
      </c>
      <c r="K36" s="18"/>
      <c r="L36" s="18"/>
      <c r="M36" s="18"/>
      <c r="N36" s="18"/>
      <c r="O36" s="18"/>
      <c r="P36" s="18"/>
      <c r="Q36" s="18"/>
      <c r="R36" s="51"/>
      <c r="S36" s="51"/>
      <c r="T36" s="51"/>
      <c r="U36" s="51"/>
      <c r="V36" s="51"/>
      <c r="W36" s="51"/>
      <c r="X36" s="51"/>
      <c r="Y36" s="51"/>
      <c r="Z36" s="51"/>
      <c r="AA36" s="5"/>
      <c r="AB36" s="5"/>
      <c r="AC36" s="5"/>
      <c r="AD36" s="5"/>
    </row>
    <row r="37" spans="1:30" ht="14.4" x14ac:dyDescent="0.25">
      <c r="A37" s="57" t="s">
        <v>208</v>
      </c>
      <c r="B37" s="56" t="s">
        <v>33</v>
      </c>
      <c r="C37" s="55" t="s">
        <v>230</v>
      </c>
      <c r="D37" s="56" t="s">
        <v>288</v>
      </c>
      <c r="E37" s="58">
        <v>1</v>
      </c>
      <c r="F37" s="57" t="s">
        <v>259</v>
      </c>
      <c r="G37" s="59">
        <v>0</v>
      </c>
      <c r="H37" s="16">
        <v>936.46</v>
      </c>
      <c r="I37" s="16">
        <v>3745.85</v>
      </c>
      <c r="J37" s="17">
        <f t="shared" si="0"/>
        <v>4682.3099999999995</v>
      </c>
      <c r="K37" s="18"/>
      <c r="L37" s="18"/>
      <c r="M37" s="18"/>
      <c r="N37" s="18"/>
      <c r="O37" s="18"/>
      <c r="P37" s="18"/>
      <c r="Q37" s="18"/>
      <c r="R37" s="51"/>
      <c r="S37" s="51"/>
      <c r="T37" s="51"/>
      <c r="U37" s="51"/>
      <c r="V37" s="51"/>
      <c r="W37" s="51"/>
      <c r="X37" s="51"/>
      <c r="Y37" s="51"/>
      <c r="Z37" s="51"/>
      <c r="AA37" s="5"/>
      <c r="AB37" s="5"/>
      <c r="AC37" s="5"/>
      <c r="AD37" s="5"/>
    </row>
    <row r="38" spans="1:30" ht="14.4" x14ac:dyDescent="0.25">
      <c r="A38" s="57" t="s">
        <v>205</v>
      </c>
      <c r="B38" s="56" t="s">
        <v>33</v>
      </c>
      <c r="C38" s="55" t="s">
        <v>230</v>
      </c>
      <c r="D38" s="56" t="s">
        <v>288</v>
      </c>
      <c r="E38" s="58">
        <v>1</v>
      </c>
      <c r="F38" s="57" t="s">
        <v>254</v>
      </c>
      <c r="G38" s="59">
        <v>0</v>
      </c>
      <c r="H38" s="16">
        <v>936.46</v>
      </c>
      <c r="I38" s="16">
        <v>3745.85</v>
      </c>
      <c r="J38" s="17">
        <f t="shared" si="0"/>
        <v>4682.3099999999995</v>
      </c>
      <c r="K38" s="18"/>
      <c r="L38" s="18"/>
      <c r="M38" s="18"/>
      <c r="N38" s="18"/>
      <c r="O38" s="18"/>
      <c r="P38" s="18"/>
      <c r="Q38" s="18"/>
      <c r="R38" s="51"/>
      <c r="S38" s="51"/>
      <c r="T38" s="51"/>
      <c r="U38" s="51"/>
      <c r="V38" s="51"/>
      <c r="W38" s="51"/>
      <c r="X38" s="51"/>
      <c r="Y38" s="51"/>
      <c r="Z38" s="51"/>
      <c r="AA38" s="5"/>
      <c r="AB38" s="5"/>
      <c r="AC38" s="5"/>
      <c r="AD38" s="5"/>
    </row>
    <row r="39" spans="1:30" ht="14.4" x14ac:dyDescent="0.25">
      <c r="A39" s="57" t="s">
        <v>208</v>
      </c>
      <c r="B39" s="56" t="s">
        <v>33</v>
      </c>
      <c r="C39" s="55" t="s">
        <v>230</v>
      </c>
      <c r="D39" s="56" t="s">
        <v>288</v>
      </c>
      <c r="E39" s="58">
        <v>1</v>
      </c>
      <c r="F39" s="57" t="s">
        <v>292</v>
      </c>
      <c r="G39" s="59">
        <v>0</v>
      </c>
      <c r="H39" s="16">
        <v>936.46</v>
      </c>
      <c r="I39" s="16">
        <v>3745.85</v>
      </c>
      <c r="J39" s="17">
        <f t="shared" si="0"/>
        <v>4682.3099999999995</v>
      </c>
      <c r="K39" s="18"/>
      <c r="L39" s="18"/>
      <c r="M39" s="18"/>
      <c r="N39" s="18"/>
      <c r="O39" s="18"/>
      <c r="P39" s="18"/>
      <c r="Q39" s="18"/>
      <c r="R39" s="51"/>
      <c r="S39" s="51"/>
      <c r="T39" s="51"/>
      <c r="U39" s="51"/>
      <c r="V39" s="51"/>
      <c r="W39" s="51"/>
      <c r="X39" s="51"/>
      <c r="Y39" s="51"/>
      <c r="Z39" s="51"/>
      <c r="AA39" s="5"/>
      <c r="AB39" s="5"/>
      <c r="AC39" s="5"/>
      <c r="AD39" s="5"/>
    </row>
    <row r="40" spans="1:30" ht="14.4" x14ac:dyDescent="0.25">
      <c r="A40" s="57" t="s">
        <v>202</v>
      </c>
      <c r="B40" s="56" t="s">
        <v>33</v>
      </c>
      <c r="C40" s="55" t="s">
        <v>230</v>
      </c>
      <c r="D40" s="56" t="s">
        <v>288</v>
      </c>
      <c r="E40" s="58">
        <v>1</v>
      </c>
      <c r="F40" s="57" t="s">
        <v>252</v>
      </c>
      <c r="G40" s="59">
        <v>0</v>
      </c>
      <c r="H40" s="16">
        <v>936.46</v>
      </c>
      <c r="I40" s="16">
        <v>3745.85</v>
      </c>
      <c r="J40" s="17">
        <f>SUM(G40:I40)</f>
        <v>4682.3099999999995</v>
      </c>
      <c r="K40" s="18"/>
      <c r="L40" s="18"/>
      <c r="M40" s="18"/>
      <c r="N40" s="18"/>
      <c r="O40" s="18"/>
      <c r="P40" s="18"/>
      <c r="Q40" s="18"/>
      <c r="R40" s="51"/>
      <c r="S40" s="51"/>
      <c r="T40" s="51"/>
      <c r="U40" s="51"/>
      <c r="V40" s="51"/>
      <c r="W40" s="51"/>
      <c r="X40" s="51"/>
      <c r="Y40" s="51"/>
      <c r="Z40" s="51"/>
      <c r="AA40" s="5"/>
      <c r="AB40" s="5"/>
      <c r="AC40" s="5"/>
      <c r="AD40" s="5"/>
    </row>
    <row r="41" spans="1:30" ht="14.4" x14ac:dyDescent="0.25">
      <c r="A41" s="57" t="s">
        <v>210</v>
      </c>
      <c r="B41" s="56" t="s">
        <v>33</v>
      </c>
      <c r="C41" s="55" t="s">
        <v>230</v>
      </c>
      <c r="D41" s="56" t="s">
        <v>288</v>
      </c>
      <c r="E41" s="58">
        <v>1</v>
      </c>
      <c r="F41" s="57" t="s">
        <v>263</v>
      </c>
      <c r="G41" s="59">
        <v>0</v>
      </c>
      <c r="H41" s="16">
        <v>936.46</v>
      </c>
      <c r="I41" s="16">
        <v>3745.85</v>
      </c>
      <c r="J41" s="17">
        <f>SUM(G41:I41)</f>
        <v>4682.3099999999995</v>
      </c>
      <c r="K41" s="18"/>
      <c r="L41" s="18"/>
      <c r="M41" s="18"/>
      <c r="N41" s="18"/>
      <c r="O41" s="18"/>
      <c r="P41" s="18"/>
      <c r="Q41" s="18"/>
      <c r="R41" s="51"/>
      <c r="S41" s="51"/>
      <c r="T41" s="51"/>
      <c r="U41" s="51"/>
      <c r="V41" s="51"/>
      <c r="W41" s="51"/>
      <c r="X41" s="51"/>
      <c r="Y41" s="51"/>
      <c r="Z41" s="51"/>
      <c r="AA41" s="5"/>
      <c r="AB41" s="5"/>
      <c r="AC41" s="5"/>
      <c r="AD41" s="5"/>
    </row>
    <row r="42" spans="1:30" ht="14.4" x14ac:dyDescent="0.25">
      <c r="A42" s="57" t="s">
        <v>201</v>
      </c>
      <c r="B42" s="56" t="s">
        <v>33</v>
      </c>
      <c r="C42" s="55" t="s">
        <v>230</v>
      </c>
      <c r="D42" s="56" t="s">
        <v>288</v>
      </c>
      <c r="E42" s="58">
        <v>1</v>
      </c>
      <c r="F42" s="57" t="s">
        <v>251</v>
      </c>
      <c r="G42" s="59">
        <v>0</v>
      </c>
      <c r="H42" s="16">
        <v>936.46</v>
      </c>
      <c r="I42" s="16">
        <v>3745.85</v>
      </c>
      <c r="J42" s="17">
        <f>SUM(G42:I42)</f>
        <v>4682.3099999999995</v>
      </c>
      <c r="K42" s="18"/>
      <c r="L42" s="18"/>
      <c r="M42" s="18"/>
      <c r="N42" s="18"/>
      <c r="O42" s="18"/>
      <c r="P42" s="18"/>
      <c r="Q42" s="18"/>
      <c r="R42" s="51"/>
      <c r="S42" s="51"/>
      <c r="T42" s="51"/>
      <c r="U42" s="51"/>
      <c r="V42" s="51"/>
      <c r="W42" s="51"/>
      <c r="X42" s="51"/>
      <c r="Y42" s="51"/>
      <c r="Z42" s="51"/>
      <c r="AA42" s="5"/>
      <c r="AB42" s="5"/>
      <c r="AC42" s="5"/>
      <c r="AD42" s="5"/>
    </row>
    <row r="43" spans="1:30" ht="14.4" x14ac:dyDescent="0.25">
      <c r="A43" s="57" t="s">
        <v>200</v>
      </c>
      <c r="B43" s="56" t="s">
        <v>33</v>
      </c>
      <c r="C43" s="55" t="s">
        <v>230</v>
      </c>
      <c r="D43" s="56" t="s">
        <v>287</v>
      </c>
      <c r="E43" s="58">
        <v>1</v>
      </c>
      <c r="F43" s="57"/>
      <c r="G43" s="59">
        <v>0</v>
      </c>
      <c r="H43" s="16">
        <v>0</v>
      </c>
      <c r="I43" s="16">
        <v>0</v>
      </c>
      <c r="J43" s="17">
        <f>SUM(G43:I43)</f>
        <v>0</v>
      </c>
      <c r="K43" s="18"/>
      <c r="L43" s="18"/>
      <c r="M43" s="18"/>
      <c r="N43" s="18"/>
      <c r="O43" s="18"/>
      <c r="P43" s="18"/>
      <c r="Q43" s="18"/>
      <c r="R43" s="51"/>
      <c r="S43" s="51"/>
      <c r="T43" s="51"/>
      <c r="U43" s="51"/>
      <c r="V43" s="51"/>
      <c r="W43" s="51"/>
      <c r="X43" s="51"/>
      <c r="Y43" s="51"/>
      <c r="Z43" s="51"/>
      <c r="AA43" s="5"/>
      <c r="AB43" s="5"/>
      <c r="AC43" s="5"/>
      <c r="AD43" s="5"/>
    </row>
    <row r="44" spans="1:30" ht="14.4" x14ac:dyDescent="0.25">
      <c r="A44" s="57" t="s">
        <v>205</v>
      </c>
      <c r="B44" s="56" t="s">
        <v>33</v>
      </c>
      <c r="C44" s="55" t="s">
        <v>230</v>
      </c>
      <c r="D44" s="55" t="s">
        <v>288</v>
      </c>
      <c r="E44" s="58">
        <v>1</v>
      </c>
      <c r="F44" s="57" t="s">
        <v>320</v>
      </c>
      <c r="G44" s="59">
        <v>0</v>
      </c>
      <c r="H44" s="16">
        <v>936.46</v>
      </c>
      <c r="I44" s="16">
        <v>3745.85</v>
      </c>
      <c r="J44" s="17">
        <f t="shared" si="0"/>
        <v>4682.3099999999995</v>
      </c>
      <c r="K44" s="61" t="s">
        <v>290</v>
      </c>
      <c r="L44" s="18"/>
      <c r="M44" s="18"/>
      <c r="N44" s="18"/>
      <c r="O44" s="18"/>
      <c r="P44" s="18"/>
      <c r="Q44" s="18"/>
      <c r="R44" s="51"/>
      <c r="S44" s="51"/>
      <c r="T44" s="51"/>
      <c r="U44" s="51"/>
      <c r="V44" s="51"/>
      <c r="W44" s="51"/>
      <c r="X44" s="51"/>
      <c r="Y44" s="51"/>
      <c r="Z44" s="51"/>
      <c r="AA44" s="5"/>
      <c r="AB44" s="5"/>
      <c r="AC44" s="5"/>
      <c r="AD44" s="5"/>
    </row>
    <row r="45" spans="1:30" ht="14.4" x14ac:dyDescent="0.25">
      <c r="A45" s="57" t="s">
        <v>204</v>
      </c>
      <c r="B45" s="56" t="s">
        <v>33</v>
      </c>
      <c r="C45" s="55" t="s">
        <v>230</v>
      </c>
      <c r="D45" s="56" t="s">
        <v>288</v>
      </c>
      <c r="E45" s="58">
        <v>1</v>
      </c>
      <c r="F45" s="57" t="s">
        <v>253</v>
      </c>
      <c r="G45" s="59">
        <v>0</v>
      </c>
      <c r="H45" s="16">
        <v>936.46</v>
      </c>
      <c r="I45" s="16">
        <v>3745.85</v>
      </c>
      <c r="J45" s="17">
        <f>SUM(G45:I45)</f>
        <v>4682.3099999999995</v>
      </c>
      <c r="K45" s="18"/>
      <c r="L45" s="18"/>
      <c r="M45" s="18"/>
      <c r="N45" s="18"/>
      <c r="O45" s="18"/>
      <c r="P45" s="18"/>
      <c r="Q45" s="18"/>
      <c r="R45" s="51"/>
      <c r="S45" s="51"/>
      <c r="T45" s="51"/>
      <c r="U45" s="51"/>
      <c r="V45" s="51"/>
      <c r="W45" s="51"/>
      <c r="X45" s="51"/>
      <c r="Y45" s="51"/>
      <c r="Z45" s="51"/>
      <c r="AA45" s="5"/>
      <c r="AB45" s="5"/>
      <c r="AC45" s="5"/>
      <c r="AD45" s="5"/>
    </row>
    <row r="46" spans="1:30" ht="14.4" x14ac:dyDescent="0.25">
      <c r="A46" s="57" t="s">
        <v>206</v>
      </c>
      <c r="B46" s="56" t="s">
        <v>33</v>
      </c>
      <c r="C46" s="55" t="s">
        <v>230</v>
      </c>
      <c r="D46" s="56" t="s">
        <v>288</v>
      </c>
      <c r="E46" s="58">
        <v>1</v>
      </c>
      <c r="F46" s="57" t="s">
        <v>256</v>
      </c>
      <c r="G46" s="59">
        <v>0</v>
      </c>
      <c r="H46" s="16">
        <v>936.46</v>
      </c>
      <c r="I46" s="16">
        <v>3745.85</v>
      </c>
      <c r="J46" s="17">
        <f>SUM(G46:I46)</f>
        <v>4682.3099999999995</v>
      </c>
      <c r="K46" s="18"/>
      <c r="L46" s="18"/>
      <c r="M46" s="18"/>
      <c r="N46" s="18"/>
      <c r="O46" s="18"/>
      <c r="P46" s="18"/>
      <c r="Q46" s="18"/>
      <c r="R46" s="51"/>
      <c r="S46" s="51"/>
      <c r="T46" s="51"/>
      <c r="U46" s="51"/>
      <c r="V46" s="51"/>
      <c r="W46" s="51"/>
      <c r="X46" s="51"/>
      <c r="Y46" s="51"/>
      <c r="Z46" s="51"/>
      <c r="AA46" s="5"/>
      <c r="AB46" s="5"/>
      <c r="AC46" s="5"/>
      <c r="AD46" s="5"/>
    </row>
    <row r="47" spans="1:30" ht="14.4" x14ac:dyDescent="0.25">
      <c r="A47" s="57" t="s">
        <v>202</v>
      </c>
      <c r="B47" s="56" t="s">
        <v>33</v>
      </c>
      <c r="C47" s="55" t="s">
        <v>230</v>
      </c>
      <c r="D47" s="56" t="s">
        <v>288</v>
      </c>
      <c r="E47" s="58">
        <v>1</v>
      </c>
      <c r="F47" s="57" t="s">
        <v>260</v>
      </c>
      <c r="G47" s="59">
        <v>0</v>
      </c>
      <c r="H47" s="16">
        <v>936.46</v>
      </c>
      <c r="I47" s="16">
        <v>3745.85</v>
      </c>
      <c r="J47" s="17">
        <f>SUM(G47:I47)</f>
        <v>4682.3099999999995</v>
      </c>
      <c r="K47" s="18"/>
      <c r="L47" s="18"/>
      <c r="M47" s="18"/>
      <c r="N47" s="18"/>
      <c r="O47" s="18"/>
      <c r="P47" s="18"/>
      <c r="Q47" s="18"/>
      <c r="R47" s="51"/>
      <c r="S47" s="51"/>
      <c r="T47" s="51"/>
      <c r="U47" s="51"/>
      <c r="V47" s="51"/>
      <c r="W47" s="51"/>
      <c r="X47" s="51"/>
      <c r="Y47" s="51"/>
      <c r="Z47" s="51"/>
      <c r="AA47" s="5"/>
      <c r="AB47" s="5"/>
      <c r="AC47" s="5"/>
      <c r="AD47" s="5"/>
    </row>
    <row r="48" spans="1:30" ht="14.4" x14ac:dyDescent="0.25">
      <c r="A48" s="57" t="s">
        <v>200</v>
      </c>
      <c r="B48" s="56" t="s">
        <v>33</v>
      </c>
      <c r="C48" s="55" t="s">
        <v>230</v>
      </c>
      <c r="D48" s="56" t="s">
        <v>288</v>
      </c>
      <c r="E48" s="58">
        <v>1</v>
      </c>
      <c r="F48" s="57" t="s">
        <v>250</v>
      </c>
      <c r="G48" s="59">
        <v>0</v>
      </c>
      <c r="H48" s="16">
        <v>936.46</v>
      </c>
      <c r="I48" s="16">
        <v>3745.85</v>
      </c>
      <c r="J48" s="17">
        <f>SUM(G48:I48)</f>
        <v>4682.3099999999995</v>
      </c>
      <c r="K48" s="18"/>
      <c r="L48" s="18"/>
      <c r="M48" s="18"/>
      <c r="N48" s="18"/>
      <c r="O48" s="18"/>
      <c r="P48" s="18"/>
      <c r="Q48" s="18"/>
      <c r="R48" s="51"/>
      <c r="S48" s="51"/>
      <c r="T48" s="51"/>
      <c r="U48" s="51"/>
      <c r="V48" s="51"/>
      <c r="W48" s="51"/>
      <c r="X48" s="51"/>
      <c r="Y48" s="51"/>
      <c r="Z48" s="51"/>
      <c r="AA48" s="5"/>
      <c r="AB48" s="5"/>
      <c r="AC48" s="5"/>
      <c r="AD48" s="5"/>
    </row>
    <row r="49" spans="1:30" ht="14.4" x14ac:dyDescent="0.25">
      <c r="A49" s="57" t="s">
        <v>199</v>
      </c>
      <c r="B49" s="56" t="s">
        <v>33</v>
      </c>
      <c r="C49" s="55" t="s">
        <v>230</v>
      </c>
      <c r="D49" s="56" t="s">
        <v>288</v>
      </c>
      <c r="E49" s="58">
        <v>1</v>
      </c>
      <c r="F49" s="57" t="s">
        <v>249</v>
      </c>
      <c r="G49" s="59">
        <v>0</v>
      </c>
      <c r="H49" s="16">
        <v>936.46</v>
      </c>
      <c r="I49" s="16">
        <v>3745.85</v>
      </c>
      <c r="J49" s="17">
        <f t="shared" si="0"/>
        <v>4682.3099999999995</v>
      </c>
      <c r="K49" s="18"/>
      <c r="L49" s="18"/>
      <c r="M49" s="18"/>
      <c r="N49" s="18"/>
      <c r="O49" s="18"/>
      <c r="P49" s="18"/>
      <c r="Q49" s="18"/>
      <c r="R49" s="51"/>
      <c r="S49" s="51"/>
      <c r="T49" s="51"/>
      <c r="U49" s="51"/>
      <c r="V49" s="51"/>
      <c r="W49" s="51"/>
      <c r="X49" s="51"/>
      <c r="Y49" s="51"/>
      <c r="Z49" s="51"/>
      <c r="AA49" s="5"/>
      <c r="AB49" s="5"/>
      <c r="AC49" s="5"/>
      <c r="AD49" s="5"/>
    </row>
    <row r="50" spans="1:30" ht="14.4" x14ac:dyDescent="0.25">
      <c r="A50" s="57" t="s">
        <v>198</v>
      </c>
      <c r="B50" s="56" t="s">
        <v>33</v>
      </c>
      <c r="C50" s="55" t="s">
        <v>230</v>
      </c>
      <c r="D50" s="56" t="s">
        <v>287</v>
      </c>
      <c r="E50" s="58">
        <v>1</v>
      </c>
      <c r="F50" s="57"/>
      <c r="G50" s="59">
        <v>0</v>
      </c>
      <c r="H50" s="16">
        <v>0</v>
      </c>
      <c r="I50" s="16">
        <v>0</v>
      </c>
      <c r="J50" s="17">
        <f>SUM(G50:I50)</f>
        <v>0</v>
      </c>
      <c r="K50" s="18"/>
      <c r="L50" s="18"/>
      <c r="M50" s="18"/>
      <c r="N50" s="18"/>
      <c r="O50" s="18"/>
      <c r="P50" s="18"/>
      <c r="Q50" s="18"/>
      <c r="R50" s="51"/>
      <c r="S50" s="51"/>
      <c r="T50" s="51"/>
      <c r="U50" s="51"/>
      <c r="V50" s="51"/>
      <c r="W50" s="51"/>
      <c r="X50" s="51"/>
      <c r="Y50" s="51"/>
      <c r="Z50" s="51"/>
      <c r="AA50" s="5"/>
      <c r="AB50" s="5"/>
      <c r="AC50" s="5"/>
      <c r="AD50" s="5"/>
    </row>
    <row r="51" spans="1:30" ht="14.4" x14ac:dyDescent="0.25">
      <c r="A51" s="57" t="s">
        <v>210</v>
      </c>
      <c r="B51" s="56" t="s">
        <v>33</v>
      </c>
      <c r="C51" s="55" t="s">
        <v>230</v>
      </c>
      <c r="D51" s="56" t="s">
        <v>288</v>
      </c>
      <c r="E51" s="58">
        <v>1</v>
      </c>
      <c r="F51" s="57" t="s">
        <v>262</v>
      </c>
      <c r="G51" s="59">
        <v>0</v>
      </c>
      <c r="H51" s="16">
        <v>936.46</v>
      </c>
      <c r="I51" s="16">
        <v>3745.85</v>
      </c>
      <c r="J51" s="17">
        <f>SUM(G51:I51)</f>
        <v>4682.3099999999995</v>
      </c>
      <c r="K51" s="18"/>
      <c r="L51" s="18"/>
      <c r="M51" s="18"/>
      <c r="N51" s="18"/>
      <c r="O51" s="18"/>
      <c r="P51" s="18"/>
      <c r="Q51" s="18"/>
      <c r="R51" s="51"/>
      <c r="S51" s="51"/>
      <c r="T51" s="51"/>
      <c r="U51" s="51"/>
      <c r="V51" s="51"/>
      <c r="W51" s="51"/>
      <c r="X51" s="51"/>
      <c r="Y51" s="51"/>
      <c r="Z51" s="51"/>
      <c r="AA51" s="5"/>
      <c r="AB51" s="5"/>
      <c r="AC51" s="5"/>
      <c r="AD51" s="5"/>
    </row>
    <row r="52" spans="1:30" ht="14.4" x14ac:dyDescent="0.25">
      <c r="A52" s="57" t="s">
        <v>209</v>
      </c>
      <c r="B52" s="56" t="s">
        <v>33</v>
      </c>
      <c r="C52" s="55" t="s">
        <v>230</v>
      </c>
      <c r="D52" s="56" t="s">
        <v>288</v>
      </c>
      <c r="E52" s="58">
        <v>1</v>
      </c>
      <c r="F52" s="57" t="s">
        <v>264</v>
      </c>
      <c r="G52" s="59">
        <v>0</v>
      </c>
      <c r="H52" s="16">
        <v>936.46</v>
      </c>
      <c r="I52" s="16">
        <v>3745.85</v>
      </c>
      <c r="J52" s="17">
        <f>SUM(G52:I52)</f>
        <v>4682.3099999999995</v>
      </c>
      <c r="K52" s="18"/>
      <c r="L52" s="18"/>
      <c r="M52" s="18"/>
      <c r="N52" s="18"/>
      <c r="O52" s="18"/>
      <c r="P52" s="18"/>
      <c r="Q52" s="18"/>
      <c r="R52" s="51"/>
      <c r="S52" s="51"/>
      <c r="T52" s="51"/>
      <c r="U52" s="51"/>
      <c r="V52" s="51"/>
      <c r="W52" s="51"/>
      <c r="X52" s="51"/>
      <c r="Y52" s="51"/>
      <c r="Z52" s="51"/>
      <c r="AA52" s="5"/>
      <c r="AB52" s="5"/>
      <c r="AC52" s="5"/>
      <c r="AD52" s="5"/>
    </row>
    <row r="53" spans="1:30" ht="14.4" x14ac:dyDescent="0.25">
      <c r="A53" s="57" t="s">
        <v>205</v>
      </c>
      <c r="B53" s="56" t="s">
        <v>33</v>
      </c>
      <c r="C53" s="55" t="s">
        <v>230</v>
      </c>
      <c r="D53" s="56" t="s">
        <v>288</v>
      </c>
      <c r="E53" s="58">
        <v>1</v>
      </c>
      <c r="F53" s="57" t="s">
        <v>255</v>
      </c>
      <c r="G53" s="59">
        <v>0</v>
      </c>
      <c r="H53" s="16">
        <v>936.46</v>
      </c>
      <c r="I53" s="16">
        <v>3745.85</v>
      </c>
      <c r="J53" s="17">
        <f t="shared" si="0"/>
        <v>4682.3099999999995</v>
      </c>
      <c r="K53" s="18"/>
      <c r="L53" s="18"/>
      <c r="M53" s="18"/>
      <c r="N53" s="18"/>
      <c r="O53" s="18"/>
      <c r="P53" s="18"/>
      <c r="Q53" s="18"/>
      <c r="R53" s="51"/>
      <c r="S53" s="51"/>
      <c r="T53" s="51"/>
      <c r="U53" s="51"/>
      <c r="V53" s="51"/>
      <c r="W53" s="51"/>
      <c r="X53" s="51"/>
      <c r="Y53" s="51"/>
      <c r="Z53" s="51"/>
      <c r="AA53" s="5"/>
      <c r="AB53" s="5"/>
      <c r="AC53" s="5"/>
      <c r="AD53" s="5"/>
    </row>
    <row r="54" spans="1:30" ht="14.4" x14ac:dyDescent="0.25">
      <c r="A54" s="57" t="s">
        <v>198</v>
      </c>
      <c r="B54" s="56" t="s">
        <v>33</v>
      </c>
      <c r="C54" s="55" t="s">
        <v>230</v>
      </c>
      <c r="D54" s="56" t="s">
        <v>288</v>
      </c>
      <c r="E54" s="58">
        <v>1</v>
      </c>
      <c r="F54" s="57" t="s">
        <v>248</v>
      </c>
      <c r="G54" s="59">
        <v>0</v>
      </c>
      <c r="H54" s="16">
        <v>936.46</v>
      </c>
      <c r="I54" s="16">
        <v>3745.85</v>
      </c>
      <c r="J54" s="17">
        <f>SUM(G54:I54)</f>
        <v>4682.3099999999995</v>
      </c>
      <c r="K54" s="18"/>
      <c r="L54" s="18"/>
      <c r="M54" s="18"/>
      <c r="N54" s="18"/>
      <c r="O54" s="18"/>
      <c r="P54" s="18"/>
      <c r="Q54" s="18"/>
      <c r="R54" s="51"/>
      <c r="S54" s="51"/>
      <c r="T54" s="51"/>
      <c r="U54" s="51"/>
      <c r="V54" s="51"/>
      <c r="W54" s="51"/>
      <c r="X54" s="51"/>
      <c r="Y54" s="51"/>
      <c r="Z54" s="51"/>
      <c r="AA54" s="5"/>
      <c r="AB54" s="5"/>
      <c r="AC54" s="5"/>
      <c r="AD54" s="5"/>
    </row>
    <row r="55" spans="1:30" ht="14.4" x14ac:dyDescent="0.25">
      <c r="A55" s="57" t="s">
        <v>211</v>
      </c>
      <c r="B55" s="56" t="s">
        <v>35</v>
      </c>
      <c r="C55" s="55" t="s">
        <v>230</v>
      </c>
      <c r="D55" s="56" t="s">
        <v>288</v>
      </c>
      <c r="E55" s="58">
        <v>1</v>
      </c>
      <c r="F55" s="57" t="s">
        <v>265</v>
      </c>
      <c r="G55" s="59">
        <v>0</v>
      </c>
      <c r="H55" s="16">
        <v>770.75</v>
      </c>
      <c r="I55" s="16">
        <v>3083.01</v>
      </c>
      <c r="J55" s="17">
        <f t="shared" si="0"/>
        <v>3853.76</v>
      </c>
      <c r="K55" s="18"/>
      <c r="L55" s="18"/>
      <c r="M55" s="18"/>
      <c r="N55" s="18"/>
      <c r="O55" s="18"/>
      <c r="P55" s="18"/>
      <c r="Q55" s="18"/>
      <c r="R55" s="51"/>
      <c r="S55" s="51"/>
      <c r="T55" s="51"/>
      <c r="U55" s="51"/>
      <c r="V55" s="51"/>
      <c r="W55" s="51"/>
      <c r="X55" s="51"/>
      <c r="Y55" s="51"/>
      <c r="Z55" s="51"/>
      <c r="AA55" s="5"/>
      <c r="AB55" s="5"/>
      <c r="AC55" s="5"/>
      <c r="AD55" s="5"/>
    </row>
    <row r="56" spans="1:30" ht="14.4" x14ac:dyDescent="0.25">
      <c r="A56" s="57" t="s">
        <v>215</v>
      </c>
      <c r="B56" s="56" t="s">
        <v>35</v>
      </c>
      <c r="C56" s="55" t="s">
        <v>230</v>
      </c>
      <c r="D56" s="56" t="s">
        <v>288</v>
      </c>
      <c r="E56" s="58">
        <v>1</v>
      </c>
      <c r="F56" s="57" t="s">
        <v>270</v>
      </c>
      <c r="G56" s="59">
        <v>0</v>
      </c>
      <c r="H56" s="16">
        <v>770.75</v>
      </c>
      <c r="I56" s="16">
        <v>3083.01</v>
      </c>
      <c r="J56" s="17">
        <f>SUM(G56:I56)</f>
        <v>3853.76</v>
      </c>
      <c r="K56" s="18"/>
      <c r="L56" s="18"/>
      <c r="M56" s="18"/>
      <c r="N56" s="18"/>
      <c r="O56" s="18"/>
      <c r="P56" s="18"/>
      <c r="Q56" s="18"/>
      <c r="R56" s="51"/>
      <c r="S56" s="51"/>
      <c r="T56" s="51"/>
      <c r="U56" s="51"/>
      <c r="V56" s="51"/>
      <c r="W56" s="51"/>
      <c r="X56" s="51"/>
      <c r="Y56" s="51"/>
      <c r="Z56" s="51"/>
      <c r="AA56" s="5"/>
      <c r="AB56" s="5"/>
      <c r="AC56" s="5"/>
      <c r="AD56" s="5"/>
    </row>
    <row r="57" spans="1:30" ht="14.4" x14ac:dyDescent="0.25">
      <c r="A57" s="57" t="s">
        <v>328</v>
      </c>
      <c r="B57" s="56" t="s">
        <v>35</v>
      </c>
      <c r="C57" s="55" t="s">
        <v>230</v>
      </c>
      <c r="D57" s="56" t="s">
        <v>289</v>
      </c>
      <c r="E57" s="58">
        <v>1</v>
      </c>
      <c r="F57" s="57" t="s">
        <v>329</v>
      </c>
      <c r="G57" s="59">
        <v>0</v>
      </c>
      <c r="H57" s="16">
        <v>0</v>
      </c>
      <c r="I57" s="16">
        <v>3083.01</v>
      </c>
      <c r="J57" s="17">
        <f t="shared" si="0"/>
        <v>3083.01</v>
      </c>
      <c r="K57" s="18"/>
      <c r="L57" s="18"/>
      <c r="M57" s="18"/>
      <c r="N57" s="18"/>
      <c r="O57" s="18"/>
      <c r="P57" s="18"/>
      <c r="Q57" s="18"/>
      <c r="R57" s="51"/>
      <c r="S57" s="51"/>
      <c r="T57" s="51"/>
      <c r="U57" s="51"/>
      <c r="V57" s="51"/>
      <c r="W57" s="51"/>
      <c r="X57" s="51"/>
      <c r="Y57" s="51"/>
      <c r="Z57" s="51"/>
      <c r="AA57" s="5"/>
      <c r="AB57" s="5"/>
      <c r="AC57" s="5"/>
      <c r="AD57" s="5"/>
    </row>
    <row r="58" spans="1:30" ht="14.4" x14ac:dyDescent="0.25">
      <c r="A58" s="57" t="s">
        <v>212</v>
      </c>
      <c r="B58" s="56" t="s">
        <v>35</v>
      </c>
      <c r="C58" s="55" t="s">
        <v>230</v>
      </c>
      <c r="D58" s="56" t="s">
        <v>288</v>
      </c>
      <c r="E58" s="58">
        <v>1</v>
      </c>
      <c r="F58" s="57" t="s">
        <v>304</v>
      </c>
      <c r="G58" s="59">
        <v>0</v>
      </c>
      <c r="H58" s="16">
        <v>770.75</v>
      </c>
      <c r="I58" s="16">
        <v>3083.01</v>
      </c>
      <c r="J58" s="17">
        <f t="shared" si="0"/>
        <v>3853.76</v>
      </c>
      <c r="K58" s="18"/>
      <c r="L58" s="18"/>
      <c r="M58" s="18"/>
      <c r="N58" s="18"/>
      <c r="O58" s="18"/>
      <c r="P58" s="18"/>
      <c r="Q58" s="18"/>
      <c r="R58" s="51"/>
      <c r="S58" s="51"/>
      <c r="T58" s="51"/>
      <c r="U58" s="51"/>
      <c r="V58" s="51"/>
      <c r="W58" s="51"/>
      <c r="X58" s="51"/>
      <c r="Y58" s="51"/>
      <c r="Z58" s="51"/>
      <c r="AA58" s="5"/>
      <c r="AB58" s="5"/>
      <c r="AC58" s="5"/>
      <c r="AD58" s="5"/>
    </row>
    <row r="59" spans="1:30" ht="14.4" x14ac:dyDescent="0.25">
      <c r="A59" s="57" t="s">
        <v>216</v>
      </c>
      <c r="B59" s="56" t="s">
        <v>35</v>
      </c>
      <c r="C59" s="55" t="s">
        <v>230</v>
      </c>
      <c r="D59" s="56" t="s">
        <v>287</v>
      </c>
      <c r="E59" s="58">
        <v>1</v>
      </c>
      <c r="F59" s="57"/>
      <c r="G59" s="59">
        <v>0</v>
      </c>
      <c r="H59" s="16">
        <v>0</v>
      </c>
      <c r="I59" s="16">
        <v>0</v>
      </c>
      <c r="J59" s="17">
        <f>SUM(G59:I59)</f>
        <v>0</v>
      </c>
      <c r="K59" s="18"/>
      <c r="L59" s="18"/>
      <c r="M59" s="18"/>
      <c r="N59" s="18"/>
      <c r="O59" s="18"/>
      <c r="P59" s="18"/>
      <c r="Q59" s="18"/>
      <c r="R59" s="51"/>
      <c r="S59" s="51"/>
      <c r="T59" s="51"/>
      <c r="U59" s="51"/>
      <c r="V59" s="51"/>
      <c r="W59" s="51"/>
      <c r="X59" s="51"/>
      <c r="Y59" s="51"/>
      <c r="Z59" s="51"/>
      <c r="AA59" s="5"/>
      <c r="AB59" s="5"/>
      <c r="AC59" s="5"/>
      <c r="AD59" s="5"/>
    </row>
    <row r="60" spans="1:30" ht="14.4" x14ac:dyDescent="0.25">
      <c r="A60" s="57" t="s">
        <v>213</v>
      </c>
      <c r="B60" s="56" t="s">
        <v>35</v>
      </c>
      <c r="C60" s="55" t="s">
        <v>230</v>
      </c>
      <c r="D60" s="56" t="s">
        <v>288</v>
      </c>
      <c r="E60" s="58">
        <v>1</v>
      </c>
      <c r="F60" s="57" t="s">
        <v>268</v>
      </c>
      <c r="G60" s="59">
        <v>0</v>
      </c>
      <c r="H60" s="16">
        <v>770.75</v>
      </c>
      <c r="I60" s="16">
        <v>3083.01</v>
      </c>
      <c r="J60" s="17">
        <f t="shared" si="0"/>
        <v>3853.76</v>
      </c>
      <c r="K60" s="18"/>
      <c r="L60" s="18"/>
      <c r="M60" s="18"/>
      <c r="N60" s="18"/>
      <c r="O60" s="18"/>
      <c r="P60" s="18"/>
      <c r="Q60" s="18"/>
      <c r="R60" s="51"/>
      <c r="S60" s="51"/>
      <c r="T60" s="51"/>
      <c r="U60" s="51"/>
      <c r="V60" s="51"/>
      <c r="W60" s="51"/>
      <c r="X60" s="51"/>
      <c r="Y60" s="51"/>
      <c r="Z60" s="51"/>
      <c r="AA60" s="5"/>
      <c r="AB60" s="5"/>
      <c r="AC60" s="5"/>
      <c r="AD60" s="5"/>
    </row>
    <row r="61" spans="1:30" ht="14.4" x14ac:dyDescent="0.25">
      <c r="A61" s="57" t="s">
        <v>217</v>
      </c>
      <c r="B61" s="56" t="s">
        <v>35</v>
      </c>
      <c r="C61" s="55" t="s">
        <v>230</v>
      </c>
      <c r="D61" s="56" t="s">
        <v>288</v>
      </c>
      <c r="E61" s="58">
        <v>1</v>
      </c>
      <c r="F61" s="57" t="s">
        <v>273</v>
      </c>
      <c r="G61" s="59">
        <v>0</v>
      </c>
      <c r="H61" s="16">
        <v>770.75</v>
      </c>
      <c r="I61" s="16">
        <v>3083.01</v>
      </c>
      <c r="J61" s="17">
        <f>SUM(G61:I61)</f>
        <v>3853.76</v>
      </c>
      <c r="K61" s="18"/>
      <c r="L61" s="18"/>
      <c r="M61" s="18"/>
      <c r="N61" s="18"/>
      <c r="O61" s="18"/>
      <c r="P61" s="18"/>
      <c r="Q61" s="18"/>
      <c r="R61" s="51"/>
      <c r="S61" s="51"/>
      <c r="T61" s="51"/>
      <c r="U61" s="51"/>
      <c r="V61" s="51"/>
      <c r="W61" s="51"/>
      <c r="X61" s="51"/>
      <c r="Y61" s="51"/>
      <c r="Z61" s="51"/>
      <c r="AA61" s="5"/>
      <c r="AB61" s="5"/>
      <c r="AC61" s="5"/>
      <c r="AD61" s="5"/>
    </row>
    <row r="62" spans="1:30" ht="14.4" x14ac:dyDescent="0.25">
      <c r="A62" s="57" t="s">
        <v>212</v>
      </c>
      <c r="B62" s="56" t="s">
        <v>35</v>
      </c>
      <c r="C62" s="55" t="s">
        <v>230</v>
      </c>
      <c r="D62" s="56" t="s">
        <v>288</v>
      </c>
      <c r="E62" s="58">
        <v>1</v>
      </c>
      <c r="F62" s="57" t="s">
        <v>271</v>
      </c>
      <c r="G62" s="59">
        <v>0</v>
      </c>
      <c r="H62" s="16">
        <v>770.75</v>
      </c>
      <c r="I62" s="16">
        <v>3083.01</v>
      </c>
      <c r="J62" s="17">
        <f>SUM(G62:I62)</f>
        <v>3853.76</v>
      </c>
      <c r="K62" s="18"/>
      <c r="L62" s="18"/>
      <c r="M62" s="18"/>
      <c r="N62" s="18"/>
      <c r="O62" s="18"/>
      <c r="P62" s="18"/>
      <c r="Q62" s="18"/>
      <c r="R62" s="51"/>
      <c r="S62" s="51"/>
      <c r="T62" s="51"/>
      <c r="U62" s="51"/>
      <c r="V62" s="51"/>
      <c r="W62" s="51"/>
      <c r="X62" s="51"/>
      <c r="Y62" s="51"/>
      <c r="Z62" s="51"/>
      <c r="AA62" s="5"/>
      <c r="AB62" s="5"/>
      <c r="AC62" s="5"/>
      <c r="AD62" s="5"/>
    </row>
    <row r="63" spans="1:30" ht="14.4" x14ac:dyDescent="0.25">
      <c r="A63" s="57" t="s">
        <v>214</v>
      </c>
      <c r="B63" s="56" t="s">
        <v>35</v>
      </c>
      <c r="C63" s="55" t="s">
        <v>230</v>
      </c>
      <c r="D63" s="56" t="s">
        <v>287</v>
      </c>
      <c r="E63" s="58">
        <v>1</v>
      </c>
      <c r="F63" s="57"/>
      <c r="G63" s="59">
        <v>0</v>
      </c>
      <c r="H63" s="16">
        <v>0</v>
      </c>
      <c r="I63" s="16">
        <v>0</v>
      </c>
      <c r="J63" s="17">
        <f t="shared" si="0"/>
        <v>0</v>
      </c>
      <c r="K63" s="18"/>
      <c r="L63" s="18"/>
      <c r="M63" s="18"/>
      <c r="N63" s="18"/>
      <c r="O63" s="18"/>
      <c r="P63" s="18"/>
      <c r="Q63" s="18"/>
      <c r="R63" s="51"/>
      <c r="S63" s="51"/>
      <c r="T63" s="51"/>
      <c r="U63" s="51"/>
      <c r="V63" s="51"/>
      <c r="W63" s="51"/>
      <c r="X63" s="51"/>
      <c r="Y63" s="51"/>
      <c r="Z63" s="51"/>
      <c r="AA63" s="5"/>
      <c r="AB63" s="5"/>
      <c r="AC63" s="5"/>
      <c r="AD63" s="5"/>
    </row>
    <row r="64" spans="1:30" ht="14.4" x14ac:dyDescent="0.25">
      <c r="A64" s="57" t="s">
        <v>218</v>
      </c>
      <c r="B64" s="56" t="s">
        <v>35</v>
      </c>
      <c r="C64" s="55" t="s">
        <v>230</v>
      </c>
      <c r="D64" s="56" t="s">
        <v>287</v>
      </c>
      <c r="E64" s="58">
        <v>1</v>
      </c>
      <c r="F64" s="57"/>
      <c r="G64" s="59">
        <v>0</v>
      </c>
      <c r="H64" s="16">
        <v>0</v>
      </c>
      <c r="I64" s="16">
        <v>0</v>
      </c>
      <c r="J64" s="17">
        <f t="shared" si="0"/>
        <v>0</v>
      </c>
      <c r="K64" s="18"/>
      <c r="L64" s="18"/>
      <c r="M64" s="18"/>
      <c r="N64" s="18"/>
      <c r="O64" s="18"/>
      <c r="P64" s="18"/>
      <c r="Q64" s="18"/>
      <c r="R64" s="51"/>
      <c r="S64" s="51"/>
      <c r="T64" s="51"/>
      <c r="U64" s="51"/>
      <c r="V64" s="51"/>
      <c r="W64" s="51"/>
      <c r="X64" s="51"/>
      <c r="Y64" s="51"/>
      <c r="Z64" s="51"/>
      <c r="AA64" s="5"/>
      <c r="AB64" s="5"/>
      <c r="AC64" s="5"/>
      <c r="AD64" s="5"/>
    </row>
    <row r="65" spans="1:30" ht="14.4" x14ac:dyDescent="0.25">
      <c r="A65" s="57" t="s">
        <v>323</v>
      </c>
      <c r="B65" s="56" t="s">
        <v>37</v>
      </c>
      <c r="C65" s="55" t="s">
        <v>230</v>
      </c>
      <c r="D65" s="56" t="s">
        <v>288</v>
      </c>
      <c r="E65" s="58">
        <v>1</v>
      </c>
      <c r="F65" s="57" t="s">
        <v>324</v>
      </c>
      <c r="G65" s="59">
        <v>0</v>
      </c>
      <c r="H65" s="16">
        <v>500.99</v>
      </c>
      <c r="I65" s="16">
        <v>2003.96</v>
      </c>
      <c r="J65" s="17">
        <f t="shared" si="0"/>
        <v>2504.9499999999998</v>
      </c>
      <c r="K65" s="18"/>
      <c r="L65" s="18"/>
      <c r="M65" s="18"/>
      <c r="N65" s="18"/>
      <c r="O65" s="18"/>
      <c r="P65" s="18"/>
      <c r="Q65" s="18"/>
      <c r="R65" s="51"/>
      <c r="S65" s="51"/>
      <c r="T65" s="51"/>
      <c r="U65" s="51"/>
      <c r="V65" s="51"/>
      <c r="W65" s="51"/>
      <c r="X65" s="51"/>
      <c r="Y65" s="51"/>
      <c r="Z65" s="51"/>
      <c r="AA65" s="5"/>
      <c r="AB65" s="5"/>
      <c r="AC65" s="5"/>
      <c r="AD65" s="5"/>
    </row>
    <row r="66" spans="1:30" ht="14.4" x14ac:dyDescent="0.25">
      <c r="A66" s="57" t="s">
        <v>221</v>
      </c>
      <c r="B66" s="56" t="s">
        <v>37</v>
      </c>
      <c r="C66" s="55" t="s">
        <v>230</v>
      </c>
      <c r="D66" s="56" t="s">
        <v>288</v>
      </c>
      <c r="E66" s="58">
        <v>1</v>
      </c>
      <c r="F66" s="57" t="s">
        <v>274</v>
      </c>
      <c r="G66" s="59">
        <v>0</v>
      </c>
      <c r="H66" s="16">
        <v>500.99</v>
      </c>
      <c r="I66" s="16">
        <v>2003.96</v>
      </c>
      <c r="J66" s="17">
        <f t="shared" si="0"/>
        <v>2504.9499999999998</v>
      </c>
      <c r="K66" s="18"/>
      <c r="L66" s="18"/>
      <c r="M66" s="18"/>
      <c r="N66" s="18"/>
      <c r="O66" s="18"/>
      <c r="P66" s="18"/>
      <c r="Q66" s="18"/>
      <c r="R66" s="51"/>
      <c r="S66" s="51"/>
      <c r="T66" s="51"/>
      <c r="U66" s="51"/>
      <c r="V66" s="51"/>
      <c r="W66" s="51"/>
      <c r="X66" s="51"/>
      <c r="Y66" s="51"/>
      <c r="Z66" s="51"/>
      <c r="AA66" s="5"/>
      <c r="AB66" s="5"/>
      <c r="AC66" s="5"/>
      <c r="AD66" s="5"/>
    </row>
    <row r="67" spans="1:30" ht="14.4" x14ac:dyDescent="0.25">
      <c r="A67" s="57" t="s">
        <v>222</v>
      </c>
      <c r="B67" s="56" t="s">
        <v>37</v>
      </c>
      <c r="C67" s="55" t="s">
        <v>230</v>
      </c>
      <c r="D67" s="56" t="s">
        <v>288</v>
      </c>
      <c r="E67" s="58">
        <v>1</v>
      </c>
      <c r="F67" s="57" t="s">
        <v>277</v>
      </c>
      <c r="G67" s="59">
        <v>0</v>
      </c>
      <c r="H67" s="16">
        <v>500.99</v>
      </c>
      <c r="I67" s="16">
        <v>2003.96</v>
      </c>
      <c r="J67" s="17">
        <f>SUM(G67:I67)</f>
        <v>2504.9499999999998</v>
      </c>
      <c r="K67" s="18"/>
      <c r="L67" s="18"/>
      <c r="M67" s="18"/>
      <c r="N67" s="18"/>
      <c r="O67" s="18"/>
      <c r="P67" s="18"/>
      <c r="Q67" s="18"/>
      <c r="R67" s="51"/>
      <c r="S67" s="51"/>
      <c r="T67" s="51"/>
      <c r="U67" s="51"/>
      <c r="V67" s="51"/>
      <c r="W67" s="51"/>
      <c r="X67" s="51"/>
      <c r="Y67" s="51"/>
      <c r="Z67" s="51"/>
      <c r="AA67" s="5"/>
      <c r="AB67" s="5"/>
      <c r="AC67" s="5"/>
      <c r="AD67" s="5"/>
    </row>
    <row r="68" spans="1:30" ht="14.4" x14ac:dyDescent="0.25">
      <c r="A68" s="57" t="s">
        <v>222</v>
      </c>
      <c r="B68" s="56" t="s">
        <v>37</v>
      </c>
      <c r="C68" s="55" t="s">
        <v>230</v>
      </c>
      <c r="D68" s="56" t="s">
        <v>287</v>
      </c>
      <c r="E68" s="58">
        <v>1</v>
      </c>
      <c r="F68" s="57"/>
      <c r="G68" s="59">
        <v>0</v>
      </c>
      <c r="H68" s="16">
        <v>0</v>
      </c>
      <c r="I68" s="16">
        <v>0</v>
      </c>
      <c r="J68" s="17">
        <f t="shared" si="0"/>
        <v>0</v>
      </c>
      <c r="K68" s="18"/>
      <c r="L68" s="18"/>
      <c r="M68" s="18"/>
      <c r="N68" s="18"/>
      <c r="O68" s="18"/>
      <c r="P68" s="18"/>
      <c r="Q68" s="18"/>
      <c r="R68" s="51"/>
      <c r="S68" s="51"/>
      <c r="T68" s="51"/>
      <c r="U68" s="51"/>
      <c r="V68" s="51"/>
      <c r="W68" s="51"/>
      <c r="X68" s="51"/>
      <c r="Y68" s="51"/>
      <c r="Z68" s="51"/>
      <c r="AA68" s="5"/>
      <c r="AB68" s="5"/>
      <c r="AC68" s="5"/>
      <c r="AD68" s="5"/>
    </row>
    <row r="69" spans="1:30" ht="14.4" x14ac:dyDescent="0.25">
      <c r="A69" s="57" t="s">
        <v>224</v>
      </c>
      <c r="B69" s="56" t="s">
        <v>37</v>
      </c>
      <c r="C69" s="55" t="s">
        <v>230</v>
      </c>
      <c r="D69" s="56" t="s">
        <v>288</v>
      </c>
      <c r="E69" s="58">
        <v>1</v>
      </c>
      <c r="F69" s="57" t="s">
        <v>278</v>
      </c>
      <c r="G69" s="59">
        <v>0</v>
      </c>
      <c r="H69" s="16">
        <v>500.99</v>
      </c>
      <c r="I69" s="16">
        <v>2003.96</v>
      </c>
      <c r="J69" s="17">
        <f>SUM(G69:I69)</f>
        <v>2504.9499999999998</v>
      </c>
      <c r="K69" s="18"/>
      <c r="L69" s="18"/>
      <c r="M69" s="18"/>
      <c r="N69" s="18"/>
      <c r="O69" s="18"/>
      <c r="P69" s="18"/>
      <c r="Q69" s="18"/>
      <c r="R69" s="51"/>
      <c r="S69" s="51"/>
      <c r="T69" s="51"/>
      <c r="U69" s="51"/>
      <c r="V69" s="51"/>
      <c r="W69" s="51"/>
      <c r="X69" s="51"/>
      <c r="Y69" s="51"/>
      <c r="Z69" s="51"/>
      <c r="AA69" s="5"/>
      <c r="AB69" s="5"/>
      <c r="AC69" s="5"/>
      <c r="AD69" s="5"/>
    </row>
    <row r="70" spans="1:30" ht="14.4" x14ac:dyDescent="0.25">
      <c r="A70" s="57" t="s">
        <v>225</v>
      </c>
      <c r="B70" s="56" t="s">
        <v>37</v>
      </c>
      <c r="C70" s="55" t="s">
        <v>230</v>
      </c>
      <c r="D70" s="56" t="s">
        <v>287</v>
      </c>
      <c r="E70" s="58">
        <v>1</v>
      </c>
      <c r="F70" s="57"/>
      <c r="G70" s="59">
        <v>0</v>
      </c>
      <c r="H70" s="16">
        <v>0</v>
      </c>
      <c r="I70" s="16">
        <v>0</v>
      </c>
      <c r="J70" s="17">
        <f>SUM(G70:I70)</f>
        <v>0</v>
      </c>
      <c r="K70" s="18"/>
      <c r="L70" s="18"/>
      <c r="M70" s="18"/>
      <c r="N70" s="18"/>
      <c r="O70" s="18"/>
      <c r="P70" s="18"/>
      <c r="Q70" s="18"/>
      <c r="R70" s="51"/>
      <c r="S70" s="51"/>
      <c r="T70" s="51"/>
      <c r="U70" s="51"/>
      <c r="V70" s="51"/>
      <c r="W70" s="51"/>
      <c r="X70" s="51"/>
      <c r="Y70" s="51"/>
      <c r="Z70" s="51"/>
      <c r="AA70" s="5"/>
      <c r="AB70" s="5"/>
      <c r="AC70" s="5"/>
      <c r="AD70" s="5"/>
    </row>
    <row r="71" spans="1:30" ht="14.4" x14ac:dyDescent="0.25">
      <c r="A71" s="57" t="s">
        <v>223</v>
      </c>
      <c r="B71" s="56" t="s">
        <v>37</v>
      </c>
      <c r="C71" s="55" t="s">
        <v>230</v>
      </c>
      <c r="D71" s="56" t="s">
        <v>288</v>
      </c>
      <c r="E71" s="58">
        <v>1</v>
      </c>
      <c r="F71" s="57" t="s">
        <v>276</v>
      </c>
      <c r="G71" s="59">
        <v>0</v>
      </c>
      <c r="H71" s="16">
        <v>500.99</v>
      </c>
      <c r="I71" s="16">
        <v>2003.96</v>
      </c>
      <c r="J71" s="17">
        <f t="shared" si="0"/>
        <v>2504.9499999999998</v>
      </c>
      <c r="K71" s="18"/>
      <c r="L71" s="18"/>
      <c r="M71" s="18"/>
      <c r="N71" s="18"/>
      <c r="O71" s="18"/>
      <c r="P71" s="18"/>
      <c r="Q71" s="18"/>
      <c r="R71" s="51"/>
      <c r="S71" s="51"/>
      <c r="T71" s="51"/>
      <c r="U71" s="51"/>
      <c r="V71" s="51"/>
      <c r="W71" s="51"/>
      <c r="X71" s="51"/>
      <c r="Y71" s="51"/>
      <c r="Z71" s="51"/>
      <c r="AA71" s="5"/>
      <c r="AB71" s="5"/>
      <c r="AC71" s="5"/>
      <c r="AD71" s="5"/>
    </row>
    <row r="72" spans="1:30" ht="14.4" x14ac:dyDescent="0.25">
      <c r="A72" s="57" t="s">
        <v>219</v>
      </c>
      <c r="B72" s="56" t="s">
        <v>37</v>
      </c>
      <c r="C72" s="55" t="s">
        <v>230</v>
      </c>
      <c r="D72" s="56" t="s">
        <v>288</v>
      </c>
      <c r="E72" s="58">
        <v>1</v>
      </c>
      <c r="F72" s="57" t="s">
        <v>280</v>
      </c>
      <c r="G72" s="59">
        <v>0</v>
      </c>
      <c r="H72" s="16">
        <v>500.99</v>
      </c>
      <c r="I72" s="16">
        <v>2003.96</v>
      </c>
      <c r="J72" s="17">
        <f>SUM(G72:I72)</f>
        <v>2504.9499999999998</v>
      </c>
      <c r="K72" s="18"/>
      <c r="L72" s="18"/>
      <c r="M72" s="18"/>
      <c r="N72" s="18"/>
      <c r="O72" s="18"/>
      <c r="P72" s="18"/>
      <c r="Q72" s="18"/>
      <c r="R72" s="51"/>
      <c r="S72" s="51"/>
      <c r="T72" s="51"/>
      <c r="U72" s="51"/>
      <c r="V72" s="51"/>
      <c r="W72" s="51"/>
      <c r="X72" s="51"/>
      <c r="Y72" s="51"/>
      <c r="Z72" s="51"/>
      <c r="AA72" s="5"/>
      <c r="AB72" s="5"/>
      <c r="AC72" s="5"/>
      <c r="AD72" s="5"/>
    </row>
    <row r="73" spans="1:30" ht="14.4" x14ac:dyDescent="0.25">
      <c r="A73" s="57" t="s">
        <v>223</v>
      </c>
      <c r="B73" s="56" t="s">
        <v>37</v>
      </c>
      <c r="C73" s="55" t="s">
        <v>230</v>
      </c>
      <c r="D73" s="56" t="s">
        <v>288</v>
      </c>
      <c r="E73" s="58">
        <v>1</v>
      </c>
      <c r="F73" s="57" t="s">
        <v>313</v>
      </c>
      <c r="G73" s="59">
        <v>0</v>
      </c>
      <c r="H73" s="16">
        <v>500.99</v>
      </c>
      <c r="I73" s="16">
        <v>2003.96</v>
      </c>
      <c r="J73" s="17">
        <f t="shared" ref="J73:J76" si="1">SUM(G73:I73)</f>
        <v>2504.9499999999998</v>
      </c>
      <c r="K73" s="18"/>
      <c r="L73" s="18"/>
      <c r="M73" s="18"/>
      <c r="N73" s="18"/>
      <c r="O73" s="18"/>
      <c r="P73" s="18"/>
      <c r="Q73" s="18"/>
      <c r="R73" s="51"/>
      <c r="S73" s="51"/>
      <c r="T73" s="51"/>
      <c r="U73" s="51"/>
      <c r="V73" s="51"/>
      <c r="W73" s="51"/>
      <c r="X73" s="51"/>
      <c r="Y73" s="51"/>
      <c r="Z73" s="51"/>
      <c r="AA73" s="5"/>
      <c r="AB73" s="5"/>
      <c r="AC73" s="5"/>
      <c r="AD73" s="5"/>
    </row>
    <row r="74" spans="1:30" ht="14.4" x14ac:dyDescent="0.25">
      <c r="A74" s="57" t="s">
        <v>315</v>
      </c>
      <c r="B74" s="56" t="s">
        <v>37</v>
      </c>
      <c r="C74" s="55" t="s">
        <v>230</v>
      </c>
      <c r="D74" s="55" t="s">
        <v>288</v>
      </c>
      <c r="E74" s="58">
        <v>1</v>
      </c>
      <c r="F74" s="57" t="s">
        <v>316</v>
      </c>
      <c r="G74" s="59">
        <v>0</v>
      </c>
      <c r="H74" s="16">
        <v>500.99</v>
      </c>
      <c r="I74" s="16">
        <v>2003.96</v>
      </c>
      <c r="J74" s="17">
        <f t="shared" si="1"/>
        <v>2504.9499999999998</v>
      </c>
      <c r="K74" s="18"/>
      <c r="L74" s="18"/>
      <c r="M74" s="18"/>
      <c r="N74" s="18"/>
      <c r="O74" s="18"/>
      <c r="P74" s="18"/>
      <c r="Q74" s="18"/>
      <c r="R74" s="51"/>
      <c r="S74" s="51"/>
      <c r="T74" s="51"/>
      <c r="U74" s="51"/>
      <c r="V74" s="51"/>
      <c r="W74" s="51"/>
      <c r="X74" s="51"/>
      <c r="Y74" s="51"/>
      <c r="Z74" s="51"/>
      <c r="AA74" s="5"/>
      <c r="AB74" s="5"/>
      <c r="AC74" s="5"/>
      <c r="AD74" s="5"/>
    </row>
    <row r="75" spans="1:30" ht="14.4" x14ac:dyDescent="0.25">
      <c r="A75" s="57" t="s">
        <v>226</v>
      </c>
      <c r="B75" s="56" t="s">
        <v>37</v>
      </c>
      <c r="C75" s="55" t="s">
        <v>230</v>
      </c>
      <c r="D75" s="56" t="s">
        <v>287</v>
      </c>
      <c r="E75" s="58">
        <v>1</v>
      </c>
      <c r="F75" s="57"/>
      <c r="G75" s="59">
        <v>0</v>
      </c>
      <c r="H75" s="16">
        <v>0</v>
      </c>
      <c r="I75" s="16">
        <v>0</v>
      </c>
      <c r="J75" s="17">
        <f t="shared" si="1"/>
        <v>0</v>
      </c>
      <c r="K75" s="18"/>
      <c r="L75" s="18"/>
      <c r="M75" s="18"/>
      <c r="N75" s="18"/>
      <c r="O75" s="18"/>
      <c r="P75" s="18"/>
      <c r="Q75" s="18"/>
      <c r="R75" s="51"/>
      <c r="S75" s="51"/>
      <c r="T75" s="51"/>
      <c r="U75" s="51"/>
      <c r="V75" s="51"/>
      <c r="W75" s="51"/>
      <c r="X75" s="51"/>
      <c r="Y75" s="51"/>
      <c r="Z75" s="51"/>
      <c r="AA75" s="5"/>
      <c r="AB75" s="5"/>
      <c r="AC75" s="5"/>
      <c r="AD75" s="5"/>
    </row>
    <row r="76" spans="1:30" ht="14.4" x14ac:dyDescent="0.25">
      <c r="A76" s="57" t="s">
        <v>227</v>
      </c>
      <c r="B76" s="56" t="s">
        <v>41</v>
      </c>
      <c r="C76" s="55" t="s">
        <v>230</v>
      </c>
      <c r="D76" s="56" t="s">
        <v>288</v>
      </c>
      <c r="E76" s="58">
        <v>1</v>
      </c>
      <c r="F76" s="57" t="s">
        <v>284</v>
      </c>
      <c r="G76" s="59">
        <v>0</v>
      </c>
      <c r="H76" s="16">
        <v>269.76</v>
      </c>
      <c r="I76" s="16">
        <v>1079.06</v>
      </c>
      <c r="J76" s="17">
        <f t="shared" si="1"/>
        <v>1348.82</v>
      </c>
      <c r="K76" s="18"/>
      <c r="L76" s="18"/>
      <c r="M76" s="18"/>
      <c r="N76" s="18"/>
      <c r="O76" s="18"/>
      <c r="P76" s="18"/>
      <c r="Q76" s="18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</row>
    <row r="77" spans="1:30" ht="14.4" x14ac:dyDescent="0.25">
      <c r="A77" s="57" t="s">
        <v>228</v>
      </c>
      <c r="B77" s="56" t="s">
        <v>41</v>
      </c>
      <c r="C77" s="55" t="s">
        <v>230</v>
      </c>
      <c r="D77" s="56" t="s">
        <v>288</v>
      </c>
      <c r="E77" s="58">
        <v>1</v>
      </c>
      <c r="F77" s="57" t="s">
        <v>281</v>
      </c>
      <c r="G77" s="59">
        <v>0</v>
      </c>
      <c r="H77" s="16">
        <v>269.76</v>
      </c>
      <c r="I77" s="16">
        <v>1079.06</v>
      </c>
      <c r="J77" s="17">
        <f t="shared" si="0"/>
        <v>1348.82</v>
      </c>
      <c r="K77" s="18"/>
      <c r="L77" s="18"/>
      <c r="M77" s="18"/>
      <c r="N77" s="18"/>
      <c r="O77" s="18"/>
      <c r="P77" s="18"/>
      <c r="Q77" s="18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</row>
    <row r="78" spans="1:30" ht="14.4" x14ac:dyDescent="0.25">
      <c r="A78" s="57" t="s">
        <v>227</v>
      </c>
      <c r="B78" s="56" t="s">
        <v>41</v>
      </c>
      <c r="C78" s="55" t="s">
        <v>230</v>
      </c>
      <c r="D78" s="56" t="s">
        <v>288</v>
      </c>
      <c r="E78" s="58">
        <v>1</v>
      </c>
      <c r="F78" s="57" t="s">
        <v>285</v>
      </c>
      <c r="G78" s="59">
        <v>0</v>
      </c>
      <c r="H78" s="16">
        <v>269.76</v>
      </c>
      <c r="I78" s="16">
        <v>1079.06</v>
      </c>
      <c r="J78" s="17">
        <f>SUM(G78:I78)</f>
        <v>1348.82</v>
      </c>
      <c r="K78" s="18"/>
      <c r="L78" s="18"/>
      <c r="M78" s="18"/>
      <c r="N78" s="18"/>
      <c r="O78" s="18"/>
      <c r="P78" s="18"/>
      <c r="Q78" s="18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</row>
    <row r="79" spans="1:30" ht="14.4" x14ac:dyDescent="0.25">
      <c r="A79" s="57" t="s">
        <v>227</v>
      </c>
      <c r="B79" s="56" t="s">
        <v>41</v>
      </c>
      <c r="C79" s="55" t="s">
        <v>230</v>
      </c>
      <c r="D79" s="56" t="s">
        <v>287</v>
      </c>
      <c r="E79" s="58">
        <v>1</v>
      </c>
      <c r="F79" s="57"/>
      <c r="G79" s="59">
        <v>0</v>
      </c>
      <c r="H79" s="16">
        <v>0</v>
      </c>
      <c r="I79" s="16">
        <v>0</v>
      </c>
      <c r="J79" s="17">
        <f>SUM(G79:I79)</f>
        <v>0</v>
      </c>
      <c r="K79" s="18"/>
      <c r="L79" s="18"/>
      <c r="M79" s="18"/>
      <c r="N79" s="18"/>
      <c r="O79" s="18"/>
      <c r="P79" s="18"/>
      <c r="Q79" s="18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</row>
    <row r="80" spans="1:30" ht="14.4" x14ac:dyDescent="0.25">
      <c r="A80" s="57" t="s">
        <v>227</v>
      </c>
      <c r="B80" s="56" t="s">
        <v>41</v>
      </c>
      <c r="C80" s="55" t="s">
        <v>230</v>
      </c>
      <c r="D80" s="56" t="s">
        <v>288</v>
      </c>
      <c r="E80" s="58">
        <v>1</v>
      </c>
      <c r="F80" s="57" t="s">
        <v>282</v>
      </c>
      <c r="G80" s="59">
        <v>0</v>
      </c>
      <c r="H80" s="16">
        <v>269.76</v>
      </c>
      <c r="I80" s="16">
        <v>1079.06</v>
      </c>
      <c r="J80" s="17">
        <f t="shared" si="0"/>
        <v>1348.82</v>
      </c>
      <c r="K80" s="18"/>
      <c r="L80" s="18"/>
      <c r="M80" s="18"/>
      <c r="N80" s="18"/>
      <c r="O80" s="18"/>
      <c r="P80" s="18"/>
      <c r="Q80" s="18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</row>
    <row r="81" spans="1:30" ht="14.4" x14ac:dyDescent="0.25">
      <c r="A81" s="57" t="s">
        <v>227</v>
      </c>
      <c r="B81" s="56" t="s">
        <v>41</v>
      </c>
      <c r="C81" s="55" t="s">
        <v>230</v>
      </c>
      <c r="D81" s="56" t="s">
        <v>287</v>
      </c>
      <c r="E81" s="58">
        <v>1</v>
      </c>
      <c r="F81" s="57"/>
      <c r="G81" s="59">
        <v>0</v>
      </c>
      <c r="H81" s="16">
        <v>0</v>
      </c>
      <c r="I81" s="16">
        <v>0</v>
      </c>
      <c r="J81" s="17">
        <f t="shared" si="0"/>
        <v>0</v>
      </c>
      <c r="K81" s="18"/>
      <c r="L81" s="18"/>
      <c r="M81" s="18"/>
      <c r="N81" s="18"/>
      <c r="O81" s="18"/>
      <c r="P81" s="18"/>
      <c r="Q81" s="18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</row>
    <row r="82" spans="1:30" ht="14.4" x14ac:dyDescent="0.25">
      <c r="A82" s="57" t="s">
        <v>227</v>
      </c>
      <c r="B82" s="56" t="s">
        <v>41</v>
      </c>
      <c r="C82" s="55" t="s">
        <v>230</v>
      </c>
      <c r="D82" s="56" t="s">
        <v>287</v>
      </c>
      <c r="E82" s="58">
        <v>1</v>
      </c>
      <c r="F82" s="57"/>
      <c r="G82" s="59">
        <v>0</v>
      </c>
      <c r="H82" s="16">
        <v>269.76</v>
      </c>
      <c r="I82" s="16">
        <v>1079.06</v>
      </c>
      <c r="J82" s="17">
        <f t="shared" ref="J82" si="2">SUM(G82:I82)</f>
        <v>1348.82</v>
      </c>
      <c r="K82" s="18"/>
      <c r="L82" s="18"/>
      <c r="M82" s="18"/>
      <c r="N82" s="18"/>
      <c r="O82" s="18"/>
      <c r="P82" s="18"/>
      <c r="Q82" s="18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</row>
    <row r="83" spans="1:30" ht="14.4" x14ac:dyDescent="0.25">
      <c r="A83" s="57" t="s">
        <v>229</v>
      </c>
      <c r="B83" s="56" t="s">
        <v>41</v>
      </c>
      <c r="C83" s="55" t="s">
        <v>230</v>
      </c>
      <c r="D83" s="56" t="s">
        <v>287</v>
      </c>
      <c r="E83" s="58">
        <v>1</v>
      </c>
      <c r="F83" s="57"/>
      <c r="G83" s="59">
        <v>0</v>
      </c>
      <c r="H83" s="59">
        <v>0</v>
      </c>
      <c r="I83" s="59">
        <v>0</v>
      </c>
      <c r="J83" s="17"/>
      <c r="K83" s="18"/>
      <c r="L83" s="18"/>
      <c r="M83" s="18"/>
      <c r="N83" s="18"/>
      <c r="O83" s="18"/>
      <c r="P83" s="18"/>
      <c r="Q83" s="18"/>
      <c r="R83" s="51"/>
      <c r="S83" s="51"/>
      <c r="T83" s="51"/>
      <c r="U83" s="51"/>
      <c r="V83" s="51"/>
      <c r="W83" s="51"/>
      <c r="X83" s="51"/>
      <c r="Y83" s="51"/>
      <c r="Z83" s="51"/>
      <c r="AA83" s="5"/>
      <c r="AB83" s="5"/>
      <c r="AC83" s="5"/>
      <c r="AD83" s="5"/>
    </row>
    <row r="84" spans="1:30" ht="14.4" x14ac:dyDescent="0.25">
      <c r="A84" s="57" t="s">
        <v>229</v>
      </c>
      <c r="B84" s="56" t="s">
        <v>41</v>
      </c>
      <c r="C84" s="55" t="s">
        <v>230</v>
      </c>
      <c r="D84" s="56" t="s">
        <v>287</v>
      </c>
      <c r="E84" s="58">
        <v>1</v>
      </c>
      <c r="F84" s="57"/>
      <c r="G84" s="59">
        <v>0</v>
      </c>
      <c r="H84" s="59">
        <v>0</v>
      </c>
      <c r="I84" s="59">
        <v>0</v>
      </c>
      <c r="J84" s="17"/>
      <c r="K84" s="18"/>
      <c r="L84" s="18"/>
      <c r="M84" s="18"/>
      <c r="N84" s="18"/>
      <c r="O84" s="18"/>
      <c r="P84" s="18"/>
      <c r="Q84" s="18"/>
      <c r="R84" s="51"/>
      <c r="S84" s="51"/>
      <c r="T84" s="51"/>
      <c r="U84" s="51"/>
      <c r="V84" s="51"/>
      <c r="W84" s="51"/>
      <c r="X84" s="51"/>
      <c r="Y84" s="51"/>
      <c r="Z84" s="51"/>
      <c r="AA84" s="5"/>
      <c r="AB84" s="5"/>
      <c r="AC84" s="5"/>
      <c r="AD84" s="5"/>
    </row>
    <row r="85" spans="1:30" ht="14.4" x14ac:dyDescent="0.25">
      <c r="A85" s="57" t="s">
        <v>229</v>
      </c>
      <c r="B85" s="56" t="s">
        <v>41</v>
      </c>
      <c r="C85" s="55" t="s">
        <v>230</v>
      </c>
      <c r="D85" s="56" t="s">
        <v>287</v>
      </c>
      <c r="E85" s="58">
        <v>1</v>
      </c>
      <c r="F85" s="57"/>
      <c r="G85" s="59">
        <v>0</v>
      </c>
      <c r="H85" s="59">
        <v>0</v>
      </c>
      <c r="I85" s="59">
        <v>0</v>
      </c>
      <c r="J85" s="17"/>
      <c r="K85" s="18"/>
      <c r="L85" s="18"/>
      <c r="M85" s="18"/>
      <c r="N85" s="18"/>
      <c r="O85" s="18"/>
      <c r="P85" s="18"/>
      <c r="Q85" s="18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</row>
    <row r="86" spans="1:30" ht="14.4" x14ac:dyDescent="0.25">
      <c r="A86" s="57" t="s">
        <v>229</v>
      </c>
      <c r="B86" s="56" t="s">
        <v>41</v>
      </c>
      <c r="C86" s="55" t="s">
        <v>230</v>
      </c>
      <c r="D86" s="56" t="s">
        <v>287</v>
      </c>
      <c r="E86" s="58">
        <v>1</v>
      </c>
      <c r="F86" s="57"/>
      <c r="G86" s="59">
        <v>0</v>
      </c>
      <c r="H86" s="59">
        <v>0</v>
      </c>
      <c r="I86" s="59">
        <v>0</v>
      </c>
      <c r="J86" s="17"/>
      <c r="K86" s="18"/>
      <c r="L86" s="18"/>
      <c r="M86" s="18"/>
      <c r="N86" s="18"/>
      <c r="O86" s="18"/>
      <c r="P86" s="18"/>
      <c r="Q86" s="18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</row>
    <row r="87" spans="1:30" ht="41.4" x14ac:dyDescent="0.25">
      <c r="A87" s="53" t="s">
        <v>11</v>
      </c>
      <c r="B87" s="53" t="s">
        <v>12</v>
      </c>
      <c r="C87" s="54" t="s">
        <v>13</v>
      </c>
      <c r="D87" s="54" t="s">
        <v>14</v>
      </c>
      <c r="E87" s="21" t="s">
        <v>15</v>
      </c>
      <c r="F87" s="60"/>
      <c r="G87" s="21" t="s">
        <v>16</v>
      </c>
      <c r="H87" s="21" t="s">
        <v>17</v>
      </c>
      <c r="I87" s="21" t="s">
        <v>18</v>
      </c>
      <c r="J87" s="21" t="s">
        <v>19</v>
      </c>
      <c r="K87" s="18"/>
      <c r="L87" s="18"/>
      <c r="M87" s="18"/>
      <c r="N87" s="18"/>
      <c r="O87" s="18"/>
      <c r="P87" s="18"/>
      <c r="Q87" s="18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</row>
    <row r="88" spans="1:30" ht="14.4" x14ac:dyDescent="0.25">
      <c r="A88" s="23" t="s">
        <v>20</v>
      </c>
      <c r="B88" s="15" t="s">
        <v>21</v>
      </c>
      <c r="C88" s="24">
        <f>SUMIFS($E$7:$E$86,$B$7:$B$86,"DAS",$D$7:$D$86,"&lt;&gt;VAGO")</f>
        <v>4</v>
      </c>
      <c r="D88" s="24">
        <f>SUMIFS($E$7:$E$86,$B$7:$B$86,"DAS",$D$7:$D$86,"VAGO")</f>
        <v>0</v>
      </c>
      <c r="E88" s="24">
        <f t="shared" ref="E88:E98" si="3">C88+D88</f>
        <v>4</v>
      </c>
      <c r="F88" s="25"/>
      <c r="G88" s="26">
        <f>SUMIF($B$7:$B$86,"DAS",$G$7:$G$86)</f>
        <v>0</v>
      </c>
      <c r="H88" s="26">
        <f>SUMIF($B$7:$B$86,"DAS",$H$7:$H$86)</f>
        <v>9558.4</v>
      </c>
      <c r="I88" s="26">
        <f>SUMIF($B$7:$B$86,"DAS",$I$7:$I$86)</f>
        <v>50297.599999999999</v>
      </c>
      <c r="J88" s="26">
        <f>SUMIF($B$7:$B$86,"DAS",$J$7:$J$86)</f>
        <v>59856</v>
      </c>
      <c r="K88" s="27"/>
      <c r="L88" s="27"/>
      <c r="M88" s="27"/>
      <c r="N88" s="27"/>
      <c r="O88" s="27"/>
      <c r="P88" s="27"/>
      <c r="Q88" s="27"/>
    </row>
    <row r="89" spans="1:30" ht="14.4" x14ac:dyDescent="0.25">
      <c r="A89" s="23" t="s">
        <v>22</v>
      </c>
      <c r="B89" s="15" t="s">
        <v>23</v>
      </c>
      <c r="C89" s="24">
        <f>SUMIFS($E$7:$E$86,$B$7:$B$86,"DAS-1",$D$7:$D$86,"&lt;&gt;VAGO")</f>
        <v>0</v>
      </c>
      <c r="D89" s="24">
        <f>SUMIFS($E$7:$E$86,$B$7:$B$86,"DAS-1",$D$7:$D$86,"VAGO")</f>
        <v>0</v>
      </c>
      <c r="E89" s="24">
        <f t="shared" si="3"/>
        <v>0</v>
      </c>
      <c r="F89" s="28"/>
      <c r="G89" s="26">
        <f>SUMIF($B$7:$B$86,"DAS-1",$G$7:$G$86)</f>
        <v>0</v>
      </c>
      <c r="H89" s="26">
        <f>SUMIF($B$7:$B$86,"DAS-1",$H$7:$H$86)</f>
        <v>0</v>
      </c>
      <c r="I89" s="26">
        <f>SUMIF($B$7:$B$86,"DAS-1",$I$7:$I$86)</f>
        <v>0</v>
      </c>
      <c r="J89" s="26">
        <f>SUMIF($B$7:$B$86,"DAS-1",$J$7:$J$86)</f>
        <v>0</v>
      </c>
      <c r="K89" s="27"/>
      <c r="L89" s="27"/>
      <c r="M89" s="27"/>
      <c r="N89" s="27"/>
      <c r="O89" s="27"/>
      <c r="P89" s="27"/>
      <c r="Q89" s="27"/>
    </row>
    <row r="90" spans="1:30" ht="14.4" x14ac:dyDescent="0.25">
      <c r="A90" s="23" t="s">
        <v>24</v>
      </c>
      <c r="B90" s="15" t="s">
        <v>25</v>
      </c>
      <c r="C90" s="24">
        <f>SUMIFS($E$7:$E$86,$B$7:$B$86,"DAS-2",$D$7:$D$86,"&lt;&gt;VAGO")</f>
        <v>6</v>
      </c>
      <c r="D90" s="24">
        <f>SUMIFS($E$7:$E$86,$B$7:$B$86,"DAS-2",$D$7:$D$86,"VAGO")</f>
        <v>0</v>
      </c>
      <c r="E90" s="24">
        <f t="shared" si="3"/>
        <v>6</v>
      </c>
      <c r="F90" s="28"/>
      <c r="G90" s="26">
        <f>SUMIF($B$7:$B$86,"DAS-2",$G$7:$G$86)</f>
        <v>0</v>
      </c>
      <c r="H90" s="26">
        <f>SUMIF($B$7:$B$86,"DAS-2",$H$7:$H$86)</f>
        <v>10173.9</v>
      </c>
      <c r="I90" s="26">
        <f>SUMIF($B$7:$B$86,"DAS-2",$I$7:$I$86)</f>
        <v>40695.72</v>
      </c>
      <c r="J90" s="26">
        <f>SUMIF($B$7:$B$86,"DAS-2",$J$7:$J$86)</f>
        <v>50869.62000000001</v>
      </c>
      <c r="K90" s="27"/>
      <c r="L90" s="27"/>
      <c r="M90" s="27"/>
      <c r="N90" s="27"/>
      <c r="O90" s="27"/>
      <c r="P90" s="27"/>
      <c r="Q90" s="27"/>
    </row>
    <row r="91" spans="1:30" ht="14.4" x14ac:dyDescent="0.25">
      <c r="A91" s="23" t="s">
        <v>26</v>
      </c>
      <c r="B91" s="15" t="s">
        <v>27</v>
      </c>
      <c r="C91" s="24">
        <f>SUMIFS($E$7:$E$86,$B$7:$B$86,"DAS-3",$D$7:$D$86,"&lt;&gt;VAGO")</f>
        <v>0</v>
      </c>
      <c r="D91" s="24">
        <f>SUMIFS($E$7:$E$86,$B$7:$B$86,"DAS-3",$D$7:$D$86,"VAGO")</f>
        <v>0</v>
      </c>
      <c r="E91" s="24">
        <f t="shared" si="3"/>
        <v>0</v>
      </c>
      <c r="F91" s="28"/>
      <c r="G91" s="26">
        <f>SUMIF($B$7:$B$86,"DAS-3",$G$7:$G$86)</f>
        <v>0</v>
      </c>
      <c r="H91" s="26">
        <f>SUMIF($B$7:$B$86,"DAS-3",$H$7:$H$86)</f>
        <v>0</v>
      </c>
      <c r="I91" s="26">
        <f>SUMIF($B$7:$B$86,"DAS-3",$I$7:$I$86)</f>
        <v>0</v>
      </c>
      <c r="J91" s="26">
        <f>SUMIF($B$7:$B$86,"DAS-3",$J$7:$J$86)</f>
        <v>0</v>
      </c>
      <c r="K91" s="27"/>
      <c r="L91" s="27"/>
      <c r="M91" s="27"/>
      <c r="N91" s="27"/>
      <c r="O91" s="27"/>
      <c r="P91" s="27"/>
      <c r="Q91" s="27"/>
    </row>
    <row r="92" spans="1:30" ht="14.4" x14ac:dyDescent="0.25">
      <c r="A92" s="29" t="s">
        <v>28</v>
      </c>
      <c r="B92" s="15" t="s">
        <v>29</v>
      </c>
      <c r="C92" s="24">
        <f>SUMIFS($E$7:$E$86,$B$7:$B$86,"DAS-4",$D$7:$D$86,"&lt;&gt;VAGO")</f>
        <v>7</v>
      </c>
      <c r="D92" s="24">
        <f>SUMIFS($E$7:$E$86,$B$7:$B$86,"DAS-4",$D$7:$D$86,"VAGO")</f>
        <v>4</v>
      </c>
      <c r="E92" s="24">
        <f t="shared" si="3"/>
        <v>11</v>
      </c>
      <c r="F92" s="30"/>
      <c r="G92" s="26">
        <f>SUMIF($B$7:$B$86,"DAS-4",$G$7:$G$86)</f>
        <v>0</v>
      </c>
      <c r="H92" s="26">
        <f>SUMIF($B$7:$B$86,"DAS-4",$H$7:$H$86)</f>
        <v>9171.9599999999991</v>
      </c>
      <c r="I92" s="26">
        <f>SUMIF($B$7:$B$86,"DAS-4",$I$7:$I$86)</f>
        <v>36687.769999999997</v>
      </c>
      <c r="J92" s="26">
        <f>SUMIF($B$7:$B$86,"DAS-4",$J$7:$J$86)</f>
        <v>45859.729999999996</v>
      </c>
      <c r="K92" s="27"/>
      <c r="L92" s="27"/>
      <c r="M92" s="27"/>
      <c r="N92" s="27"/>
      <c r="O92" s="27"/>
      <c r="P92" s="27"/>
      <c r="Q92" s="27"/>
    </row>
    <row r="93" spans="1:30" ht="14.4" x14ac:dyDescent="0.25">
      <c r="A93" s="29" t="s">
        <v>30</v>
      </c>
      <c r="B93" s="15" t="s">
        <v>31</v>
      </c>
      <c r="C93" s="24">
        <f>SUMIFS($E$7:$E$86,$B$7:$B$86,"DAS-5",$D$7:$D$86,"&lt;&gt;VAGO")</f>
        <v>5</v>
      </c>
      <c r="D93" s="24">
        <f>SUMIFS($E$7:$E$86,$B$7:$B$86,"DAS-5",$D$7:$D$86,"VAGO")</f>
        <v>0</v>
      </c>
      <c r="E93" s="24">
        <f t="shared" si="3"/>
        <v>5</v>
      </c>
      <c r="F93" s="30"/>
      <c r="G93" s="26">
        <f>SUMIF($B$7:$B$86,"DAS-5",$G$7:$G$86)</f>
        <v>0</v>
      </c>
      <c r="H93" s="26">
        <f>SUMIF($B$7:$B$86,"DAS-5",$H$7:$H$86)</f>
        <v>5395.25</v>
      </c>
      <c r="I93" s="26">
        <f>SUMIF($B$7:$B$86,"DAS-5",$I$7:$I$86)</f>
        <v>21581.05</v>
      </c>
      <c r="J93" s="26">
        <f>SUMIF($B$7:$B$86,"DAS-5",$J$7:$J$86)</f>
        <v>26976.300000000003</v>
      </c>
      <c r="K93" s="27"/>
      <c r="L93" s="27"/>
      <c r="M93" s="27"/>
      <c r="N93" s="27"/>
      <c r="O93" s="27"/>
      <c r="P93" s="27"/>
      <c r="Q93" s="27"/>
    </row>
    <row r="94" spans="1:30" ht="14.4" x14ac:dyDescent="0.25">
      <c r="A94" s="29" t="s">
        <v>32</v>
      </c>
      <c r="B94" s="15" t="s">
        <v>33</v>
      </c>
      <c r="C94" s="24">
        <f>SUMIFS($E$7:$E$86,$B$7:$B$86,"CAA-1",$D$7:$D$86,"&lt;&gt;VAGO")</f>
        <v>20</v>
      </c>
      <c r="D94" s="24">
        <f>SUMIFS($E$7:$E$86,$B$7:$B$86,"CAA-1",$D$7:$D$86,"VAGO")</f>
        <v>2</v>
      </c>
      <c r="E94" s="24">
        <f t="shared" si="3"/>
        <v>22</v>
      </c>
      <c r="F94" s="30"/>
      <c r="G94" s="26">
        <f>SUMIF($B$7:$B$86,"CAA-1",$G$7:$G$86)</f>
        <v>0</v>
      </c>
      <c r="H94" s="26">
        <f>SUMIF($B$7:$B$86,"CAA-1",$H$7:$H$86)</f>
        <v>18729.19999999999</v>
      </c>
      <c r="I94" s="26">
        <f>SUMIF($B$7:$B$86,"CAA-1",$I$7:$I$86)</f>
        <v>74917</v>
      </c>
      <c r="J94" s="26">
        <f>SUMIF($B$7:$B$86,"CAA-1",$J$7:$J$86)</f>
        <v>93646.199999999968</v>
      </c>
      <c r="K94" s="27"/>
      <c r="L94" s="27"/>
      <c r="M94" s="27"/>
      <c r="N94" s="27"/>
      <c r="O94" s="27"/>
      <c r="P94" s="27"/>
      <c r="Q94" s="27"/>
    </row>
    <row r="95" spans="1:30" ht="14.4" x14ac:dyDescent="0.25">
      <c r="A95" s="29" t="s">
        <v>34</v>
      </c>
      <c r="B95" s="15" t="s">
        <v>35</v>
      </c>
      <c r="C95" s="24">
        <f>SUMIFS($E$7:$E$86,$B$7:$B$86,"CAA-2",$D$7:$D$86,"&lt;&gt;VAGO")</f>
        <v>7</v>
      </c>
      <c r="D95" s="24">
        <f>SUMIFS($E$7:$E$86,$B$7:$B$86,"CAA-2",$D$7:$D$86,"VAGO")</f>
        <v>3</v>
      </c>
      <c r="E95" s="24">
        <f t="shared" si="3"/>
        <v>10</v>
      </c>
      <c r="F95" s="30"/>
      <c r="G95" s="26">
        <f>SUMIF($B$7:$B$86,"CAA-2",$G$7:$G$86)</f>
        <v>0</v>
      </c>
      <c r="H95" s="26">
        <f>SUMIF($B$7:$B$86,"CAA-2",$H$7:$H$86)</f>
        <v>4624.5</v>
      </c>
      <c r="I95" s="26">
        <f>SUMIF($B$7:$B$86,"CAA-2",$I$7:$I$86)</f>
        <v>21581.07</v>
      </c>
      <c r="J95" s="26">
        <f>SUMIF($B$7:$B$86,"CAA-2",$J$7:$J$86)</f>
        <v>26205.570000000007</v>
      </c>
      <c r="K95" s="27"/>
      <c r="L95" s="27"/>
      <c r="M95" s="27"/>
      <c r="N95" s="27"/>
      <c r="O95" s="27"/>
      <c r="P95" s="27"/>
      <c r="Q95" s="27"/>
    </row>
    <row r="96" spans="1:30" ht="14.4" x14ac:dyDescent="0.25">
      <c r="A96" s="29" t="s">
        <v>36</v>
      </c>
      <c r="B96" s="15" t="s">
        <v>37</v>
      </c>
      <c r="C96" s="24">
        <f>SUMIFS($E$7:$E$86,$B$7:$B$86,"CAA-3",$D$7:$D$86,"&lt;&gt;VAGO")</f>
        <v>8</v>
      </c>
      <c r="D96" s="24">
        <f>SUMIFS($E$7:$E$86,$B$7:$B$86,"CAA-3",$D$7:$D$86,"VAGO")</f>
        <v>3</v>
      </c>
      <c r="E96" s="24">
        <f t="shared" si="3"/>
        <v>11</v>
      </c>
      <c r="F96" s="28"/>
      <c r="G96" s="26">
        <f>SUMIF($B$7:$B$86,"CAA-3",$G$7:$G$86)</f>
        <v>0</v>
      </c>
      <c r="H96" s="26">
        <f>SUMIF($B$7:$B$86,"CAA-3",$H$7:$H$86)</f>
        <v>4007.9199999999992</v>
      </c>
      <c r="I96" s="26">
        <f>SUMIF($B$7:$B$86,"CAA-3",$I$7:$I$86)</f>
        <v>16031.679999999997</v>
      </c>
      <c r="J96" s="26">
        <f>SUMIF($B$7:$B$86,"CAA-3",$J$7:$J$86)</f>
        <v>20039.600000000002</v>
      </c>
      <c r="K96" s="27"/>
      <c r="L96" s="27"/>
      <c r="M96" s="27"/>
      <c r="N96" s="27"/>
      <c r="O96" s="27"/>
      <c r="P96" s="27"/>
      <c r="Q96" s="27"/>
    </row>
    <row r="97" spans="1:30" ht="14.4" x14ac:dyDescent="0.25">
      <c r="A97" s="29" t="s">
        <v>38</v>
      </c>
      <c r="B97" s="15" t="s">
        <v>39</v>
      </c>
      <c r="C97" s="24">
        <f>SUMIFS($E$7:$E$86,$B$7:$B$86,"CAA-4",$D$7:$D$86,"&lt;&gt;VAGO")</f>
        <v>0</v>
      </c>
      <c r="D97" s="24">
        <f>SUMIFS($E$7:$E$86,$B$7:$B$86,"CAA-4",$D$7:$D$86,"VAGO")</f>
        <v>0</v>
      </c>
      <c r="E97" s="24">
        <f>C97+D97</f>
        <v>0</v>
      </c>
      <c r="F97" s="28"/>
      <c r="G97" s="26">
        <f>SUMIF($B$7:$B$86,"CAA-4",$G$7:$G$86)</f>
        <v>0</v>
      </c>
      <c r="H97" s="26">
        <f>SUMIF($B$7:$B$86,"CAA-4",$H$7:$H$86)</f>
        <v>0</v>
      </c>
      <c r="I97" s="26">
        <f>SUMIF($B$7:$B$86,"CAA-4",$I$7:$I$86)</f>
        <v>0</v>
      </c>
      <c r="J97" s="26">
        <f>SUMIF($B$7:$B$86,"CAA-4",$J$7:$J$86)</f>
        <v>0</v>
      </c>
      <c r="K97" s="27"/>
      <c r="L97" s="27"/>
      <c r="M97" s="27"/>
      <c r="N97" s="27"/>
      <c r="O97" s="27"/>
      <c r="P97" s="27"/>
      <c r="Q97" s="27"/>
    </row>
    <row r="98" spans="1:30" ht="14.4" x14ac:dyDescent="0.25">
      <c r="A98" s="29" t="s">
        <v>40</v>
      </c>
      <c r="B98" s="15" t="s">
        <v>41</v>
      </c>
      <c r="C98" s="24">
        <f>SUMIFS($E$7:$E$86,$B$7:$B$86,"CAA-5",$D$7:$D$86,"&lt;&gt;VAGO")</f>
        <v>4</v>
      </c>
      <c r="D98" s="24">
        <f>SUMIFS($E$7:$E$86,$B$7:$B$86,"CAA-5",$D$7:$D$86,"VAGO")</f>
        <v>7</v>
      </c>
      <c r="E98" s="24">
        <f t="shared" si="3"/>
        <v>11</v>
      </c>
      <c r="F98" s="28"/>
      <c r="G98" s="26">
        <f>SUMIF($B$7:$B$86,"CAA-5",$G$7:$G$86)</f>
        <v>0</v>
      </c>
      <c r="H98" s="26">
        <f>SUMIF($B$7:$B$86,"CAA-5",$H$7:$H$86)</f>
        <v>1348.8</v>
      </c>
      <c r="I98" s="26">
        <f>SUMIF($B$7:$B$86,"CAA-5",$I$7:$I$86)</f>
        <v>5395.2999999999993</v>
      </c>
      <c r="J98" s="26">
        <f>SUMIF($B$7:$B$86,"CAA-5",$J$7:$J$86)</f>
        <v>6744.0999999999995</v>
      </c>
      <c r="K98" s="27"/>
      <c r="L98" s="27"/>
      <c r="M98" s="27"/>
      <c r="N98" s="27"/>
      <c r="O98" s="27"/>
      <c r="P98" s="27"/>
      <c r="Q98" s="27"/>
    </row>
    <row r="99" spans="1:30" ht="14.4" x14ac:dyDescent="0.25">
      <c r="A99" s="20" t="s">
        <v>42</v>
      </c>
      <c r="B99" s="22"/>
      <c r="C99" s="21">
        <f>SUM(C88:C98)</f>
        <v>61</v>
      </c>
      <c r="D99" s="21">
        <f>SUM(D88:D98)</f>
        <v>19</v>
      </c>
      <c r="E99" s="21">
        <f>SUM(E88:E98)</f>
        <v>80</v>
      </c>
      <c r="F99" s="22"/>
      <c r="G99" s="31">
        <f t="shared" ref="G99:J99" si="4">SUM(G88:G98)</f>
        <v>0</v>
      </c>
      <c r="H99" s="31">
        <f t="shared" si="4"/>
        <v>63009.929999999986</v>
      </c>
      <c r="I99" s="31">
        <f t="shared" si="4"/>
        <v>267187.19</v>
      </c>
      <c r="J99" s="31">
        <f t="shared" si="4"/>
        <v>330197.11999999994</v>
      </c>
      <c r="K99" s="27"/>
      <c r="L99" s="27"/>
      <c r="M99" s="27"/>
      <c r="N99" s="27"/>
      <c r="O99" s="27"/>
      <c r="P99" s="27"/>
      <c r="Q99" s="27"/>
    </row>
    <row r="100" spans="1:30" ht="45.75" customHeight="1" x14ac:dyDescent="0.25">
      <c r="A100" s="27"/>
      <c r="B100" s="27"/>
      <c r="C100" s="27"/>
      <c r="D100" s="27"/>
      <c r="E100" s="27"/>
      <c r="F100" s="27"/>
      <c r="G100" s="27"/>
      <c r="H100" s="18"/>
      <c r="I100" s="18"/>
      <c r="J100" s="32"/>
      <c r="K100" s="27"/>
      <c r="L100" s="27"/>
      <c r="M100" s="27"/>
      <c r="N100" s="27"/>
      <c r="O100" s="27"/>
      <c r="P100" s="27"/>
      <c r="Q100" s="27"/>
    </row>
    <row r="101" spans="1:30" ht="14.4" x14ac:dyDescent="0.25">
      <c r="A101" s="112" t="s">
        <v>43</v>
      </c>
      <c r="B101" s="104"/>
      <c r="C101" s="104"/>
      <c r="D101" s="104"/>
      <c r="E101" s="104"/>
      <c r="F101" s="104"/>
      <c r="G101" s="104"/>
      <c r="H101" s="104"/>
      <c r="I101" s="105"/>
      <c r="J101" s="27"/>
      <c r="K101" s="6"/>
      <c r="L101" s="27"/>
      <c r="M101" s="27"/>
      <c r="N101" s="27"/>
      <c r="O101" s="27"/>
      <c r="P101" s="27"/>
      <c r="Q101" s="27"/>
    </row>
    <row r="102" spans="1:30" ht="27.6" x14ac:dyDescent="0.25">
      <c r="A102" s="9" t="s">
        <v>44</v>
      </c>
      <c r="B102" s="9" t="s">
        <v>45</v>
      </c>
      <c r="C102" s="9" t="s">
        <v>46</v>
      </c>
      <c r="D102" s="9" t="s">
        <v>47</v>
      </c>
      <c r="E102" s="9" t="s">
        <v>48</v>
      </c>
      <c r="F102" s="9" t="s">
        <v>49</v>
      </c>
      <c r="G102" s="9" t="s">
        <v>50</v>
      </c>
      <c r="H102" s="9" t="s">
        <v>51</v>
      </c>
      <c r="I102" s="9" t="s">
        <v>52</v>
      </c>
      <c r="J102" s="33"/>
      <c r="K102" s="6"/>
      <c r="L102" s="33"/>
      <c r="M102" s="33"/>
      <c r="N102" s="33"/>
      <c r="O102" s="33"/>
      <c r="P102" s="33"/>
      <c r="Q102" s="33"/>
      <c r="R102" s="34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</row>
    <row r="103" spans="1:30" ht="14.4" x14ac:dyDescent="0.25">
      <c r="A103" s="13"/>
      <c r="B103" s="35"/>
      <c r="C103" s="14"/>
      <c r="D103" s="14"/>
      <c r="E103" s="15">
        <v>0</v>
      </c>
      <c r="F103" s="36"/>
      <c r="G103" s="16">
        <v>0</v>
      </c>
      <c r="H103" s="16">
        <v>0</v>
      </c>
      <c r="I103" s="17">
        <f t="shared" ref="I103:I112" si="5">SUM(G103:H103)</f>
        <v>0</v>
      </c>
      <c r="J103" s="27"/>
      <c r="K103" s="18"/>
      <c r="L103" s="18"/>
      <c r="M103" s="18"/>
      <c r="N103" s="18"/>
      <c r="O103" s="18"/>
      <c r="P103" s="18"/>
      <c r="Q103" s="18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</row>
    <row r="104" spans="1:30" ht="14.4" x14ac:dyDescent="0.25">
      <c r="A104" s="13"/>
      <c r="B104" s="35"/>
      <c r="C104" s="14"/>
      <c r="D104" s="14"/>
      <c r="E104" s="15">
        <v>0</v>
      </c>
      <c r="F104" s="36"/>
      <c r="G104" s="16">
        <v>0</v>
      </c>
      <c r="H104" s="16">
        <v>0</v>
      </c>
      <c r="I104" s="17">
        <f t="shared" si="5"/>
        <v>0</v>
      </c>
      <c r="J104" s="27"/>
      <c r="K104" s="18"/>
      <c r="L104" s="18"/>
      <c r="M104" s="18"/>
      <c r="N104" s="18"/>
      <c r="O104" s="18"/>
      <c r="P104" s="18"/>
      <c r="Q104" s="18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</row>
    <row r="105" spans="1:30" ht="14.4" x14ac:dyDescent="0.25">
      <c r="A105" s="13"/>
      <c r="B105" s="35"/>
      <c r="C105" s="14"/>
      <c r="D105" s="14"/>
      <c r="E105" s="15">
        <v>0</v>
      </c>
      <c r="F105" s="13"/>
      <c r="G105" s="16">
        <v>0</v>
      </c>
      <c r="H105" s="16">
        <v>0</v>
      </c>
      <c r="I105" s="17">
        <f t="shared" si="5"/>
        <v>0</v>
      </c>
      <c r="J105" s="27"/>
      <c r="K105" s="18"/>
      <c r="L105" s="18"/>
      <c r="M105" s="18"/>
      <c r="N105" s="18"/>
      <c r="O105" s="18"/>
      <c r="P105" s="18"/>
      <c r="Q105" s="18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</row>
    <row r="106" spans="1:30" ht="14.4" x14ac:dyDescent="0.25">
      <c r="A106" s="13"/>
      <c r="B106" s="35"/>
      <c r="C106" s="14"/>
      <c r="D106" s="14"/>
      <c r="E106" s="15">
        <v>0</v>
      </c>
      <c r="F106" s="13"/>
      <c r="G106" s="16">
        <v>0</v>
      </c>
      <c r="H106" s="16">
        <v>0</v>
      </c>
      <c r="I106" s="17">
        <f t="shared" si="5"/>
        <v>0</v>
      </c>
      <c r="J106" s="27"/>
      <c r="K106" s="18"/>
      <c r="L106" s="18"/>
      <c r="M106" s="18"/>
      <c r="N106" s="18"/>
      <c r="O106" s="18"/>
      <c r="P106" s="18"/>
      <c r="Q106" s="18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</row>
    <row r="107" spans="1:30" ht="14.4" x14ac:dyDescent="0.25">
      <c r="A107" s="13"/>
      <c r="B107" s="35"/>
      <c r="C107" s="14"/>
      <c r="D107" s="14"/>
      <c r="E107" s="15">
        <v>0</v>
      </c>
      <c r="F107" s="13"/>
      <c r="G107" s="16">
        <v>0</v>
      </c>
      <c r="H107" s="16">
        <v>0</v>
      </c>
      <c r="I107" s="17">
        <f t="shared" si="5"/>
        <v>0</v>
      </c>
      <c r="J107" s="27"/>
      <c r="K107" s="18"/>
      <c r="L107" s="18"/>
      <c r="M107" s="18"/>
      <c r="N107" s="18"/>
      <c r="O107" s="18"/>
      <c r="P107" s="18"/>
      <c r="Q107" s="18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</row>
    <row r="108" spans="1:30" ht="14.4" x14ac:dyDescent="0.25">
      <c r="A108" s="13"/>
      <c r="B108" s="35"/>
      <c r="C108" s="14"/>
      <c r="D108" s="14"/>
      <c r="E108" s="15">
        <v>0</v>
      </c>
      <c r="F108" s="13"/>
      <c r="G108" s="16">
        <v>0</v>
      </c>
      <c r="H108" s="16">
        <v>0</v>
      </c>
      <c r="I108" s="17">
        <f t="shared" si="5"/>
        <v>0</v>
      </c>
      <c r="J108" s="27"/>
      <c r="K108" s="18"/>
      <c r="L108" s="18"/>
      <c r="M108" s="18"/>
      <c r="N108" s="18"/>
      <c r="O108" s="18"/>
      <c r="P108" s="18"/>
      <c r="Q108" s="18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</row>
    <row r="109" spans="1:30" ht="14.4" x14ac:dyDescent="0.25">
      <c r="A109" s="13"/>
      <c r="B109" s="35"/>
      <c r="C109" s="14"/>
      <c r="D109" s="14"/>
      <c r="E109" s="15">
        <v>0</v>
      </c>
      <c r="F109" s="13"/>
      <c r="G109" s="16">
        <v>0</v>
      </c>
      <c r="H109" s="16">
        <v>0</v>
      </c>
      <c r="I109" s="17">
        <f t="shared" si="5"/>
        <v>0</v>
      </c>
      <c r="J109" s="27"/>
      <c r="K109" s="18"/>
      <c r="L109" s="18"/>
      <c r="M109" s="18"/>
      <c r="N109" s="18"/>
      <c r="O109" s="18"/>
      <c r="P109" s="18"/>
      <c r="Q109" s="18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</row>
    <row r="110" spans="1:30" ht="14.4" x14ac:dyDescent="0.25">
      <c r="A110" s="13"/>
      <c r="B110" s="35"/>
      <c r="C110" s="14"/>
      <c r="D110" s="14"/>
      <c r="E110" s="15">
        <v>0</v>
      </c>
      <c r="F110" s="13"/>
      <c r="G110" s="16">
        <v>0</v>
      </c>
      <c r="H110" s="16">
        <v>0</v>
      </c>
      <c r="I110" s="17">
        <f t="shared" si="5"/>
        <v>0</v>
      </c>
      <c r="J110" s="27"/>
      <c r="K110" s="18"/>
      <c r="L110" s="18"/>
      <c r="M110" s="18"/>
      <c r="N110" s="18"/>
      <c r="O110" s="18"/>
      <c r="P110" s="18"/>
      <c r="Q110" s="18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</row>
    <row r="111" spans="1:30" ht="14.4" x14ac:dyDescent="0.25">
      <c r="A111" s="13"/>
      <c r="B111" s="35"/>
      <c r="C111" s="14"/>
      <c r="D111" s="14"/>
      <c r="E111" s="15">
        <v>0</v>
      </c>
      <c r="F111" s="13"/>
      <c r="G111" s="16">
        <v>0</v>
      </c>
      <c r="H111" s="16">
        <v>0</v>
      </c>
      <c r="I111" s="17">
        <f t="shared" si="5"/>
        <v>0</v>
      </c>
      <c r="J111" s="27"/>
      <c r="K111" s="18"/>
      <c r="L111" s="18"/>
      <c r="M111" s="18"/>
      <c r="N111" s="18"/>
      <c r="O111" s="18"/>
      <c r="P111" s="18"/>
      <c r="Q111" s="18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</row>
    <row r="112" spans="1:30" ht="14.4" x14ac:dyDescent="0.25">
      <c r="A112" s="13"/>
      <c r="B112" s="35"/>
      <c r="C112" s="14"/>
      <c r="D112" s="14"/>
      <c r="E112" s="15">
        <v>0</v>
      </c>
      <c r="F112" s="13"/>
      <c r="G112" s="16">
        <v>0</v>
      </c>
      <c r="H112" s="16">
        <v>0</v>
      </c>
      <c r="I112" s="17">
        <f t="shared" si="5"/>
        <v>0</v>
      </c>
      <c r="J112" s="27"/>
      <c r="K112" s="18"/>
      <c r="L112" s="18"/>
      <c r="M112" s="18"/>
      <c r="N112" s="18"/>
      <c r="O112" s="18"/>
      <c r="P112" s="18"/>
      <c r="Q112" s="18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</row>
    <row r="113" spans="1:30" ht="41.4" x14ac:dyDescent="0.25">
      <c r="A113" s="20" t="s">
        <v>53</v>
      </c>
      <c r="B113" s="20" t="s">
        <v>54</v>
      </c>
      <c r="C113" s="21" t="s">
        <v>55</v>
      </c>
      <c r="D113" s="21" t="s">
        <v>56</v>
      </c>
      <c r="E113" s="21" t="s">
        <v>57</v>
      </c>
      <c r="F113" s="37"/>
      <c r="G113" s="21" t="s">
        <v>58</v>
      </c>
      <c r="H113" s="21" t="s">
        <v>59</v>
      </c>
      <c r="I113" s="21" t="s">
        <v>60</v>
      </c>
      <c r="J113" s="27"/>
      <c r="K113" s="6"/>
      <c r="L113" s="6"/>
      <c r="M113" s="6"/>
      <c r="N113" s="6"/>
      <c r="O113" s="6"/>
      <c r="P113" s="6"/>
      <c r="Q113" s="6"/>
      <c r="R113" s="38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</row>
    <row r="114" spans="1:30" ht="14.4" x14ac:dyDescent="0.25">
      <c r="A114" s="23" t="s">
        <v>61</v>
      </c>
      <c r="B114" s="39" t="s">
        <v>62</v>
      </c>
      <c r="C114" s="24">
        <f>SUMIFS($E$103:$E$112,$B$103:$B$112,"FDA",$D$103:$D$112,"&lt;&gt;VAGO")</f>
        <v>0</v>
      </c>
      <c r="D114" s="24">
        <f>SUMIFS($E$103:$E$112,$B$103:$B$112,"FDA",$D$103:$D$112,"VAGO")</f>
        <v>0</v>
      </c>
      <c r="E114" s="24">
        <f t="shared" ref="E114:E118" si="6">C114+D114</f>
        <v>0</v>
      </c>
      <c r="F114" s="25"/>
      <c r="G114" s="17">
        <f>SUMIF($B$103:$B$112,"FDA",$G$103:$G$112)</f>
        <v>0</v>
      </c>
      <c r="H114" s="17">
        <f>SUMIF($B$103:$B$112,"FDA",$H$103:$H$112)</f>
        <v>0</v>
      </c>
      <c r="I114" s="17">
        <f>SUMIF($B$103:$B$112,"FDA",$I$103:$I$112)</f>
        <v>0</v>
      </c>
      <c r="J114" s="18"/>
      <c r="K114" s="6"/>
      <c r="L114" s="18"/>
      <c r="M114" s="18"/>
      <c r="N114" s="18"/>
      <c r="O114" s="18"/>
      <c r="P114" s="18"/>
      <c r="Q114" s="18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</row>
    <row r="115" spans="1:30" ht="14.4" x14ac:dyDescent="0.25">
      <c r="A115" s="23" t="s">
        <v>63</v>
      </c>
      <c r="B115" s="39" t="s">
        <v>64</v>
      </c>
      <c r="C115" s="24">
        <f>SUMIFS($E$103:$E$112,$B$103:$B$112,"FDA-1",$D$103:$D$112,"&lt;&gt;VAGO")</f>
        <v>0</v>
      </c>
      <c r="D115" s="24">
        <f>SUMIFS($E$103:$E$112,$B$103:$B$112,"FDA-1",$D$103:$D$112,"VAGO")</f>
        <v>0</v>
      </c>
      <c r="E115" s="24">
        <f t="shared" si="6"/>
        <v>0</v>
      </c>
      <c r="F115" s="25"/>
      <c r="G115" s="17">
        <f>SUMIF($B$103:$B$112,"FDA-1",$G$103:$G$112)</f>
        <v>0</v>
      </c>
      <c r="H115" s="17">
        <f>SUMIF($B$103:$B$112,"FDA-1",$H$103:$H$112)</f>
        <v>0</v>
      </c>
      <c r="I115" s="17">
        <f>SUMIF($B$103:$B$112,"FDA-1",$I$103:$I$112)</f>
        <v>0</v>
      </c>
      <c r="J115" s="18"/>
      <c r="K115" s="6"/>
      <c r="L115" s="18"/>
      <c r="M115" s="18"/>
      <c r="N115" s="18"/>
      <c r="O115" s="18"/>
      <c r="P115" s="18"/>
      <c r="Q115" s="18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</row>
    <row r="116" spans="1:30" ht="14.4" x14ac:dyDescent="0.25">
      <c r="A116" s="23" t="s">
        <v>65</v>
      </c>
      <c r="B116" s="39" t="s">
        <v>66</v>
      </c>
      <c r="C116" s="24">
        <f>SUMIFS($E$103:$E$112,$B$103:$B$112,"FDA-2",$D$103:$D$112,"&lt;&gt;VAGO")</f>
        <v>0</v>
      </c>
      <c r="D116" s="24">
        <f>SUMIFS($E$103:$E$112,$B$103:$B$112,"FDA-2",$D$103:$D$112,"VAGO")</f>
        <v>0</v>
      </c>
      <c r="E116" s="24">
        <f t="shared" si="6"/>
        <v>0</v>
      </c>
      <c r="F116" s="28"/>
      <c r="G116" s="17">
        <f>SUMIF($B$103:$B$112,"FDA-2",$G$103:$G$112)</f>
        <v>0</v>
      </c>
      <c r="H116" s="17">
        <f>SUMIF($B$103:$B$112,"FDA-2",$H$103:$H$112)</f>
        <v>0</v>
      </c>
      <c r="I116" s="17">
        <f>SUMIF($B$103:$B$112,"FDA-2",$I$103:$I$112)</f>
        <v>0</v>
      </c>
      <c r="J116" s="18"/>
      <c r="K116" s="6"/>
      <c r="L116" s="18"/>
      <c r="M116" s="18"/>
      <c r="N116" s="18"/>
      <c r="O116" s="18"/>
      <c r="P116" s="18"/>
      <c r="Q116" s="18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</row>
    <row r="117" spans="1:30" ht="14.4" x14ac:dyDescent="0.25">
      <c r="A117" s="23" t="s">
        <v>67</v>
      </c>
      <c r="B117" s="39" t="s">
        <v>68</v>
      </c>
      <c r="C117" s="24">
        <f>SUMIFS($E$103:$E$112,$B$103:$B$112,"FDA-3",$D$103:$D$112,"&lt;&gt;VAGO")</f>
        <v>0</v>
      </c>
      <c r="D117" s="24">
        <f>SUMIFS($E$103:$E$112,$B$103:$B$112,"FDA-3",$D$103:$D$112,"VAGO")</f>
        <v>0</v>
      </c>
      <c r="E117" s="24">
        <f t="shared" si="6"/>
        <v>0</v>
      </c>
      <c r="F117" s="30"/>
      <c r="G117" s="17">
        <f>SUMIF($B$103:$B$112,"FDA-3",$G$103:$G$112)</f>
        <v>0</v>
      </c>
      <c r="H117" s="17">
        <f>SUMIF($B$103:$B$112,"FDA-3",$H$103:$H$112)</f>
        <v>0</v>
      </c>
      <c r="I117" s="17">
        <f>SUMIF($B$103:$B$112,"FDA-3",$I$103:$I$112)</f>
        <v>0</v>
      </c>
      <c r="J117" s="18"/>
      <c r="K117" s="6"/>
      <c r="L117" s="18"/>
      <c r="M117" s="18"/>
      <c r="N117" s="18"/>
      <c r="O117" s="18"/>
      <c r="P117" s="18"/>
      <c r="Q117" s="18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</row>
    <row r="118" spans="1:30" ht="14.4" x14ac:dyDescent="0.25">
      <c r="A118" s="23" t="s">
        <v>69</v>
      </c>
      <c r="B118" s="39" t="s">
        <v>70</v>
      </c>
      <c r="C118" s="24">
        <f>SUMIFS($E$103:$E$112,$B$103:$B$112,"FDA-4",$D$103:$D$112,"&lt;&gt;VAGO")</f>
        <v>0</v>
      </c>
      <c r="D118" s="24">
        <f>SUMIFS($E$103:$E$112,$B$103:$B$112,"FDA-4",$D$103:$D$112,"VAGO")</f>
        <v>0</v>
      </c>
      <c r="E118" s="24">
        <f t="shared" si="6"/>
        <v>0</v>
      </c>
      <c r="F118" s="28"/>
      <c r="G118" s="17">
        <f>SUMIF($B$103:$B$112,"FDA-4",$G$103:$G$112)</f>
        <v>0</v>
      </c>
      <c r="H118" s="17">
        <f>SUMIF($B$103:$B$112,"FDA-4",$H$103:$H$112)</f>
        <v>0</v>
      </c>
      <c r="I118" s="17">
        <f>SUMIF($B$103:$B$112,"FDA-4",$I$103:$I$112)</f>
        <v>0</v>
      </c>
      <c r="J118" s="18"/>
      <c r="K118" s="6"/>
      <c r="L118" s="18"/>
      <c r="M118" s="18"/>
      <c r="N118" s="18"/>
      <c r="O118" s="18"/>
      <c r="P118" s="18"/>
      <c r="Q118" s="18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</row>
    <row r="119" spans="1:30" ht="27.6" x14ac:dyDescent="0.25">
      <c r="A119" s="20" t="s">
        <v>71</v>
      </c>
      <c r="B119" s="37"/>
      <c r="C119" s="21">
        <f t="shared" ref="C119:E119" si="7">SUM(C115:C118)</f>
        <v>0</v>
      </c>
      <c r="D119" s="21">
        <f t="shared" si="7"/>
        <v>0</v>
      </c>
      <c r="E119" s="21">
        <f t="shared" si="7"/>
        <v>0</v>
      </c>
      <c r="F119" s="37"/>
      <c r="G119" s="40">
        <f t="shared" ref="G119:I119" si="8">SUM(G114:G118)</f>
        <v>0</v>
      </c>
      <c r="H119" s="40">
        <f t="shared" si="8"/>
        <v>0</v>
      </c>
      <c r="I119" s="40">
        <f t="shared" si="8"/>
        <v>0</v>
      </c>
      <c r="J119" s="18"/>
      <c r="K119" s="6"/>
      <c r="L119" s="18"/>
      <c r="M119" s="18"/>
      <c r="N119" s="18"/>
      <c r="O119" s="18"/>
      <c r="P119" s="18"/>
      <c r="Q119" s="18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</row>
    <row r="120" spans="1:30" ht="45" customHeight="1" x14ac:dyDescent="0.25">
      <c r="A120" s="32"/>
      <c r="B120" s="32"/>
      <c r="C120" s="32"/>
      <c r="D120" s="32"/>
      <c r="E120" s="32"/>
      <c r="F120" s="32"/>
      <c r="G120" s="32"/>
      <c r="H120" s="32"/>
      <c r="I120" s="6"/>
      <c r="J120" s="18"/>
      <c r="K120" s="6"/>
      <c r="L120" s="18"/>
      <c r="M120" s="18"/>
      <c r="N120" s="18"/>
      <c r="O120" s="18"/>
      <c r="P120" s="18"/>
      <c r="Q120" s="18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</row>
    <row r="121" spans="1:30" ht="14.4" x14ac:dyDescent="0.25">
      <c r="A121" s="112" t="s">
        <v>72</v>
      </c>
      <c r="B121" s="104"/>
      <c r="C121" s="104"/>
      <c r="D121" s="104"/>
      <c r="E121" s="104"/>
      <c r="F121" s="104"/>
      <c r="G121" s="104"/>
      <c r="H121" s="104"/>
      <c r="I121" s="105"/>
      <c r="J121" s="18"/>
      <c r="K121" s="6"/>
      <c r="L121" s="18"/>
      <c r="M121" s="18"/>
      <c r="N121" s="18"/>
      <c r="O121" s="18"/>
      <c r="P121" s="18"/>
      <c r="Q121" s="18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</row>
    <row r="122" spans="1:30" ht="27.6" x14ac:dyDescent="0.25">
      <c r="A122" s="41" t="s">
        <v>73</v>
      </c>
      <c r="B122" s="9" t="s">
        <v>74</v>
      </c>
      <c r="C122" s="9" t="s">
        <v>75</v>
      </c>
      <c r="D122" s="9" t="s">
        <v>76</v>
      </c>
      <c r="E122" s="9" t="s">
        <v>77</v>
      </c>
      <c r="F122" s="9" t="s">
        <v>78</v>
      </c>
      <c r="G122" s="9" t="s">
        <v>79</v>
      </c>
      <c r="H122" s="9" t="s">
        <v>80</v>
      </c>
      <c r="I122" s="9" t="s">
        <v>81</v>
      </c>
      <c r="J122" s="6"/>
      <c r="K122" s="6"/>
      <c r="L122" s="6"/>
      <c r="M122" s="6"/>
      <c r="N122" s="6"/>
      <c r="O122" s="6"/>
      <c r="P122" s="6"/>
      <c r="Q122" s="6"/>
      <c r="R122" s="34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</row>
    <row r="123" spans="1:30" ht="14.4" x14ac:dyDescent="0.25">
      <c r="A123" s="42"/>
      <c r="B123" s="43"/>
      <c r="C123" s="43"/>
      <c r="D123" s="14"/>
      <c r="E123" s="15">
        <v>0</v>
      </c>
      <c r="F123" s="42"/>
      <c r="G123" s="16">
        <v>0</v>
      </c>
      <c r="H123" s="16">
        <v>0</v>
      </c>
      <c r="I123" s="17">
        <f t="shared" ref="I123:I132" si="9">SUM(G123:H123)</f>
        <v>0</v>
      </c>
      <c r="J123" s="18"/>
      <c r="K123" s="18"/>
      <c r="L123" s="18"/>
      <c r="M123" s="18"/>
      <c r="N123" s="18"/>
      <c r="O123" s="18"/>
      <c r="P123" s="18"/>
      <c r="Q123" s="18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</row>
    <row r="124" spans="1:30" ht="14.4" x14ac:dyDescent="0.25">
      <c r="A124" s="13"/>
      <c r="B124" s="43"/>
      <c r="C124" s="14"/>
      <c r="D124" s="14"/>
      <c r="E124" s="15">
        <v>0</v>
      </c>
      <c r="F124" s="13"/>
      <c r="G124" s="16">
        <v>0</v>
      </c>
      <c r="H124" s="16">
        <v>0</v>
      </c>
      <c r="I124" s="17">
        <f t="shared" si="9"/>
        <v>0</v>
      </c>
      <c r="J124" s="18"/>
      <c r="K124" s="18"/>
      <c r="L124" s="18"/>
      <c r="M124" s="18"/>
      <c r="N124" s="18"/>
      <c r="O124" s="18"/>
      <c r="P124" s="18"/>
      <c r="Q124" s="18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</row>
    <row r="125" spans="1:30" ht="14.4" x14ac:dyDescent="0.25">
      <c r="A125" s="13"/>
      <c r="B125" s="43"/>
      <c r="C125" s="14"/>
      <c r="D125" s="14"/>
      <c r="E125" s="15">
        <v>0</v>
      </c>
      <c r="F125" s="36"/>
      <c r="G125" s="16">
        <v>0</v>
      </c>
      <c r="H125" s="16">
        <v>0</v>
      </c>
      <c r="I125" s="17">
        <f t="shared" si="9"/>
        <v>0</v>
      </c>
      <c r="J125" s="18"/>
      <c r="K125" s="18"/>
      <c r="L125" s="18"/>
      <c r="M125" s="18"/>
      <c r="N125" s="18"/>
      <c r="O125" s="18"/>
      <c r="P125" s="18"/>
      <c r="Q125" s="18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</row>
    <row r="126" spans="1:30" ht="14.4" x14ac:dyDescent="0.25">
      <c r="A126" s="42"/>
      <c r="B126" s="43"/>
      <c r="C126" s="14"/>
      <c r="D126" s="14"/>
      <c r="E126" s="15">
        <v>0</v>
      </c>
      <c r="F126" s="13"/>
      <c r="G126" s="16">
        <v>0</v>
      </c>
      <c r="H126" s="16">
        <v>0</v>
      </c>
      <c r="I126" s="17">
        <f t="shared" si="9"/>
        <v>0</v>
      </c>
      <c r="J126" s="18"/>
      <c r="K126" s="18"/>
      <c r="L126" s="18"/>
      <c r="M126" s="18"/>
      <c r="N126" s="18"/>
      <c r="O126" s="18"/>
      <c r="P126" s="18"/>
      <c r="Q126" s="18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</row>
    <row r="127" spans="1:30" ht="14.4" x14ac:dyDescent="0.25">
      <c r="A127" s="42"/>
      <c r="B127" s="43"/>
      <c r="C127" s="43"/>
      <c r="D127" s="14"/>
      <c r="E127" s="15">
        <v>0</v>
      </c>
      <c r="F127" s="42"/>
      <c r="G127" s="16">
        <v>0</v>
      </c>
      <c r="H127" s="16">
        <v>0</v>
      </c>
      <c r="I127" s="17">
        <f t="shared" si="9"/>
        <v>0</v>
      </c>
      <c r="J127" s="18"/>
      <c r="K127" s="18"/>
      <c r="L127" s="18"/>
      <c r="M127" s="18"/>
      <c r="N127" s="18"/>
      <c r="O127" s="18"/>
      <c r="P127" s="18"/>
      <c r="Q127" s="18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</row>
    <row r="128" spans="1:30" ht="14.4" x14ac:dyDescent="0.25">
      <c r="A128" s="42"/>
      <c r="B128" s="43"/>
      <c r="C128" s="43"/>
      <c r="D128" s="14"/>
      <c r="E128" s="15">
        <v>0</v>
      </c>
      <c r="F128" s="42"/>
      <c r="G128" s="16">
        <v>0</v>
      </c>
      <c r="H128" s="16">
        <v>0</v>
      </c>
      <c r="I128" s="17">
        <f t="shared" si="9"/>
        <v>0</v>
      </c>
      <c r="J128" s="18"/>
      <c r="K128" s="18"/>
      <c r="L128" s="18"/>
      <c r="M128" s="18"/>
      <c r="N128" s="18"/>
      <c r="O128" s="18"/>
      <c r="P128" s="18"/>
      <c r="Q128" s="18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</row>
    <row r="129" spans="1:30" ht="14.4" x14ac:dyDescent="0.25">
      <c r="A129" s="42"/>
      <c r="B129" s="43"/>
      <c r="C129" s="43"/>
      <c r="D129" s="14"/>
      <c r="E129" s="15">
        <v>0</v>
      </c>
      <c r="F129" s="42"/>
      <c r="G129" s="16">
        <v>0</v>
      </c>
      <c r="H129" s="16">
        <v>0</v>
      </c>
      <c r="I129" s="17">
        <f t="shared" si="9"/>
        <v>0</v>
      </c>
      <c r="J129" s="18"/>
      <c r="K129" s="18"/>
      <c r="L129" s="18"/>
      <c r="M129" s="18"/>
      <c r="N129" s="18"/>
      <c r="O129" s="18"/>
      <c r="P129" s="18"/>
      <c r="Q129" s="18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</row>
    <row r="130" spans="1:30" ht="14.4" x14ac:dyDescent="0.25">
      <c r="A130" s="42"/>
      <c r="B130" s="43"/>
      <c r="C130" s="43"/>
      <c r="D130" s="14"/>
      <c r="E130" s="15">
        <v>0</v>
      </c>
      <c r="F130" s="42"/>
      <c r="G130" s="16">
        <v>0</v>
      </c>
      <c r="H130" s="16">
        <v>0</v>
      </c>
      <c r="I130" s="17">
        <f t="shared" si="9"/>
        <v>0</v>
      </c>
      <c r="J130" s="18"/>
      <c r="K130" s="18"/>
      <c r="L130" s="18"/>
      <c r="M130" s="18"/>
      <c r="N130" s="18"/>
      <c r="O130" s="18"/>
      <c r="P130" s="18"/>
      <c r="Q130" s="18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</row>
    <row r="131" spans="1:30" ht="14.4" x14ac:dyDescent="0.25">
      <c r="A131" s="42"/>
      <c r="B131" s="43"/>
      <c r="C131" s="43"/>
      <c r="D131" s="14"/>
      <c r="E131" s="15">
        <v>0</v>
      </c>
      <c r="F131" s="42"/>
      <c r="G131" s="16">
        <v>0</v>
      </c>
      <c r="H131" s="16">
        <v>0</v>
      </c>
      <c r="I131" s="17">
        <f t="shared" si="9"/>
        <v>0</v>
      </c>
      <c r="J131" s="18"/>
      <c r="K131" s="18"/>
      <c r="L131" s="18"/>
      <c r="M131" s="18"/>
      <c r="N131" s="18"/>
      <c r="O131" s="18"/>
      <c r="P131" s="18"/>
      <c r="Q131" s="18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</row>
    <row r="132" spans="1:30" ht="14.4" x14ac:dyDescent="0.25">
      <c r="A132" s="42"/>
      <c r="B132" s="43"/>
      <c r="C132" s="43"/>
      <c r="D132" s="14"/>
      <c r="E132" s="15">
        <v>0</v>
      </c>
      <c r="F132" s="42"/>
      <c r="G132" s="16">
        <v>0</v>
      </c>
      <c r="H132" s="16">
        <v>0</v>
      </c>
      <c r="I132" s="17">
        <f t="shared" si="9"/>
        <v>0</v>
      </c>
      <c r="J132" s="18"/>
      <c r="K132" s="18"/>
      <c r="L132" s="18"/>
      <c r="M132" s="18"/>
      <c r="N132" s="18"/>
      <c r="O132" s="18"/>
      <c r="P132" s="18"/>
      <c r="Q132" s="18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</row>
    <row r="133" spans="1:30" ht="41.4" x14ac:dyDescent="0.25">
      <c r="A133" s="20" t="s">
        <v>82</v>
      </c>
      <c r="B133" s="20" t="s">
        <v>83</v>
      </c>
      <c r="C133" s="21" t="s">
        <v>84</v>
      </c>
      <c r="D133" s="21" t="s">
        <v>85</v>
      </c>
      <c r="E133" s="21" t="s">
        <v>86</v>
      </c>
      <c r="F133" s="37"/>
      <c r="G133" s="21" t="s">
        <v>87</v>
      </c>
      <c r="H133" s="21" t="s">
        <v>88</v>
      </c>
      <c r="I133" s="21" t="s">
        <v>89</v>
      </c>
      <c r="J133" s="18"/>
      <c r="K133" s="18"/>
      <c r="L133" s="18"/>
      <c r="M133" s="18"/>
      <c r="N133" s="18"/>
      <c r="O133" s="18"/>
      <c r="P133" s="18"/>
      <c r="Q133" s="18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</row>
    <row r="134" spans="1:30" ht="14.4" x14ac:dyDescent="0.25">
      <c r="A134" s="23" t="s">
        <v>90</v>
      </c>
      <c r="B134" s="39" t="s">
        <v>91</v>
      </c>
      <c r="C134" s="24">
        <f>SUMIFS($E$123:$E$132,$B$123:$B$132,"FGS-1",$D$123:$D$132,"&lt;&gt;VAGO")</f>
        <v>0</v>
      </c>
      <c r="D134" s="24">
        <f>SUMIFS($E$123:$E$132,$B$123:$B$132,"FGS-1",$D$123:$D$132,"VAGO")</f>
        <v>0</v>
      </c>
      <c r="E134" s="24">
        <f t="shared" ref="E134:E139" si="10">C134+D134</f>
        <v>0</v>
      </c>
      <c r="F134" s="25"/>
      <c r="G134" s="17">
        <f t="shared" ref="G134:I134" si="11">SUMIF($B$123:$B$132,"FGS-1",$G$123:$G$132)</f>
        <v>0</v>
      </c>
      <c r="H134" s="17">
        <f t="shared" si="11"/>
        <v>0</v>
      </c>
      <c r="I134" s="17">
        <f t="shared" si="11"/>
        <v>0</v>
      </c>
      <c r="J134" s="18"/>
      <c r="K134" s="18"/>
      <c r="L134" s="18"/>
      <c r="M134" s="18"/>
      <c r="N134" s="18"/>
      <c r="O134" s="18"/>
      <c r="P134" s="18"/>
      <c r="Q134" s="18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</row>
    <row r="135" spans="1:30" ht="14.4" x14ac:dyDescent="0.25">
      <c r="A135" s="23" t="s">
        <v>92</v>
      </c>
      <c r="B135" s="39" t="s">
        <v>93</v>
      </c>
      <c r="C135" s="24">
        <f>SUMIFS($E$123:$E$132,$B$123:$B$132,"FGS-2",$D$123:$D$132,"&lt;&gt;VAGO")</f>
        <v>0</v>
      </c>
      <c r="D135" s="24">
        <f>SUMIFS($E$123:$E$132,$B$123:$B$132,"FGS-2",$D$123:$D$132,"VAGO")</f>
        <v>0</v>
      </c>
      <c r="E135" s="24">
        <f t="shared" si="10"/>
        <v>0</v>
      </c>
      <c r="F135" s="28"/>
      <c r="G135" s="17">
        <f t="shared" ref="G135:I135" si="12">SUMIF($B$123:$B$132,"FGS-2",$G$123:$G$132)</f>
        <v>0</v>
      </c>
      <c r="H135" s="17">
        <f t="shared" si="12"/>
        <v>0</v>
      </c>
      <c r="I135" s="17">
        <f t="shared" si="12"/>
        <v>0</v>
      </c>
      <c r="J135" s="18"/>
      <c r="K135" s="18"/>
      <c r="L135" s="18"/>
      <c r="M135" s="18"/>
      <c r="N135" s="18"/>
      <c r="O135" s="18"/>
      <c r="P135" s="18"/>
      <c r="Q135" s="18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</row>
    <row r="136" spans="1:30" ht="14.4" x14ac:dyDescent="0.25">
      <c r="A136" s="23" t="s">
        <v>94</v>
      </c>
      <c r="B136" s="39" t="s">
        <v>95</v>
      </c>
      <c r="C136" s="24">
        <f>SUMIFS($E$123:$E$132,$B$123:$B$132,"FGS-3",$D$123:$D$132,"&lt;&gt;VAGO")</f>
        <v>0</v>
      </c>
      <c r="D136" s="24">
        <f>SUMIFS($E$123:$E$132,$B$123:$B$132,"FGS-3",$D$123:$D$132,"VAGO")</f>
        <v>0</v>
      </c>
      <c r="E136" s="24">
        <f t="shared" si="10"/>
        <v>0</v>
      </c>
      <c r="F136" s="28"/>
      <c r="G136" s="17">
        <f t="shared" ref="G136:I136" si="13">SUMIF($B$123:$B$132,"FGS-3",$G$123:$G$132)</f>
        <v>0</v>
      </c>
      <c r="H136" s="17">
        <f t="shared" si="13"/>
        <v>0</v>
      </c>
      <c r="I136" s="17">
        <f t="shared" si="13"/>
        <v>0</v>
      </c>
      <c r="J136" s="18"/>
      <c r="K136" s="18"/>
      <c r="L136" s="18"/>
      <c r="M136" s="18"/>
      <c r="N136" s="18"/>
      <c r="O136" s="18"/>
      <c r="P136" s="18"/>
      <c r="Q136" s="18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</row>
    <row r="137" spans="1:30" ht="14.4" x14ac:dyDescent="0.25">
      <c r="A137" s="29" t="s">
        <v>96</v>
      </c>
      <c r="B137" s="44" t="s">
        <v>97</v>
      </c>
      <c r="C137" s="24">
        <f>SUMIFS($E$123:$E$132,$B$123:$B$132,"FGA-1",$D$123:$D$132,"&lt;&gt;VAGO")</f>
        <v>0</v>
      </c>
      <c r="D137" s="24">
        <f>SUMIFS($E$123:$E$132,$B$123:$B$132,"FGA-1",$D$123:$D$132,"VAGO")</f>
        <v>0</v>
      </c>
      <c r="E137" s="24">
        <f t="shared" si="10"/>
        <v>0</v>
      </c>
      <c r="F137" s="30"/>
      <c r="G137" s="17">
        <f t="shared" ref="G137:I137" si="14">SUMIF($B$123:$B$132,"FGA-1",$G$123:$G$132)</f>
        <v>0</v>
      </c>
      <c r="H137" s="17">
        <f t="shared" si="14"/>
        <v>0</v>
      </c>
      <c r="I137" s="17">
        <f t="shared" si="14"/>
        <v>0</v>
      </c>
      <c r="J137" s="18"/>
      <c r="K137" s="18"/>
      <c r="L137" s="18"/>
      <c r="M137" s="18"/>
      <c r="N137" s="18"/>
      <c r="O137" s="18"/>
      <c r="P137" s="18"/>
      <c r="Q137" s="18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</row>
    <row r="138" spans="1:30" ht="14.4" x14ac:dyDescent="0.25">
      <c r="A138" s="23" t="s">
        <v>98</v>
      </c>
      <c r="B138" s="39" t="s">
        <v>99</v>
      </c>
      <c r="C138" s="24">
        <f>SUMIFS($E$123:$E$132,$B$123:$B$132,"FGA-2",$D$123:$D$132,"&lt;&gt;VAGO")</f>
        <v>0</v>
      </c>
      <c r="D138" s="24">
        <f>SUMIFS($E$123:$E$132,$B$123:$B$132,"FGA-2",$D$123:$D$132,"VAGO")</f>
        <v>0</v>
      </c>
      <c r="E138" s="24">
        <f t="shared" si="10"/>
        <v>0</v>
      </c>
      <c r="F138" s="30"/>
      <c r="G138" s="17">
        <f t="shared" ref="G138:I138" si="15">SUMIF($B$123:$B$132,"FGA-2",$G$123:$G$132)</f>
        <v>0</v>
      </c>
      <c r="H138" s="17">
        <f t="shared" si="15"/>
        <v>0</v>
      </c>
      <c r="I138" s="17">
        <f t="shared" si="15"/>
        <v>0</v>
      </c>
      <c r="J138" s="18"/>
      <c r="K138" s="18"/>
      <c r="L138" s="18"/>
      <c r="M138" s="18"/>
      <c r="N138" s="18"/>
      <c r="O138" s="18"/>
      <c r="P138" s="18"/>
      <c r="Q138" s="18"/>
      <c r="R138" s="34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</row>
    <row r="139" spans="1:30" ht="14.4" x14ac:dyDescent="0.25">
      <c r="A139" s="23" t="s">
        <v>100</v>
      </c>
      <c r="B139" s="39" t="s">
        <v>101</v>
      </c>
      <c r="C139" s="24">
        <f>SUMIFS($E$123:$E$132,$B$123:$B$132,"FGA-3",$D$123:$D$132,"&lt;&gt;VAGO")</f>
        <v>0</v>
      </c>
      <c r="D139" s="24">
        <f>SUMIFS($E$123:$E$132,$B$123:$B$132,"FGA-3",$D$123:$D$132,"VAGO")</f>
        <v>0</v>
      </c>
      <c r="E139" s="24">
        <f t="shared" si="10"/>
        <v>0</v>
      </c>
      <c r="F139" s="28"/>
      <c r="G139" s="17">
        <f t="shared" ref="G139:I139" si="16">SUMIF($B$123:$B$132,"FGA-3",$G$123:$G$132)</f>
        <v>0</v>
      </c>
      <c r="H139" s="17">
        <f t="shared" si="16"/>
        <v>0</v>
      </c>
      <c r="I139" s="17">
        <f t="shared" si="16"/>
        <v>0</v>
      </c>
      <c r="J139" s="18"/>
      <c r="K139" s="18"/>
      <c r="L139" s="18"/>
      <c r="M139" s="18"/>
      <c r="N139" s="18"/>
      <c r="O139" s="18"/>
      <c r="P139" s="18"/>
      <c r="Q139" s="18"/>
      <c r="R139" s="38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</row>
    <row r="140" spans="1:30" ht="27.6" x14ac:dyDescent="0.25">
      <c r="A140" s="20" t="s">
        <v>102</v>
      </c>
      <c r="B140" s="37"/>
      <c r="C140" s="21">
        <f t="shared" ref="C140:E140" si="17">SUM(C134:C139)</f>
        <v>0</v>
      </c>
      <c r="D140" s="21">
        <f t="shared" si="17"/>
        <v>0</v>
      </c>
      <c r="E140" s="21">
        <f t="shared" si="17"/>
        <v>0</v>
      </c>
      <c r="F140" s="37"/>
      <c r="G140" s="40">
        <f t="shared" ref="G140:I140" si="18">SUM(G134:G139)</f>
        <v>0</v>
      </c>
      <c r="H140" s="40">
        <f t="shared" si="18"/>
        <v>0</v>
      </c>
      <c r="I140" s="40">
        <f t="shared" si="18"/>
        <v>0</v>
      </c>
      <c r="J140" s="18"/>
      <c r="K140" s="18"/>
      <c r="L140" s="18"/>
      <c r="M140" s="18"/>
      <c r="N140" s="18"/>
      <c r="O140" s="18"/>
      <c r="P140" s="18"/>
      <c r="Q140" s="18"/>
      <c r="R140" s="38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</row>
    <row r="141" spans="1:30" ht="33" customHeight="1" x14ac:dyDescent="0.25">
      <c r="A141" s="27"/>
      <c r="B141" s="27"/>
      <c r="C141" s="27"/>
      <c r="D141" s="27"/>
      <c r="E141" s="27"/>
      <c r="F141" s="27"/>
      <c r="G141" s="27"/>
      <c r="H141" s="27"/>
      <c r="I141" s="33"/>
      <c r="J141" s="33"/>
      <c r="K141" s="6"/>
      <c r="L141" s="33"/>
      <c r="M141" s="33"/>
      <c r="N141" s="33"/>
      <c r="O141" s="33"/>
      <c r="P141" s="33"/>
      <c r="Q141" s="33"/>
      <c r="R141" s="34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</row>
    <row r="142" spans="1:30" ht="41.4" x14ac:dyDescent="0.25">
      <c r="A142" s="20"/>
      <c r="B142" s="20"/>
      <c r="C142" s="21" t="s">
        <v>103</v>
      </c>
      <c r="D142" s="21" t="s">
        <v>104</v>
      </c>
      <c r="E142" s="21" t="s">
        <v>105</v>
      </c>
      <c r="F142" s="22"/>
      <c r="G142" s="21" t="s">
        <v>106</v>
      </c>
      <c r="H142" s="21" t="s">
        <v>107</v>
      </c>
      <c r="I142" s="21" t="s">
        <v>108</v>
      </c>
      <c r="J142" s="33"/>
      <c r="K142" s="6"/>
      <c r="L142" s="33"/>
      <c r="M142" s="33"/>
      <c r="N142" s="33"/>
      <c r="O142" s="33"/>
      <c r="P142" s="33"/>
      <c r="Q142" s="33"/>
      <c r="R142" s="34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</row>
    <row r="143" spans="1:30" ht="27.6" x14ac:dyDescent="0.25">
      <c r="A143" s="20" t="s">
        <v>109</v>
      </c>
      <c r="B143" s="22"/>
      <c r="C143" s="21">
        <f t="shared" ref="C143:E143" si="19">SUM(C99+C119+C140)</f>
        <v>61</v>
      </c>
      <c r="D143" s="21">
        <f t="shared" si="19"/>
        <v>19</v>
      </c>
      <c r="E143" s="21">
        <f t="shared" si="19"/>
        <v>80</v>
      </c>
      <c r="F143" s="22"/>
      <c r="G143" s="40">
        <f t="shared" ref="G143:I143" si="20">SUM(H99+G119+G140)</f>
        <v>63009.929999999986</v>
      </c>
      <c r="H143" s="40">
        <f t="shared" si="20"/>
        <v>267187.19</v>
      </c>
      <c r="I143" s="40">
        <f t="shared" si="20"/>
        <v>330197.11999999994</v>
      </c>
      <c r="J143" s="33"/>
      <c r="K143" s="6"/>
      <c r="L143" s="33"/>
      <c r="M143" s="33"/>
      <c r="N143" s="33"/>
      <c r="O143" s="33"/>
      <c r="P143" s="33"/>
      <c r="Q143" s="33"/>
      <c r="R143" s="34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</row>
    <row r="144" spans="1:30" ht="30" customHeight="1" x14ac:dyDescent="0.25">
      <c r="A144" s="27"/>
      <c r="B144" s="27"/>
      <c r="C144" s="27"/>
      <c r="D144" s="27"/>
      <c r="E144" s="27"/>
      <c r="F144" s="27"/>
      <c r="G144" s="27"/>
      <c r="H144" s="27"/>
      <c r="I144" s="33"/>
      <c r="J144" s="33"/>
      <c r="K144" s="6"/>
      <c r="L144" s="33"/>
      <c r="M144" s="33"/>
      <c r="N144" s="33"/>
      <c r="O144" s="33"/>
      <c r="P144" s="33"/>
      <c r="Q144" s="33"/>
      <c r="R144" s="34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</row>
    <row r="145" spans="1:30" ht="14.4" x14ac:dyDescent="0.25">
      <c r="A145" s="109" t="s">
        <v>110</v>
      </c>
      <c r="B145" s="104"/>
      <c r="C145" s="104"/>
      <c r="D145" s="104"/>
      <c r="E145" s="104"/>
      <c r="F145" s="105"/>
      <c r="G145" s="18"/>
      <c r="H145" s="27"/>
      <c r="I145" s="27"/>
      <c r="J145" s="27"/>
      <c r="K145" s="18"/>
      <c r="L145" s="27"/>
      <c r="M145" s="33"/>
      <c r="N145" s="33"/>
      <c r="O145" s="33"/>
      <c r="P145" s="33"/>
      <c r="Q145" s="33"/>
      <c r="R145" s="34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</row>
    <row r="146" spans="1:30" ht="14.4" x14ac:dyDescent="0.25">
      <c r="A146" s="113" t="s">
        <v>111</v>
      </c>
      <c r="B146" s="104"/>
      <c r="C146" s="104"/>
      <c r="D146" s="104"/>
      <c r="E146" s="104"/>
      <c r="F146" s="105"/>
      <c r="G146" s="18"/>
      <c r="H146" s="27"/>
      <c r="I146" s="27"/>
      <c r="J146" s="27"/>
      <c r="K146" s="27"/>
      <c r="L146" s="27"/>
      <c r="M146" s="33"/>
      <c r="N146" s="33"/>
      <c r="O146" s="33"/>
      <c r="P146" s="33"/>
      <c r="Q146" s="33"/>
      <c r="R146" s="34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</row>
    <row r="147" spans="1:30" ht="14.4" x14ac:dyDescent="0.25">
      <c r="A147" s="113" t="s">
        <v>112</v>
      </c>
      <c r="B147" s="104"/>
      <c r="C147" s="104"/>
      <c r="D147" s="104"/>
      <c r="E147" s="104"/>
      <c r="F147" s="105"/>
      <c r="G147" s="18"/>
      <c r="H147" s="27"/>
      <c r="I147" s="27"/>
      <c r="J147" s="27"/>
      <c r="K147" s="27"/>
      <c r="L147" s="27"/>
      <c r="M147" s="33"/>
      <c r="N147" s="33"/>
      <c r="O147" s="33"/>
      <c r="P147" s="33"/>
      <c r="Q147" s="33"/>
      <c r="R147" s="34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</row>
    <row r="148" spans="1:30" ht="14.4" x14ac:dyDescent="0.25">
      <c r="A148" s="111" t="s">
        <v>113</v>
      </c>
      <c r="B148" s="104"/>
      <c r="C148" s="104"/>
      <c r="D148" s="104"/>
      <c r="E148" s="104"/>
      <c r="F148" s="105"/>
      <c r="G148" s="18"/>
      <c r="H148" s="27"/>
      <c r="I148" s="27"/>
      <c r="J148" s="27"/>
      <c r="K148" s="27"/>
      <c r="L148" s="27"/>
      <c r="M148" s="33"/>
      <c r="N148" s="33"/>
      <c r="O148" s="33"/>
      <c r="P148" s="33"/>
      <c r="Q148" s="33"/>
      <c r="R148" s="34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</row>
    <row r="149" spans="1:30" ht="14.4" x14ac:dyDescent="0.25">
      <c r="A149" s="111" t="s">
        <v>114</v>
      </c>
      <c r="B149" s="104"/>
      <c r="C149" s="104"/>
      <c r="D149" s="104"/>
      <c r="E149" s="104"/>
      <c r="F149" s="105"/>
      <c r="G149" s="18"/>
      <c r="H149" s="27"/>
      <c r="I149" s="27"/>
      <c r="J149" s="27"/>
      <c r="K149" s="27"/>
      <c r="L149" s="27"/>
      <c r="M149" s="33"/>
      <c r="N149" s="33"/>
      <c r="O149" s="33"/>
      <c r="P149" s="33"/>
      <c r="Q149" s="33"/>
      <c r="R149" s="34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</row>
    <row r="150" spans="1:30" ht="14.4" x14ac:dyDescent="0.25">
      <c r="A150" s="111" t="s">
        <v>115</v>
      </c>
      <c r="B150" s="104"/>
      <c r="C150" s="104"/>
      <c r="D150" s="104"/>
      <c r="E150" s="104"/>
      <c r="F150" s="105"/>
      <c r="G150" s="18"/>
      <c r="H150" s="27"/>
      <c r="I150" s="27"/>
      <c r="J150" s="27"/>
      <c r="K150" s="27"/>
      <c r="L150" s="27"/>
      <c r="M150" s="33"/>
      <c r="N150" s="33"/>
      <c r="O150" s="33"/>
      <c r="P150" s="33"/>
      <c r="Q150" s="33"/>
      <c r="R150" s="34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</row>
    <row r="151" spans="1:30" ht="14.4" x14ac:dyDescent="0.25">
      <c r="A151" s="111"/>
      <c r="B151" s="104"/>
      <c r="C151" s="104"/>
      <c r="D151" s="104"/>
      <c r="E151" s="104"/>
      <c r="F151" s="105"/>
      <c r="G151" s="18"/>
      <c r="H151" s="27"/>
      <c r="I151" s="27"/>
      <c r="J151" s="27"/>
      <c r="K151" s="27"/>
      <c r="L151" s="27"/>
      <c r="M151" s="33"/>
      <c r="N151" s="33"/>
      <c r="O151" s="33"/>
      <c r="P151" s="33"/>
      <c r="Q151" s="33"/>
      <c r="R151" s="34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</row>
    <row r="152" spans="1:30" ht="14.4" x14ac:dyDescent="0.25">
      <c r="A152" s="111"/>
      <c r="B152" s="104"/>
      <c r="C152" s="104"/>
      <c r="D152" s="104"/>
      <c r="E152" s="104"/>
      <c r="F152" s="105"/>
      <c r="G152" s="18"/>
      <c r="H152" s="27"/>
      <c r="I152" s="27"/>
      <c r="J152" s="27"/>
      <c r="K152" s="27"/>
      <c r="L152" s="27"/>
      <c r="M152" s="33"/>
      <c r="N152" s="33"/>
      <c r="O152" s="33"/>
      <c r="P152" s="33"/>
      <c r="Q152" s="33"/>
      <c r="R152" s="34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</row>
    <row r="153" spans="1:30" ht="14.4" x14ac:dyDescent="0.25">
      <c r="A153" s="106"/>
      <c r="B153" s="104"/>
      <c r="C153" s="104"/>
      <c r="D153" s="104"/>
      <c r="E153" s="104"/>
      <c r="F153" s="105"/>
      <c r="G153" s="18"/>
      <c r="H153" s="27"/>
      <c r="I153" s="27"/>
      <c r="J153" s="27"/>
      <c r="K153" s="27"/>
      <c r="L153" s="27"/>
      <c r="M153" s="33"/>
      <c r="N153" s="33"/>
      <c r="O153" s="33"/>
      <c r="P153" s="33"/>
      <c r="Q153" s="33"/>
      <c r="R153" s="34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</row>
    <row r="154" spans="1:30" ht="14.4" x14ac:dyDescent="0.25">
      <c r="A154" s="106"/>
      <c r="B154" s="104"/>
      <c r="C154" s="104"/>
      <c r="D154" s="104"/>
      <c r="E154" s="104"/>
      <c r="F154" s="105"/>
      <c r="G154" s="18"/>
      <c r="H154" s="27"/>
      <c r="I154" s="27"/>
      <c r="J154" s="27"/>
      <c r="K154" s="27"/>
      <c r="L154" s="27"/>
      <c r="M154" s="33"/>
      <c r="N154" s="33"/>
      <c r="O154" s="33"/>
      <c r="P154" s="33"/>
      <c r="Q154" s="33"/>
      <c r="R154" s="34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</row>
    <row r="155" spans="1:30" ht="14.4" x14ac:dyDescent="0.25">
      <c r="A155" s="106"/>
      <c r="B155" s="104"/>
      <c r="C155" s="104"/>
      <c r="D155" s="104"/>
      <c r="E155" s="104"/>
      <c r="F155" s="105"/>
      <c r="G155" s="18"/>
      <c r="H155" s="27"/>
      <c r="I155" s="27"/>
      <c r="J155" s="27"/>
      <c r="K155" s="27"/>
      <c r="L155" s="27"/>
      <c r="M155" s="33"/>
      <c r="N155" s="33"/>
      <c r="O155" s="33"/>
      <c r="P155" s="33"/>
      <c r="Q155" s="33"/>
      <c r="R155" s="34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</row>
    <row r="156" spans="1:30" ht="14.4" x14ac:dyDescent="0.25">
      <c r="A156" s="106"/>
      <c r="B156" s="104"/>
      <c r="C156" s="104"/>
      <c r="D156" s="104"/>
      <c r="E156" s="104"/>
      <c r="F156" s="105"/>
      <c r="G156" s="18"/>
      <c r="H156" s="27"/>
      <c r="I156" s="27"/>
      <c r="J156" s="27"/>
      <c r="K156" s="27"/>
      <c r="L156" s="27"/>
      <c r="M156" s="33"/>
      <c r="N156" s="33"/>
      <c r="O156" s="33"/>
      <c r="P156" s="33"/>
      <c r="Q156" s="33"/>
      <c r="R156" s="34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</row>
    <row r="157" spans="1:30" ht="14.4" x14ac:dyDescent="0.25">
      <c r="A157" s="106"/>
      <c r="B157" s="104"/>
      <c r="C157" s="104"/>
      <c r="D157" s="104"/>
      <c r="E157" s="104"/>
      <c r="F157" s="105"/>
      <c r="G157" s="18"/>
      <c r="H157" s="27"/>
      <c r="I157" s="27"/>
      <c r="J157" s="27"/>
      <c r="K157" s="27"/>
      <c r="L157" s="27"/>
      <c r="M157" s="33"/>
      <c r="N157" s="33"/>
      <c r="O157" s="33"/>
      <c r="P157" s="33"/>
      <c r="Q157" s="33"/>
      <c r="R157" s="34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</row>
    <row r="158" spans="1:30" ht="32.25" customHeight="1" x14ac:dyDescent="0.25">
      <c r="A158" s="107"/>
      <c r="B158" s="108"/>
      <c r="C158" s="108"/>
      <c r="D158" s="108"/>
      <c r="E158" s="108"/>
      <c r="F158" s="108"/>
      <c r="G158" s="18"/>
      <c r="H158" s="27"/>
      <c r="I158" s="27"/>
      <c r="J158" s="27"/>
      <c r="K158" s="27"/>
      <c r="L158" s="27"/>
      <c r="M158" s="33"/>
      <c r="N158" s="33"/>
      <c r="O158" s="33"/>
      <c r="P158" s="33"/>
      <c r="Q158" s="33"/>
      <c r="R158" s="34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</row>
    <row r="159" spans="1:30" ht="14.4" x14ac:dyDescent="0.25">
      <c r="A159" s="109" t="s">
        <v>116</v>
      </c>
      <c r="B159" s="104"/>
      <c r="C159" s="104"/>
      <c r="D159" s="104"/>
      <c r="E159" s="104"/>
      <c r="F159" s="105"/>
      <c r="G159" s="18"/>
      <c r="H159" s="27"/>
      <c r="I159" s="27"/>
      <c r="J159" s="27"/>
      <c r="K159" s="27"/>
      <c r="L159" s="27"/>
      <c r="M159" s="33"/>
      <c r="N159" s="33"/>
      <c r="O159" s="33"/>
      <c r="P159" s="33"/>
      <c r="Q159" s="33"/>
      <c r="R159" s="34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</row>
    <row r="160" spans="1:30" ht="14.4" x14ac:dyDescent="0.25">
      <c r="A160" s="110" t="s">
        <v>117</v>
      </c>
      <c r="B160" s="104"/>
      <c r="C160" s="104"/>
      <c r="D160" s="104"/>
      <c r="E160" s="104"/>
      <c r="F160" s="105"/>
      <c r="G160" s="18"/>
      <c r="H160" s="27"/>
      <c r="I160" s="27"/>
      <c r="J160" s="27"/>
      <c r="K160" s="27"/>
      <c r="L160" s="27"/>
      <c r="M160" s="33"/>
      <c r="N160" s="33"/>
      <c r="O160" s="33"/>
      <c r="P160" s="33"/>
      <c r="Q160" s="33"/>
      <c r="R160" s="34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</row>
    <row r="161" spans="1:30" ht="14.4" x14ac:dyDescent="0.25">
      <c r="A161" s="103" t="s">
        <v>118</v>
      </c>
      <c r="B161" s="104"/>
      <c r="C161" s="104"/>
      <c r="D161" s="104"/>
      <c r="E161" s="104"/>
      <c r="F161" s="105"/>
      <c r="G161" s="18"/>
      <c r="H161" s="27"/>
      <c r="I161" s="27"/>
      <c r="J161" s="27"/>
      <c r="K161" s="27"/>
      <c r="L161" s="27"/>
      <c r="M161" s="33"/>
      <c r="N161" s="33"/>
      <c r="O161" s="33"/>
      <c r="P161" s="33"/>
      <c r="Q161" s="33"/>
      <c r="R161" s="34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</row>
    <row r="162" spans="1:30" ht="14.4" x14ac:dyDescent="0.25">
      <c r="A162" s="103" t="s">
        <v>119</v>
      </c>
      <c r="B162" s="104"/>
      <c r="C162" s="104"/>
      <c r="D162" s="104"/>
      <c r="E162" s="104"/>
      <c r="F162" s="105"/>
      <c r="G162" s="18"/>
      <c r="H162" s="27"/>
      <c r="I162" s="27"/>
      <c r="J162" s="27"/>
      <c r="K162" s="27"/>
      <c r="L162" s="27"/>
      <c r="M162" s="33"/>
      <c r="N162" s="33"/>
      <c r="O162" s="33"/>
      <c r="P162" s="33"/>
      <c r="Q162" s="33"/>
      <c r="R162" s="34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</row>
    <row r="163" spans="1:30" ht="14.4" x14ac:dyDescent="0.25">
      <c r="A163" s="103" t="s">
        <v>120</v>
      </c>
      <c r="B163" s="104"/>
      <c r="C163" s="104"/>
      <c r="D163" s="104"/>
      <c r="E163" s="104"/>
      <c r="F163" s="105"/>
      <c r="G163" s="18"/>
      <c r="H163" s="27"/>
      <c r="I163" s="27"/>
      <c r="J163" s="27"/>
      <c r="K163" s="27"/>
      <c r="L163" s="27"/>
      <c r="M163" s="33"/>
      <c r="N163" s="33"/>
      <c r="O163" s="33"/>
      <c r="P163" s="33"/>
      <c r="Q163" s="33"/>
      <c r="R163" s="34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</row>
    <row r="164" spans="1:30" ht="14.4" x14ac:dyDescent="0.25">
      <c r="A164" s="103" t="s">
        <v>121</v>
      </c>
      <c r="B164" s="104"/>
      <c r="C164" s="104"/>
      <c r="D164" s="104"/>
      <c r="E164" s="104"/>
      <c r="F164" s="105"/>
      <c r="G164" s="18"/>
      <c r="H164" s="27"/>
      <c r="I164" s="27"/>
      <c r="J164" s="27"/>
      <c r="K164" s="27"/>
      <c r="L164" s="27"/>
      <c r="M164" s="33"/>
      <c r="N164" s="33"/>
      <c r="O164" s="33"/>
      <c r="P164" s="33"/>
      <c r="Q164" s="33"/>
      <c r="R164" s="34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</row>
    <row r="165" spans="1:30" ht="14.4" x14ac:dyDescent="0.25">
      <c r="A165" s="103" t="s">
        <v>122</v>
      </c>
      <c r="B165" s="104"/>
      <c r="C165" s="104"/>
      <c r="D165" s="104"/>
      <c r="E165" s="104"/>
      <c r="F165" s="105"/>
      <c r="G165" s="18"/>
      <c r="H165" s="27"/>
      <c r="I165" s="27"/>
      <c r="J165" s="27"/>
      <c r="K165" s="27"/>
      <c r="L165" s="27"/>
      <c r="M165" s="33"/>
      <c r="N165" s="33"/>
      <c r="O165" s="33"/>
      <c r="P165" s="33"/>
      <c r="Q165" s="33"/>
      <c r="R165" s="34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</row>
    <row r="166" spans="1:30" ht="14.4" x14ac:dyDescent="0.25">
      <c r="A166" s="103" t="s">
        <v>123</v>
      </c>
      <c r="B166" s="104"/>
      <c r="C166" s="104"/>
      <c r="D166" s="104"/>
      <c r="E166" s="104"/>
      <c r="F166" s="105"/>
      <c r="G166" s="18"/>
      <c r="H166" s="27"/>
      <c r="I166" s="27"/>
      <c r="J166" s="27"/>
      <c r="K166" s="27"/>
      <c r="L166" s="27"/>
      <c r="M166" s="33"/>
      <c r="N166" s="33"/>
      <c r="O166" s="33"/>
      <c r="P166" s="33"/>
      <c r="Q166" s="33"/>
      <c r="R166" s="34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</row>
    <row r="167" spans="1:30" ht="14.4" x14ac:dyDescent="0.25">
      <c r="A167" s="103" t="s">
        <v>124</v>
      </c>
      <c r="B167" s="104"/>
      <c r="C167" s="104"/>
      <c r="D167" s="104"/>
      <c r="E167" s="104"/>
      <c r="F167" s="105"/>
      <c r="G167" s="18"/>
      <c r="H167" s="27"/>
      <c r="I167" s="27"/>
      <c r="J167" s="27"/>
      <c r="K167" s="27"/>
      <c r="L167" s="27"/>
      <c r="M167" s="33"/>
      <c r="N167" s="33"/>
      <c r="O167" s="33"/>
      <c r="P167" s="33"/>
      <c r="Q167" s="33"/>
      <c r="R167" s="34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</row>
    <row r="168" spans="1:30" ht="14.4" x14ac:dyDescent="0.25">
      <c r="A168" s="103" t="s">
        <v>125</v>
      </c>
      <c r="B168" s="104"/>
      <c r="C168" s="104"/>
      <c r="D168" s="104"/>
      <c r="E168" s="104"/>
      <c r="F168" s="105"/>
      <c r="G168" s="18"/>
      <c r="H168" s="27"/>
      <c r="I168" s="27"/>
      <c r="J168" s="27"/>
      <c r="K168" s="27"/>
      <c r="L168" s="27"/>
      <c r="M168" s="33"/>
      <c r="N168" s="33"/>
      <c r="O168" s="33"/>
      <c r="P168" s="33"/>
      <c r="Q168" s="33"/>
      <c r="R168" s="34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</row>
    <row r="169" spans="1:30" ht="14.4" x14ac:dyDescent="0.25">
      <c r="A169" s="103" t="s">
        <v>126</v>
      </c>
      <c r="B169" s="104"/>
      <c r="C169" s="104"/>
      <c r="D169" s="104"/>
      <c r="E169" s="104"/>
      <c r="F169" s="105"/>
      <c r="G169" s="18"/>
      <c r="H169" s="27"/>
      <c r="I169" s="27"/>
      <c r="J169" s="27"/>
      <c r="K169" s="27"/>
      <c r="L169" s="27"/>
      <c r="M169" s="33"/>
      <c r="N169" s="33"/>
      <c r="O169" s="33"/>
      <c r="P169" s="33"/>
      <c r="Q169" s="33"/>
      <c r="R169" s="34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</row>
    <row r="170" spans="1:30" ht="14.4" x14ac:dyDescent="0.25">
      <c r="A170" s="103" t="s">
        <v>127</v>
      </c>
      <c r="B170" s="104"/>
      <c r="C170" s="104"/>
      <c r="D170" s="104"/>
      <c r="E170" s="104"/>
      <c r="F170" s="105"/>
      <c r="G170" s="18"/>
      <c r="H170" s="27"/>
      <c r="I170" s="27"/>
      <c r="J170" s="27"/>
      <c r="K170" s="27"/>
      <c r="L170" s="27"/>
      <c r="M170" s="33"/>
      <c r="N170" s="33"/>
      <c r="O170" s="33"/>
      <c r="P170" s="33"/>
      <c r="Q170" s="33"/>
      <c r="R170" s="34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</row>
    <row r="171" spans="1:30" ht="14.4" x14ac:dyDescent="0.25">
      <c r="A171" s="103" t="s">
        <v>128</v>
      </c>
      <c r="B171" s="104"/>
      <c r="C171" s="104"/>
      <c r="D171" s="104"/>
      <c r="E171" s="104"/>
      <c r="F171" s="105"/>
      <c r="G171" s="18"/>
      <c r="H171" s="27"/>
      <c r="I171" s="27"/>
      <c r="J171" s="27"/>
      <c r="K171" s="27"/>
      <c r="L171" s="27"/>
      <c r="M171" s="33"/>
      <c r="N171" s="33"/>
      <c r="O171" s="33"/>
      <c r="P171" s="33"/>
      <c r="Q171" s="33"/>
      <c r="R171" s="34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</row>
    <row r="172" spans="1:30" ht="14.4" x14ac:dyDescent="0.25">
      <c r="A172" s="103" t="s">
        <v>129</v>
      </c>
      <c r="B172" s="104"/>
      <c r="C172" s="104"/>
      <c r="D172" s="104"/>
      <c r="E172" s="104"/>
      <c r="F172" s="105"/>
      <c r="G172" s="18"/>
      <c r="H172" s="27"/>
      <c r="I172" s="27"/>
      <c r="J172" s="27"/>
      <c r="K172" s="27"/>
      <c r="L172" s="27"/>
      <c r="M172" s="33"/>
      <c r="N172" s="33"/>
      <c r="O172" s="33"/>
      <c r="P172" s="33"/>
      <c r="Q172" s="33"/>
      <c r="R172" s="34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</row>
    <row r="173" spans="1:30" ht="14.4" x14ac:dyDescent="0.25">
      <c r="A173" s="103" t="s">
        <v>130</v>
      </c>
      <c r="B173" s="104"/>
      <c r="C173" s="104"/>
      <c r="D173" s="104"/>
      <c r="E173" s="104"/>
      <c r="F173" s="105"/>
      <c r="G173" s="18"/>
      <c r="H173" s="27"/>
      <c r="I173" s="27"/>
      <c r="J173" s="27"/>
      <c r="K173" s="27"/>
      <c r="L173" s="27"/>
      <c r="M173" s="33"/>
      <c r="N173" s="33"/>
      <c r="O173" s="33"/>
      <c r="P173" s="33"/>
      <c r="Q173" s="33"/>
      <c r="R173" s="34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</row>
    <row r="174" spans="1:30" ht="14.4" x14ac:dyDescent="0.25">
      <c r="A174" s="103" t="s">
        <v>131</v>
      </c>
      <c r="B174" s="104"/>
      <c r="C174" s="104"/>
      <c r="D174" s="104"/>
      <c r="E174" s="104"/>
      <c r="F174" s="105"/>
      <c r="G174" s="18"/>
      <c r="H174" s="27"/>
      <c r="I174" s="27"/>
      <c r="J174" s="27"/>
      <c r="K174" s="27"/>
      <c r="L174" s="27"/>
      <c r="M174" s="33"/>
      <c r="N174" s="33"/>
      <c r="O174" s="33"/>
      <c r="P174" s="33"/>
      <c r="Q174" s="33"/>
      <c r="R174" s="34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</row>
    <row r="175" spans="1:30" ht="14.4" x14ac:dyDescent="0.25">
      <c r="A175" s="103" t="s">
        <v>132</v>
      </c>
      <c r="B175" s="104"/>
      <c r="C175" s="104"/>
      <c r="D175" s="104"/>
      <c r="E175" s="104"/>
      <c r="F175" s="105"/>
      <c r="G175" s="18"/>
      <c r="H175" s="27"/>
      <c r="I175" s="27"/>
      <c r="J175" s="27"/>
      <c r="K175" s="27"/>
      <c r="L175" s="27"/>
      <c r="M175" s="33"/>
      <c r="N175" s="33"/>
      <c r="O175" s="33"/>
      <c r="P175" s="33"/>
      <c r="Q175" s="33"/>
      <c r="R175" s="34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</row>
    <row r="176" spans="1:30" ht="14.4" x14ac:dyDescent="0.25">
      <c r="A176" s="103" t="s">
        <v>133</v>
      </c>
      <c r="B176" s="104"/>
      <c r="C176" s="104"/>
      <c r="D176" s="104"/>
      <c r="E176" s="104"/>
      <c r="F176" s="105"/>
      <c r="G176" s="18"/>
      <c r="H176" s="27"/>
      <c r="I176" s="27"/>
      <c r="J176" s="27"/>
      <c r="K176" s="27"/>
      <c r="L176" s="27"/>
      <c r="M176" s="33"/>
      <c r="N176" s="33"/>
      <c r="O176" s="33"/>
      <c r="P176" s="33"/>
      <c r="Q176" s="33"/>
      <c r="R176" s="34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</row>
    <row r="177" spans="1:30" ht="14.4" x14ac:dyDescent="0.25">
      <c r="A177" s="103" t="s">
        <v>134</v>
      </c>
      <c r="B177" s="104"/>
      <c r="C177" s="104"/>
      <c r="D177" s="104"/>
      <c r="E177" s="104"/>
      <c r="F177" s="105"/>
      <c r="G177" s="18"/>
      <c r="H177" s="27"/>
      <c r="I177" s="27"/>
      <c r="J177" s="27"/>
      <c r="K177" s="27"/>
      <c r="L177" s="27"/>
      <c r="M177" s="33"/>
      <c r="N177" s="33"/>
      <c r="O177" s="33"/>
      <c r="P177" s="33"/>
      <c r="Q177" s="33"/>
      <c r="R177" s="34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</row>
    <row r="178" spans="1:30" ht="14.4" x14ac:dyDescent="0.25">
      <c r="A178" s="103" t="s">
        <v>135</v>
      </c>
      <c r="B178" s="104"/>
      <c r="C178" s="104"/>
      <c r="D178" s="104"/>
      <c r="E178" s="104"/>
      <c r="F178" s="105"/>
      <c r="G178" s="18"/>
      <c r="H178" s="27"/>
      <c r="I178" s="27"/>
      <c r="J178" s="27"/>
      <c r="K178" s="27"/>
      <c r="L178" s="27"/>
      <c r="M178" s="33"/>
      <c r="N178" s="33"/>
      <c r="O178" s="33"/>
      <c r="P178" s="33"/>
      <c r="Q178" s="33"/>
      <c r="R178" s="34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</row>
    <row r="179" spans="1:30" ht="14.4" x14ac:dyDescent="0.25">
      <c r="A179" s="103" t="s">
        <v>136</v>
      </c>
      <c r="B179" s="104"/>
      <c r="C179" s="104"/>
      <c r="D179" s="104"/>
      <c r="E179" s="104"/>
      <c r="F179" s="105"/>
      <c r="G179" s="18"/>
      <c r="H179" s="27"/>
      <c r="I179" s="27"/>
      <c r="J179" s="27"/>
      <c r="K179" s="27"/>
      <c r="L179" s="27"/>
      <c r="M179" s="33"/>
      <c r="N179" s="33"/>
      <c r="O179" s="33"/>
      <c r="P179" s="33"/>
      <c r="Q179" s="33"/>
      <c r="R179" s="34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</row>
    <row r="180" spans="1:30" ht="14.4" x14ac:dyDescent="0.25">
      <c r="A180" s="103" t="s">
        <v>137</v>
      </c>
      <c r="B180" s="104"/>
      <c r="C180" s="104"/>
      <c r="D180" s="104"/>
      <c r="E180" s="104"/>
      <c r="F180" s="105"/>
      <c r="G180" s="18"/>
      <c r="H180" s="27"/>
      <c r="I180" s="27"/>
      <c r="J180" s="27"/>
      <c r="K180" s="27"/>
      <c r="L180" s="27"/>
      <c r="M180" s="33"/>
      <c r="N180" s="33"/>
      <c r="O180" s="33"/>
      <c r="P180" s="33"/>
      <c r="Q180" s="33"/>
      <c r="R180" s="34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</row>
    <row r="181" spans="1:30" ht="14.4" x14ac:dyDescent="0.25">
      <c r="A181" s="103" t="s">
        <v>138</v>
      </c>
      <c r="B181" s="104"/>
      <c r="C181" s="104"/>
      <c r="D181" s="104"/>
      <c r="E181" s="104"/>
      <c r="F181" s="105"/>
      <c r="G181" s="18"/>
      <c r="H181" s="27"/>
      <c r="I181" s="27"/>
      <c r="J181" s="27"/>
      <c r="K181" s="27"/>
      <c r="L181" s="27"/>
      <c r="M181" s="33"/>
      <c r="N181" s="33"/>
      <c r="O181" s="33"/>
      <c r="P181" s="33"/>
      <c r="Q181" s="33"/>
      <c r="R181" s="34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</row>
    <row r="182" spans="1:30" ht="14.4" x14ac:dyDescent="0.25">
      <c r="A182" s="103" t="s">
        <v>139</v>
      </c>
      <c r="B182" s="104"/>
      <c r="C182" s="104"/>
      <c r="D182" s="104"/>
      <c r="E182" s="104"/>
      <c r="F182" s="105"/>
      <c r="G182" s="18"/>
      <c r="H182" s="27"/>
      <c r="I182" s="27"/>
      <c r="J182" s="27"/>
      <c r="K182" s="27"/>
      <c r="L182" s="27"/>
      <c r="M182" s="33"/>
      <c r="N182" s="33"/>
      <c r="O182" s="33"/>
      <c r="P182" s="33"/>
      <c r="Q182" s="33"/>
      <c r="R182" s="34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</row>
    <row r="183" spans="1:30" ht="14.4" x14ac:dyDescent="0.25">
      <c r="A183" s="103" t="s">
        <v>140</v>
      </c>
      <c r="B183" s="104"/>
      <c r="C183" s="104"/>
      <c r="D183" s="104"/>
      <c r="E183" s="104"/>
      <c r="F183" s="105"/>
      <c r="G183" s="18"/>
      <c r="H183" s="27"/>
      <c r="I183" s="27"/>
      <c r="J183" s="27"/>
      <c r="K183" s="27"/>
      <c r="L183" s="27"/>
      <c r="M183" s="33"/>
      <c r="N183" s="33"/>
      <c r="O183" s="33"/>
      <c r="P183" s="33"/>
      <c r="Q183" s="33"/>
      <c r="R183" s="45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</row>
    <row r="184" spans="1:30" ht="14.4" x14ac:dyDescent="0.25">
      <c r="A184" s="103" t="s">
        <v>141</v>
      </c>
      <c r="B184" s="104"/>
      <c r="C184" s="104"/>
      <c r="D184" s="104"/>
      <c r="E184" s="104"/>
      <c r="F184" s="105"/>
      <c r="G184" s="18"/>
      <c r="H184" s="27"/>
      <c r="I184" s="27"/>
      <c r="J184" s="27"/>
      <c r="K184" s="27"/>
      <c r="L184" s="27"/>
      <c r="M184" s="33"/>
      <c r="N184" s="33"/>
      <c r="O184" s="33"/>
      <c r="P184" s="33"/>
      <c r="Q184" s="33"/>
      <c r="R184" s="45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</row>
    <row r="185" spans="1:30" ht="14.4" x14ac:dyDescent="0.25">
      <c r="A185" s="103" t="s">
        <v>142</v>
      </c>
      <c r="B185" s="104"/>
      <c r="C185" s="104"/>
      <c r="D185" s="104"/>
      <c r="E185" s="104"/>
      <c r="F185" s="105"/>
      <c r="G185" s="18"/>
      <c r="H185" s="27"/>
      <c r="I185" s="27"/>
      <c r="J185" s="27"/>
      <c r="K185" s="27"/>
      <c r="L185" s="27"/>
      <c r="M185" s="33"/>
      <c r="N185" s="33"/>
      <c r="O185" s="33"/>
      <c r="P185" s="33"/>
      <c r="Q185" s="33"/>
      <c r="R185" s="45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</row>
    <row r="186" spans="1:30" ht="14.4" x14ac:dyDescent="0.25">
      <c r="A186" s="103" t="s">
        <v>143</v>
      </c>
      <c r="B186" s="104"/>
      <c r="C186" s="104"/>
      <c r="D186" s="104"/>
      <c r="E186" s="104"/>
      <c r="F186" s="105"/>
      <c r="G186" s="18"/>
      <c r="H186" s="27"/>
      <c r="I186" s="27"/>
      <c r="J186" s="27"/>
      <c r="K186" s="27"/>
      <c r="L186" s="27"/>
      <c r="M186" s="33"/>
      <c r="N186" s="33"/>
      <c r="O186" s="33"/>
      <c r="P186" s="33"/>
      <c r="Q186" s="33"/>
      <c r="R186" s="45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</row>
    <row r="187" spans="1:30" ht="14.4" x14ac:dyDescent="0.25">
      <c r="A187" s="103" t="s">
        <v>144</v>
      </c>
      <c r="B187" s="104"/>
      <c r="C187" s="104"/>
      <c r="D187" s="104"/>
      <c r="E187" s="104"/>
      <c r="F187" s="105"/>
      <c r="G187" s="18"/>
      <c r="H187" s="27"/>
      <c r="I187" s="27"/>
      <c r="J187" s="27"/>
      <c r="K187" s="27"/>
      <c r="L187" s="27"/>
      <c r="M187" s="33"/>
      <c r="N187" s="33"/>
      <c r="O187" s="33"/>
      <c r="P187" s="33"/>
      <c r="Q187" s="33"/>
      <c r="R187" s="45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</row>
    <row r="188" spans="1:30" ht="14.4" x14ac:dyDescent="0.25">
      <c r="A188" s="103" t="s">
        <v>145</v>
      </c>
      <c r="B188" s="104"/>
      <c r="C188" s="104"/>
      <c r="D188" s="104"/>
      <c r="E188" s="104"/>
      <c r="F188" s="105"/>
      <c r="G188" s="18"/>
      <c r="H188" s="27"/>
      <c r="I188" s="27"/>
      <c r="J188" s="27"/>
      <c r="K188" s="27"/>
      <c r="L188" s="27"/>
      <c r="M188" s="33"/>
      <c r="N188" s="33"/>
      <c r="O188" s="33"/>
      <c r="P188" s="33"/>
      <c r="Q188" s="33"/>
      <c r="R188" s="45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</row>
    <row r="189" spans="1:30" ht="14.4" x14ac:dyDescent="0.25">
      <c r="A189" s="103" t="s">
        <v>146</v>
      </c>
      <c r="B189" s="104"/>
      <c r="C189" s="104"/>
      <c r="D189" s="104"/>
      <c r="E189" s="104"/>
      <c r="F189" s="105"/>
      <c r="G189" s="18"/>
      <c r="H189" s="27"/>
      <c r="I189" s="27"/>
      <c r="J189" s="27"/>
      <c r="K189" s="27"/>
      <c r="L189" s="27"/>
      <c r="M189" s="33"/>
      <c r="N189" s="33"/>
      <c r="O189" s="33"/>
      <c r="P189" s="33"/>
      <c r="Q189" s="33"/>
      <c r="R189" s="45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</row>
    <row r="190" spans="1:30" ht="14.4" x14ac:dyDescent="0.25">
      <c r="A190" s="103" t="s">
        <v>147</v>
      </c>
      <c r="B190" s="104"/>
      <c r="C190" s="104"/>
      <c r="D190" s="104"/>
      <c r="E190" s="104"/>
      <c r="F190" s="105"/>
      <c r="G190" s="18"/>
      <c r="H190" s="27"/>
      <c r="I190" s="27"/>
      <c r="J190" s="27"/>
      <c r="K190" s="27"/>
      <c r="L190" s="27"/>
      <c r="M190" s="33"/>
      <c r="N190" s="33"/>
      <c r="O190" s="33"/>
      <c r="P190" s="33"/>
      <c r="Q190" s="33"/>
      <c r="R190" s="45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</row>
    <row r="191" spans="1:30" ht="14.4" x14ac:dyDescent="0.25">
      <c r="A191" s="103" t="s">
        <v>148</v>
      </c>
      <c r="B191" s="104"/>
      <c r="C191" s="104"/>
      <c r="D191" s="104"/>
      <c r="E191" s="104"/>
      <c r="F191" s="105"/>
      <c r="G191" s="18"/>
      <c r="H191" s="27"/>
      <c r="I191" s="27"/>
      <c r="J191" s="27"/>
      <c r="K191" s="27"/>
      <c r="L191" s="27"/>
      <c r="M191" s="33"/>
      <c r="N191" s="33"/>
      <c r="O191" s="33"/>
      <c r="P191" s="33"/>
      <c r="Q191" s="33"/>
      <c r="R191" s="45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</row>
    <row r="192" spans="1:30" ht="14.4" x14ac:dyDescent="0.25">
      <c r="A192" s="103" t="s">
        <v>149</v>
      </c>
      <c r="B192" s="104"/>
      <c r="C192" s="104"/>
      <c r="D192" s="104"/>
      <c r="E192" s="104"/>
      <c r="F192" s="105"/>
      <c r="G192" s="18"/>
      <c r="H192" s="27"/>
      <c r="I192" s="27"/>
      <c r="J192" s="27"/>
      <c r="K192" s="27"/>
      <c r="L192" s="27"/>
      <c r="M192" s="33"/>
      <c r="N192" s="33"/>
      <c r="O192" s="33"/>
      <c r="P192" s="33"/>
      <c r="Q192" s="33"/>
      <c r="R192" s="45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</row>
    <row r="193" spans="1:30" ht="14.4" x14ac:dyDescent="0.25">
      <c r="A193" s="103" t="s">
        <v>150</v>
      </c>
      <c r="B193" s="104"/>
      <c r="C193" s="104"/>
      <c r="D193" s="104"/>
      <c r="E193" s="104"/>
      <c r="F193" s="105"/>
      <c r="G193" s="18"/>
      <c r="H193" s="27"/>
      <c r="I193" s="27"/>
      <c r="J193" s="27"/>
      <c r="K193" s="27"/>
      <c r="L193" s="27"/>
      <c r="M193" s="33"/>
      <c r="N193" s="33"/>
      <c r="O193" s="33"/>
      <c r="P193" s="33"/>
      <c r="Q193" s="33"/>
      <c r="R193" s="45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</row>
    <row r="194" spans="1:30" ht="14.4" x14ac:dyDescent="0.25">
      <c r="A194" s="103" t="s">
        <v>151</v>
      </c>
      <c r="B194" s="104"/>
      <c r="C194" s="104"/>
      <c r="D194" s="104"/>
      <c r="E194" s="104"/>
      <c r="F194" s="105"/>
      <c r="G194" s="18"/>
      <c r="H194" s="27"/>
      <c r="I194" s="27"/>
      <c r="J194" s="27"/>
      <c r="K194" s="27"/>
      <c r="L194" s="27"/>
      <c r="M194" s="33"/>
      <c r="N194" s="33"/>
      <c r="O194" s="33"/>
      <c r="P194" s="33"/>
      <c r="Q194" s="33"/>
      <c r="R194" s="45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</row>
    <row r="195" spans="1:30" ht="14.4" x14ac:dyDescent="0.25">
      <c r="A195" s="103" t="s">
        <v>152</v>
      </c>
      <c r="B195" s="104"/>
      <c r="C195" s="104"/>
      <c r="D195" s="104"/>
      <c r="E195" s="104"/>
      <c r="F195" s="105"/>
      <c r="G195" s="18"/>
      <c r="H195" s="27"/>
      <c r="I195" s="27"/>
      <c r="J195" s="27"/>
      <c r="K195" s="27"/>
      <c r="L195" s="27"/>
      <c r="M195" s="33"/>
      <c r="N195" s="33"/>
      <c r="O195" s="33"/>
      <c r="P195" s="33"/>
      <c r="Q195" s="33"/>
      <c r="R195" s="45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</row>
    <row r="196" spans="1:30" ht="14.4" x14ac:dyDescent="0.25">
      <c r="A196" s="103" t="s">
        <v>153</v>
      </c>
      <c r="B196" s="104"/>
      <c r="C196" s="104"/>
      <c r="D196" s="104"/>
      <c r="E196" s="104"/>
      <c r="F196" s="105"/>
      <c r="G196" s="18"/>
      <c r="H196" s="27"/>
      <c r="I196" s="27"/>
      <c r="J196" s="27"/>
      <c r="K196" s="27"/>
      <c r="L196" s="27"/>
      <c r="M196" s="33"/>
      <c r="N196" s="33"/>
      <c r="O196" s="33"/>
      <c r="P196" s="33"/>
      <c r="Q196" s="33"/>
      <c r="R196" s="45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</row>
    <row r="197" spans="1:30" ht="14.4" x14ac:dyDescent="0.25">
      <c r="A197" s="103" t="s">
        <v>154</v>
      </c>
      <c r="B197" s="104"/>
      <c r="C197" s="104"/>
      <c r="D197" s="104"/>
      <c r="E197" s="104"/>
      <c r="F197" s="105"/>
      <c r="G197" s="18"/>
      <c r="H197" s="27"/>
      <c r="I197" s="27"/>
      <c r="J197" s="27"/>
      <c r="K197" s="27"/>
      <c r="L197" s="27"/>
      <c r="M197" s="33"/>
      <c r="N197" s="33"/>
      <c r="O197" s="33"/>
      <c r="P197" s="33"/>
      <c r="Q197" s="33"/>
      <c r="R197" s="45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</row>
    <row r="198" spans="1:30" ht="14.4" x14ac:dyDescent="0.25">
      <c r="A198" s="103" t="s">
        <v>155</v>
      </c>
      <c r="B198" s="104"/>
      <c r="C198" s="104"/>
      <c r="D198" s="104"/>
      <c r="E198" s="104"/>
      <c r="F198" s="105"/>
      <c r="G198" s="18"/>
      <c r="H198" s="27"/>
      <c r="I198" s="27"/>
      <c r="J198" s="27"/>
      <c r="K198" s="27"/>
      <c r="L198" s="27"/>
      <c r="M198" s="33"/>
      <c r="N198" s="33"/>
      <c r="O198" s="33"/>
      <c r="P198" s="33"/>
      <c r="Q198" s="33"/>
      <c r="R198" s="45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</row>
    <row r="199" spans="1:30" ht="14.4" x14ac:dyDescent="0.25">
      <c r="A199" s="103" t="s">
        <v>156</v>
      </c>
      <c r="B199" s="104"/>
      <c r="C199" s="104"/>
      <c r="D199" s="104"/>
      <c r="E199" s="104"/>
      <c r="F199" s="105"/>
      <c r="G199" s="18"/>
      <c r="H199" s="27"/>
      <c r="I199" s="27"/>
      <c r="J199" s="27"/>
      <c r="K199" s="27"/>
      <c r="L199" s="27"/>
      <c r="M199" s="33"/>
      <c r="N199" s="33"/>
      <c r="O199" s="33"/>
      <c r="P199" s="33"/>
      <c r="Q199" s="33"/>
      <c r="R199" s="45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</row>
    <row r="200" spans="1:30" ht="14.4" x14ac:dyDescent="0.25">
      <c r="A200" s="103" t="s">
        <v>157</v>
      </c>
      <c r="B200" s="104"/>
      <c r="C200" s="104"/>
      <c r="D200" s="104"/>
      <c r="E200" s="104"/>
      <c r="F200" s="105"/>
      <c r="G200" s="18"/>
      <c r="H200" s="27"/>
      <c r="I200" s="27"/>
      <c r="J200" s="27"/>
      <c r="K200" s="27"/>
      <c r="L200" s="27"/>
      <c r="M200" s="33"/>
      <c r="N200" s="33"/>
      <c r="O200" s="33"/>
      <c r="P200" s="33"/>
      <c r="Q200" s="33"/>
      <c r="R200" s="45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</row>
    <row r="201" spans="1:30" ht="13.8" x14ac:dyDescent="0.25">
      <c r="A201" s="103" t="s">
        <v>158</v>
      </c>
      <c r="B201" s="104"/>
      <c r="C201" s="104"/>
      <c r="D201" s="104"/>
      <c r="E201" s="104"/>
      <c r="F201" s="105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</row>
    <row r="202" spans="1:30" ht="13.8" x14ac:dyDescent="0.25">
      <c r="A202" s="103" t="s">
        <v>159</v>
      </c>
      <c r="B202" s="104"/>
      <c r="C202" s="104"/>
      <c r="D202" s="104"/>
      <c r="E202" s="104"/>
      <c r="F202" s="105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</row>
    <row r="203" spans="1:30" ht="13.8" x14ac:dyDescent="0.25">
      <c r="A203" s="103" t="s">
        <v>160</v>
      </c>
      <c r="B203" s="104"/>
      <c r="C203" s="104"/>
      <c r="D203" s="104"/>
      <c r="E203" s="104"/>
      <c r="F203" s="105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</row>
    <row r="204" spans="1:30" ht="13.8" x14ac:dyDescent="0.25">
      <c r="A204" s="103" t="s">
        <v>161</v>
      </c>
      <c r="B204" s="104"/>
      <c r="C204" s="104"/>
      <c r="D204" s="104"/>
      <c r="E204" s="104"/>
      <c r="F204" s="105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</row>
    <row r="205" spans="1:30" ht="13.8" x14ac:dyDescent="0.25">
      <c r="A205" s="103" t="s">
        <v>162</v>
      </c>
      <c r="B205" s="104"/>
      <c r="C205" s="104"/>
      <c r="D205" s="104"/>
      <c r="E205" s="104"/>
      <c r="F205" s="105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</row>
    <row r="206" spans="1:30" ht="13.8" x14ac:dyDescent="0.25">
      <c r="A206" s="103" t="s">
        <v>163</v>
      </c>
      <c r="B206" s="104"/>
      <c r="C206" s="104"/>
      <c r="D206" s="104"/>
      <c r="E206" s="104"/>
      <c r="F206" s="105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</row>
    <row r="207" spans="1:30" ht="13.8" x14ac:dyDescent="0.25">
      <c r="A207" s="103" t="s">
        <v>164</v>
      </c>
      <c r="B207" s="104"/>
      <c r="C207" s="104"/>
      <c r="D207" s="104"/>
      <c r="E207" s="104"/>
      <c r="F207" s="105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</row>
    <row r="208" spans="1:30" ht="13.8" x14ac:dyDescent="0.25">
      <c r="A208" s="103" t="s">
        <v>165</v>
      </c>
      <c r="B208" s="104"/>
      <c r="C208" s="104"/>
      <c r="D208" s="104"/>
      <c r="E208" s="104"/>
      <c r="F208" s="105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</row>
    <row r="209" spans="1:30" ht="13.8" x14ac:dyDescent="0.25">
      <c r="A209" s="103" t="s">
        <v>166</v>
      </c>
      <c r="B209" s="104"/>
      <c r="C209" s="104"/>
      <c r="D209" s="104"/>
      <c r="E209" s="104"/>
      <c r="F209" s="105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</row>
    <row r="210" spans="1:30" ht="13.8" x14ac:dyDescent="0.25">
      <c r="A210" s="103" t="s">
        <v>167</v>
      </c>
      <c r="B210" s="104"/>
      <c r="C210" s="104"/>
      <c r="D210" s="104"/>
      <c r="E210" s="104"/>
      <c r="F210" s="105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</row>
    <row r="211" spans="1:30" ht="13.8" x14ac:dyDescent="0.25">
      <c r="A211" s="103" t="s">
        <v>168</v>
      </c>
      <c r="B211" s="104"/>
      <c r="C211" s="104"/>
      <c r="D211" s="104"/>
      <c r="E211" s="104"/>
      <c r="F211" s="105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</row>
    <row r="212" spans="1:30" ht="13.8" x14ac:dyDescent="0.25">
      <c r="A212" s="103" t="s">
        <v>169</v>
      </c>
      <c r="B212" s="104"/>
      <c r="C212" s="104"/>
      <c r="D212" s="104"/>
      <c r="E212" s="104"/>
      <c r="F212" s="105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</row>
    <row r="213" spans="1:30" ht="13.8" x14ac:dyDescent="0.25">
      <c r="A213" s="103" t="s">
        <v>170</v>
      </c>
      <c r="B213" s="104"/>
      <c r="C213" s="104"/>
      <c r="D213" s="104"/>
      <c r="E213" s="104"/>
      <c r="F213" s="105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</row>
    <row r="214" spans="1:30" ht="13.8" x14ac:dyDescent="0.25">
      <c r="A214" s="103" t="s">
        <v>171</v>
      </c>
      <c r="B214" s="104"/>
      <c r="C214" s="104"/>
      <c r="D214" s="104"/>
      <c r="E214" s="104"/>
      <c r="F214" s="105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</row>
    <row r="215" spans="1:30" ht="13.8" x14ac:dyDescent="0.25">
      <c r="A215" s="103" t="s">
        <v>172</v>
      </c>
      <c r="B215" s="104"/>
      <c r="C215" s="104"/>
      <c r="D215" s="104"/>
      <c r="E215" s="104"/>
      <c r="F215" s="105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</row>
    <row r="216" spans="1:30" ht="13.8" x14ac:dyDescent="0.25">
      <c r="A216" s="103" t="s">
        <v>173</v>
      </c>
      <c r="B216" s="104"/>
      <c r="C216" s="104"/>
      <c r="D216" s="104"/>
      <c r="E216" s="104"/>
      <c r="F216" s="105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</row>
    <row r="217" spans="1:30" ht="13.8" x14ac:dyDescent="0.25">
      <c r="A217" s="103" t="s">
        <v>174</v>
      </c>
      <c r="B217" s="104"/>
      <c r="C217" s="104"/>
      <c r="D217" s="104"/>
      <c r="E217" s="104"/>
      <c r="F217" s="105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</row>
    <row r="218" spans="1:30" ht="13.8" x14ac:dyDescent="0.25">
      <c r="A218" s="103" t="s">
        <v>175</v>
      </c>
      <c r="B218" s="104"/>
      <c r="C218" s="104"/>
      <c r="D218" s="104"/>
      <c r="E218" s="104"/>
      <c r="F218" s="105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</row>
    <row r="219" spans="1:30" ht="13.8" x14ac:dyDescent="0.25">
      <c r="A219" s="103" t="s">
        <v>176</v>
      </c>
      <c r="B219" s="104"/>
      <c r="C219" s="104"/>
      <c r="D219" s="104"/>
      <c r="E219" s="104"/>
      <c r="F219" s="105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</row>
    <row r="220" spans="1:30" ht="13.8" x14ac:dyDescent="0.25">
      <c r="A220" s="103" t="s">
        <v>177</v>
      </c>
      <c r="B220" s="104"/>
      <c r="C220" s="104"/>
      <c r="D220" s="104"/>
      <c r="E220" s="104"/>
      <c r="F220" s="105"/>
      <c r="G220" s="49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</row>
    <row r="221" spans="1:30" ht="13.8" x14ac:dyDescent="0.25">
      <c r="A221" s="50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</row>
    <row r="222" spans="1:30" ht="13.8" x14ac:dyDescent="0.25">
      <c r="A222" s="50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</row>
    <row r="223" spans="1:30" ht="13.8" x14ac:dyDescent="0.25">
      <c r="A223" s="50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</row>
    <row r="224" spans="1:30" ht="13.8" x14ac:dyDescent="0.25">
      <c r="A224" s="50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</row>
    <row r="225" ht="13.8" x14ac:dyDescent="0.25"/>
    <row r="226" ht="13.8" x14ac:dyDescent="0.25"/>
    <row r="227" ht="13.8" x14ac:dyDescent="0.25"/>
    <row r="228" ht="13.8" x14ac:dyDescent="0.25"/>
    <row r="229" ht="13.8" x14ac:dyDescent="0.25"/>
    <row r="230" ht="13.8" x14ac:dyDescent="0.25"/>
    <row r="231" ht="13.8" x14ac:dyDescent="0.25"/>
    <row r="232" ht="13.8" x14ac:dyDescent="0.25"/>
    <row r="233" ht="13.8" x14ac:dyDescent="0.25"/>
    <row r="234" ht="13.8" x14ac:dyDescent="0.25"/>
    <row r="235" ht="13.8" x14ac:dyDescent="0.25"/>
    <row r="236" ht="13.8" x14ac:dyDescent="0.25"/>
    <row r="237" ht="13.8" x14ac:dyDescent="0.25"/>
    <row r="238" ht="13.8" x14ac:dyDescent="0.25"/>
    <row r="239" ht="13.8" x14ac:dyDescent="0.25"/>
    <row r="240" ht="13.8" x14ac:dyDescent="0.25"/>
    <row r="241" ht="13.8" x14ac:dyDescent="0.25"/>
    <row r="242" ht="13.8" x14ac:dyDescent="0.25"/>
    <row r="243" ht="13.8" x14ac:dyDescent="0.25"/>
    <row r="244" ht="13.8" x14ac:dyDescent="0.25"/>
    <row r="245" ht="13.8" x14ac:dyDescent="0.25"/>
    <row r="246" ht="13.8" x14ac:dyDescent="0.25"/>
    <row r="247" ht="13.8" x14ac:dyDescent="0.25"/>
    <row r="248" ht="13.8" x14ac:dyDescent="0.25"/>
    <row r="249" ht="13.8" x14ac:dyDescent="0.25"/>
    <row r="250" ht="13.8" x14ac:dyDescent="0.25"/>
    <row r="251" ht="13.8" x14ac:dyDescent="0.25"/>
    <row r="252" ht="13.8" x14ac:dyDescent="0.25"/>
    <row r="253" ht="13.8" x14ac:dyDescent="0.25"/>
    <row r="254" ht="13.8" x14ac:dyDescent="0.25"/>
    <row r="255" ht="13.8" x14ac:dyDescent="0.25"/>
    <row r="256" ht="13.8" x14ac:dyDescent="0.25"/>
    <row r="257" ht="13.8" x14ac:dyDescent="0.25"/>
    <row r="258" ht="13.8" x14ac:dyDescent="0.25"/>
    <row r="259" ht="13.8" x14ac:dyDescent="0.25"/>
    <row r="260" ht="13.8" x14ac:dyDescent="0.25"/>
    <row r="261" ht="13.8" x14ac:dyDescent="0.25"/>
    <row r="262" ht="13.8" x14ac:dyDescent="0.25"/>
    <row r="263" ht="13.8" x14ac:dyDescent="0.25"/>
    <row r="264" ht="13.8" x14ac:dyDescent="0.25"/>
    <row r="265" ht="13.8" x14ac:dyDescent="0.25"/>
    <row r="266" ht="13.8" x14ac:dyDescent="0.25"/>
    <row r="267" ht="13.8" x14ac:dyDescent="0.25"/>
    <row r="268" ht="13.8" x14ac:dyDescent="0.25"/>
    <row r="269" ht="13.8" x14ac:dyDescent="0.25"/>
    <row r="270" ht="13.8" x14ac:dyDescent="0.25"/>
    <row r="271" ht="13.8" x14ac:dyDescent="0.25"/>
    <row r="272" ht="13.8" x14ac:dyDescent="0.25"/>
    <row r="273" ht="13.8" x14ac:dyDescent="0.25"/>
    <row r="274" ht="13.8" x14ac:dyDescent="0.25"/>
    <row r="275" ht="13.8" x14ac:dyDescent="0.25"/>
    <row r="276" ht="13.8" x14ac:dyDescent="0.25"/>
    <row r="277" ht="13.8" x14ac:dyDescent="0.25"/>
    <row r="278" ht="13.8" x14ac:dyDescent="0.25"/>
    <row r="279" ht="13.8" x14ac:dyDescent="0.25"/>
    <row r="280" ht="13.8" x14ac:dyDescent="0.25"/>
    <row r="281" ht="13.8" x14ac:dyDescent="0.25"/>
    <row r="282" ht="13.8" x14ac:dyDescent="0.25"/>
    <row r="283" ht="13.8" x14ac:dyDescent="0.25"/>
    <row r="284" ht="13.8" x14ac:dyDescent="0.25"/>
    <row r="285" ht="13.8" x14ac:dyDescent="0.25"/>
    <row r="286" ht="13.8" x14ac:dyDescent="0.25"/>
    <row r="287" ht="13.8" x14ac:dyDescent="0.25"/>
    <row r="288" ht="13.8" x14ac:dyDescent="0.25"/>
    <row r="289" ht="13.8" x14ac:dyDescent="0.25"/>
    <row r="290" ht="13.8" x14ac:dyDescent="0.25"/>
    <row r="291" ht="13.8" x14ac:dyDescent="0.25"/>
    <row r="292" ht="13.8" x14ac:dyDescent="0.25"/>
    <row r="293" ht="13.8" x14ac:dyDescent="0.25"/>
    <row r="294" ht="13.8" x14ac:dyDescent="0.25"/>
    <row r="295" ht="13.8" x14ac:dyDescent="0.25"/>
    <row r="296" ht="13.8" x14ac:dyDescent="0.25"/>
    <row r="297" ht="13.8" x14ac:dyDescent="0.25"/>
    <row r="298" ht="13.8" x14ac:dyDescent="0.25"/>
    <row r="299" ht="13.8" x14ac:dyDescent="0.25"/>
    <row r="300" ht="13.8" x14ac:dyDescent="0.25"/>
    <row r="301" ht="13.8" x14ac:dyDescent="0.25"/>
    <row r="302" ht="13.8" x14ac:dyDescent="0.25"/>
    <row r="303" ht="13.8" x14ac:dyDescent="0.25"/>
    <row r="304" ht="13.8" x14ac:dyDescent="0.25"/>
    <row r="305" ht="13.8" x14ac:dyDescent="0.25"/>
    <row r="306" ht="13.8" x14ac:dyDescent="0.25"/>
    <row r="307" ht="13.8" x14ac:dyDescent="0.25"/>
    <row r="308" ht="13.8" x14ac:dyDescent="0.25"/>
    <row r="309" ht="13.8" x14ac:dyDescent="0.25"/>
    <row r="310" ht="13.8" x14ac:dyDescent="0.25"/>
    <row r="311" ht="13.8" x14ac:dyDescent="0.25"/>
    <row r="312" ht="13.8" x14ac:dyDescent="0.25"/>
    <row r="313" ht="13.8" x14ac:dyDescent="0.25"/>
    <row r="314" ht="13.8" x14ac:dyDescent="0.25"/>
    <row r="315" ht="13.8" x14ac:dyDescent="0.25"/>
    <row r="316" ht="13.8" x14ac:dyDescent="0.25"/>
    <row r="317" ht="13.8" x14ac:dyDescent="0.25"/>
    <row r="318" ht="13.8" x14ac:dyDescent="0.25"/>
    <row r="319" ht="13.8" x14ac:dyDescent="0.25"/>
    <row r="320" ht="13.8" x14ac:dyDescent="0.25"/>
    <row r="321" ht="13.8" x14ac:dyDescent="0.25"/>
    <row r="322" ht="13.8" x14ac:dyDescent="0.25"/>
    <row r="323" ht="13.8" x14ac:dyDescent="0.25"/>
    <row r="324" ht="13.8" x14ac:dyDescent="0.25"/>
    <row r="325" ht="13.8" x14ac:dyDescent="0.25"/>
    <row r="326" ht="13.8" x14ac:dyDescent="0.25"/>
    <row r="327" ht="13.8" x14ac:dyDescent="0.25"/>
    <row r="328" ht="13.8" x14ac:dyDescent="0.25"/>
    <row r="329" ht="13.8" x14ac:dyDescent="0.25"/>
    <row r="330" ht="13.8" x14ac:dyDescent="0.25"/>
    <row r="331" ht="13.8" x14ac:dyDescent="0.25"/>
    <row r="332" ht="13.8" x14ac:dyDescent="0.25"/>
    <row r="333" ht="13.8" x14ac:dyDescent="0.25"/>
    <row r="334" ht="13.8" x14ac:dyDescent="0.25"/>
    <row r="335" ht="13.8" x14ac:dyDescent="0.25"/>
    <row r="336" ht="13.8" x14ac:dyDescent="0.25"/>
    <row r="337" ht="13.8" x14ac:dyDescent="0.25"/>
    <row r="338" ht="13.8" x14ac:dyDescent="0.25"/>
    <row r="339" ht="13.8" x14ac:dyDescent="0.25"/>
    <row r="340" ht="13.8" x14ac:dyDescent="0.25"/>
    <row r="341" ht="13.8" x14ac:dyDescent="0.25"/>
    <row r="342" ht="13.8" x14ac:dyDescent="0.25"/>
    <row r="343" ht="13.8" x14ac:dyDescent="0.25"/>
    <row r="344" ht="13.8" x14ac:dyDescent="0.25"/>
    <row r="345" ht="13.8" x14ac:dyDescent="0.25"/>
    <row r="346" ht="13.8" x14ac:dyDescent="0.25"/>
    <row r="347" ht="13.8" x14ac:dyDescent="0.25"/>
    <row r="348" ht="13.8" x14ac:dyDescent="0.25"/>
    <row r="349" ht="13.8" x14ac:dyDescent="0.25"/>
    <row r="350" ht="13.8" x14ac:dyDescent="0.25"/>
    <row r="351" ht="13.8" x14ac:dyDescent="0.25"/>
    <row r="352" ht="13.8" x14ac:dyDescent="0.25"/>
    <row r="353" ht="13.8" x14ac:dyDescent="0.25"/>
    <row r="354" ht="13.8" x14ac:dyDescent="0.25"/>
    <row r="355" ht="13.8" x14ac:dyDescent="0.25"/>
    <row r="356" ht="13.8" x14ac:dyDescent="0.25"/>
    <row r="357" ht="13.8" x14ac:dyDescent="0.25"/>
    <row r="358" ht="13.8" x14ac:dyDescent="0.25"/>
    <row r="359" ht="13.8" x14ac:dyDescent="0.25"/>
    <row r="360" ht="13.8" x14ac:dyDescent="0.25"/>
    <row r="361" ht="13.8" x14ac:dyDescent="0.25"/>
    <row r="362" ht="13.8" x14ac:dyDescent="0.25"/>
    <row r="363" ht="13.8" x14ac:dyDescent="0.25"/>
    <row r="364" ht="13.8" x14ac:dyDescent="0.25"/>
    <row r="365" ht="13.8" x14ac:dyDescent="0.25"/>
    <row r="366" ht="13.8" x14ac:dyDescent="0.25"/>
    <row r="367" ht="13.8" x14ac:dyDescent="0.25"/>
    <row r="368" ht="13.8" x14ac:dyDescent="0.25"/>
    <row r="369" ht="13.8" x14ac:dyDescent="0.25"/>
    <row r="370" ht="13.8" x14ac:dyDescent="0.25"/>
    <row r="371" ht="13.8" x14ac:dyDescent="0.25"/>
    <row r="372" ht="13.8" x14ac:dyDescent="0.25"/>
    <row r="373" ht="13.8" x14ac:dyDescent="0.25"/>
    <row r="374" ht="13.8" x14ac:dyDescent="0.25"/>
    <row r="375" ht="13.8" x14ac:dyDescent="0.25"/>
    <row r="376" ht="13.8" x14ac:dyDescent="0.25"/>
    <row r="377" ht="13.8" x14ac:dyDescent="0.25"/>
    <row r="378" ht="13.8" x14ac:dyDescent="0.25"/>
    <row r="379" ht="13.8" x14ac:dyDescent="0.25"/>
    <row r="380" ht="13.8" x14ac:dyDescent="0.25"/>
    <row r="381" ht="13.8" x14ac:dyDescent="0.25"/>
    <row r="382" ht="13.8" x14ac:dyDescent="0.25"/>
    <row r="383" ht="13.8" x14ac:dyDescent="0.25"/>
    <row r="384" ht="13.8" x14ac:dyDescent="0.25"/>
    <row r="385" ht="13.8" x14ac:dyDescent="0.25"/>
    <row r="386" ht="13.8" x14ac:dyDescent="0.25"/>
    <row r="387" ht="13.8" x14ac:dyDescent="0.25"/>
    <row r="388" ht="13.8" x14ac:dyDescent="0.25"/>
    <row r="389" ht="13.8" x14ac:dyDescent="0.25"/>
    <row r="390" ht="13.8" x14ac:dyDescent="0.25"/>
    <row r="391" ht="13.8" x14ac:dyDescent="0.25"/>
    <row r="392" ht="13.8" x14ac:dyDescent="0.25"/>
    <row r="393" ht="13.8" x14ac:dyDescent="0.25"/>
    <row r="394" ht="13.8" x14ac:dyDescent="0.25"/>
    <row r="395" ht="13.8" x14ac:dyDescent="0.25"/>
    <row r="396" ht="13.8" x14ac:dyDescent="0.25"/>
    <row r="397" ht="13.8" x14ac:dyDescent="0.25"/>
    <row r="398" ht="13.8" x14ac:dyDescent="0.25"/>
    <row r="399" ht="13.8" x14ac:dyDescent="0.25"/>
    <row r="400" ht="13.8" x14ac:dyDescent="0.25"/>
    <row r="401" ht="13.8" x14ac:dyDescent="0.25"/>
    <row r="402" ht="13.8" x14ac:dyDescent="0.25"/>
    <row r="403" ht="13.8" x14ac:dyDescent="0.25"/>
    <row r="404" ht="13.8" x14ac:dyDescent="0.25"/>
    <row r="405" ht="13.8" x14ac:dyDescent="0.25"/>
    <row r="406" ht="13.8" x14ac:dyDescent="0.25"/>
    <row r="407" ht="13.8" x14ac:dyDescent="0.25"/>
    <row r="408" ht="13.8" x14ac:dyDescent="0.25"/>
    <row r="409" ht="13.8" x14ac:dyDescent="0.25"/>
    <row r="410" ht="13.8" x14ac:dyDescent="0.25"/>
    <row r="411" ht="13.8" x14ac:dyDescent="0.25"/>
    <row r="412" ht="13.8" x14ac:dyDescent="0.25"/>
    <row r="413" ht="13.8" x14ac:dyDescent="0.25"/>
    <row r="414" ht="13.8" x14ac:dyDescent="0.25"/>
    <row r="415" ht="13.8" x14ac:dyDescent="0.25"/>
    <row r="416" ht="13.8" x14ac:dyDescent="0.25"/>
    <row r="417" ht="13.8" x14ac:dyDescent="0.25"/>
    <row r="418" ht="13.8" x14ac:dyDescent="0.25"/>
    <row r="419" ht="13.8" x14ac:dyDescent="0.25"/>
    <row r="420" ht="13.8" x14ac:dyDescent="0.25"/>
    <row r="421" ht="13.8" x14ac:dyDescent="0.25"/>
    <row r="422" ht="13.8" x14ac:dyDescent="0.25"/>
    <row r="423" ht="13.8" x14ac:dyDescent="0.25"/>
    <row r="424" ht="13.8" x14ac:dyDescent="0.25"/>
    <row r="425" ht="13.8" x14ac:dyDescent="0.25"/>
    <row r="426" ht="13.8" x14ac:dyDescent="0.25"/>
    <row r="427" ht="13.8" x14ac:dyDescent="0.25"/>
    <row r="428" ht="13.8" x14ac:dyDescent="0.25"/>
    <row r="429" ht="13.8" x14ac:dyDescent="0.25"/>
    <row r="430" ht="13.8" x14ac:dyDescent="0.25"/>
    <row r="431" ht="13.8" x14ac:dyDescent="0.25"/>
    <row r="432" ht="13.8" x14ac:dyDescent="0.25"/>
    <row r="433" ht="13.8" x14ac:dyDescent="0.25"/>
    <row r="434" ht="13.8" x14ac:dyDescent="0.25"/>
    <row r="435" ht="13.8" x14ac:dyDescent="0.25"/>
    <row r="436" ht="13.8" x14ac:dyDescent="0.25"/>
    <row r="437" ht="13.8" x14ac:dyDescent="0.25"/>
    <row r="438" ht="13.8" x14ac:dyDescent="0.25"/>
    <row r="439" ht="13.8" x14ac:dyDescent="0.25"/>
    <row r="440" ht="13.8" x14ac:dyDescent="0.25"/>
    <row r="441" ht="13.8" x14ac:dyDescent="0.25"/>
    <row r="442" ht="13.8" x14ac:dyDescent="0.25"/>
    <row r="443" ht="13.8" x14ac:dyDescent="0.25"/>
    <row r="444" ht="13.8" x14ac:dyDescent="0.25"/>
    <row r="445" ht="13.8" x14ac:dyDescent="0.25"/>
    <row r="446" ht="13.8" x14ac:dyDescent="0.25"/>
    <row r="447" ht="13.8" x14ac:dyDescent="0.25"/>
    <row r="448" ht="13.8" x14ac:dyDescent="0.25"/>
    <row r="449" ht="13.8" x14ac:dyDescent="0.25"/>
    <row r="450" ht="13.8" x14ac:dyDescent="0.25"/>
    <row r="451" ht="13.8" x14ac:dyDescent="0.25"/>
    <row r="452" ht="13.8" x14ac:dyDescent="0.25"/>
    <row r="453" ht="13.8" x14ac:dyDescent="0.25"/>
    <row r="454" ht="13.8" x14ac:dyDescent="0.25"/>
    <row r="455" ht="13.8" x14ac:dyDescent="0.25"/>
    <row r="456" ht="13.8" x14ac:dyDescent="0.25"/>
    <row r="457" ht="13.8" x14ac:dyDescent="0.25"/>
    <row r="458" ht="13.8" x14ac:dyDescent="0.25"/>
    <row r="459" ht="13.8" x14ac:dyDescent="0.25"/>
    <row r="460" ht="13.8" x14ac:dyDescent="0.25"/>
    <row r="461" ht="13.8" x14ac:dyDescent="0.25"/>
    <row r="462" ht="13.8" x14ac:dyDescent="0.25"/>
    <row r="463" ht="13.8" x14ac:dyDescent="0.25"/>
    <row r="464" ht="13.8" x14ac:dyDescent="0.25"/>
    <row r="465" ht="13.8" x14ac:dyDescent="0.25"/>
    <row r="466" ht="13.8" x14ac:dyDescent="0.25"/>
    <row r="467" ht="13.8" x14ac:dyDescent="0.25"/>
    <row r="468" ht="13.8" x14ac:dyDescent="0.25"/>
    <row r="469" ht="13.8" x14ac:dyDescent="0.25"/>
    <row r="470" ht="13.8" x14ac:dyDescent="0.25"/>
    <row r="471" ht="13.8" x14ac:dyDescent="0.25"/>
    <row r="472" ht="13.8" x14ac:dyDescent="0.25"/>
    <row r="473" ht="13.8" x14ac:dyDescent="0.25"/>
    <row r="474" ht="13.8" x14ac:dyDescent="0.25"/>
    <row r="475" ht="13.8" x14ac:dyDescent="0.25"/>
    <row r="476" ht="13.8" x14ac:dyDescent="0.25"/>
    <row r="477" ht="13.8" x14ac:dyDescent="0.25"/>
    <row r="478" ht="13.8" x14ac:dyDescent="0.25"/>
    <row r="479" ht="13.8" x14ac:dyDescent="0.25"/>
    <row r="480" ht="13.8" x14ac:dyDescent="0.25"/>
    <row r="481" ht="13.8" x14ac:dyDescent="0.25"/>
    <row r="482" ht="13.8" x14ac:dyDescent="0.25"/>
    <row r="483" ht="13.8" x14ac:dyDescent="0.25"/>
    <row r="484" ht="13.8" x14ac:dyDescent="0.25"/>
    <row r="485" ht="13.8" x14ac:dyDescent="0.25"/>
    <row r="486" ht="13.8" x14ac:dyDescent="0.25"/>
    <row r="487" ht="13.8" x14ac:dyDescent="0.25"/>
    <row r="488" ht="13.8" x14ac:dyDescent="0.25"/>
    <row r="489" ht="13.8" x14ac:dyDescent="0.25"/>
    <row r="490" ht="13.8" x14ac:dyDescent="0.25"/>
    <row r="491" ht="13.8" x14ac:dyDescent="0.25"/>
    <row r="492" ht="13.8" x14ac:dyDescent="0.25"/>
    <row r="493" ht="13.8" x14ac:dyDescent="0.25"/>
    <row r="494" ht="13.8" x14ac:dyDescent="0.25"/>
    <row r="495" ht="13.8" x14ac:dyDescent="0.25"/>
    <row r="496" ht="13.8" x14ac:dyDescent="0.25"/>
    <row r="497" ht="13.8" x14ac:dyDescent="0.25"/>
    <row r="498" ht="13.8" x14ac:dyDescent="0.25"/>
    <row r="499" ht="13.8" x14ac:dyDescent="0.25"/>
    <row r="500" ht="13.8" x14ac:dyDescent="0.25"/>
    <row r="501" ht="13.8" x14ac:dyDescent="0.25"/>
    <row r="502" ht="13.8" x14ac:dyDescent="0.25"/>
    <row r="503" ht="13.8" x14ac:dyDescent="0.25"/>
    <row r="504" ht="13.8" x14ac:dyDescent="0.25"/>
    <row r="505" ht="13.8" x14ac:dyDescent="0.25"/>
    <row r="506" ht="13.8" x14ac:dyDescent="0.25"/>
    <row r="507" ht="13.8" x14ac:dyDescent="0.25"/>
    <row r="508" ht="13.8" x14ac:dyDescent="0.25"/>
    <row r="509" ht="13.8" x14ac:dyDescent="0.25"/>
    <row r="510" ht="13.8" x14ac:dyDescent="0.25"/>
    <row r="511" ht="13.8" x14ac:dyDescent="0.25"/>
    <row r="512" ht="13.8" x14ac:dyDescent="0.25"/>
    <row r="513" ht="13.8" x14ac:dyDescent="0.25"/>
    <row r="514" ht="13.8" x14ac:dyDescent="0.25"/>
    <row r="515" ht="13.8" x14ac:dyDescent="0.25"/>
    <row r="516" ht="13.8" x14ac:dyDescent="0.25"/>
    <row r="517" ht="13.8" x14ac:dyDescent="0.25"/>
    <row r="518" ht="13.8" x14ac:dyDescent="0.25"/>
    <row r="519" ht="13.8" x14ac:dyDescent="0.25"/>
    <row r="520" ht="13.8" x14ac:dyDescent="0.25"/>
    <row r="521" ht="13.8" x14ac:dyDescent="0.25"/>
    <row r="522" ht="13.8" x14ac:dyDescent="0.25"/>
    <row r="523" ht="13.8" x14ac:dyDescent="0.25"/>
    <row r="524" ht="13.8" x14ac:dyDescent="0.25"/>
    <row r="525" ht="13.8" x14ac:dyDescent="0.25"/>
    <row r="526" ht="13.8" x14ac:dyDescent="0.25"/>
    <row r="527" ht="13.8" x14ac:dyDescent="0.25"/>
    <row r="528" ht="13.8" x14ac:dyDescent="0.25"/>
    <row r="529" ht="13.8" x14ac:dyDescent="0.25"/>
    <row r="530" ht="13.8" x14ac:dyDescent="0.25"/>
    <row r="531" ht="13.8" x14ac:dyDescent="0.25"/>
    <row r="532" ht="13.8" x14ac:dyDescent="0.25"/>
    <row r="533" ht="13.8" x14ac:dyDescent="0.25"/>
    <row r="534" ht="13.8" x14ac:dyDescent="0.25"/>
    <row r="535" ht="13.8" x14ac:dyDescent="0.25"/>
    <row r="536" ht="13.8" x14ac:dyDescent="0.25"/>
    <row r="537" ht="13.8" x14ac:dyDescent="0.25"/>
    <row r="538" ht="13.8" x14ac:dyDescent="0.25"/>
    <row r="539" ht="13.8" x14ac:dyDescent="0.25"/>
    <row r="540" ht="13.8" x14ac:dyDescent="0.25"/>
    <row r="541" ht="13.8" x14ac:dyDescent="0.25"/>
    <row r="542" ht="13.8" x14ac:dyDescent="0.25"/>
    <row r="543" ht="13.8" x14ac:dyDescent="0.25"/>
    <row r="544" ht="13.8" x14ac:dyDescent="0.25"/>
    <row r="545" ht="13.8" x14ac:dyDescent="0.25"/>
    <row r="546" ht="13.8" x14ac:dyDescent="0.25"/>
    <row r="547" ht="13.8" x14ac:dyDescent="0.25"/>
    <row r="548" ht="13.8" x14ac:dyDescent="0.25"/>
    <row r="549" ht="13.8" x14ac:dyDescent="0.25"/>
    <row r="550" ht="13.8" x14ac:dyDescent="0.25"/>
    <row r="551" ht="13.8" x14ac:dyDescent="0.25"/>
    <row r="552" ht="13.8" x14ac:dyDescent="0.25"/>
    <row r="553" ht="13.8" x14ac:dyDescent="0.25"/>
    <row r="554" ht="13.8" x14ac:dyDescent="0.25"/>
    <row r="555" ht="13.8" x14ac:dyDescent="0.25"/>
    <row r="556" ht="13.8" x14ac:dyDescent="0.25"/>
    <row r="557" ht="13.8" x14ac:dyDescent="0.25"/>
    <row r="558" ht="13.8" x14ac:dyDescent="0.25"/>
    <row r="559" ht="13.8" x14ac:dyDescent="0.25"/>
    <row r="560" ht="13.8" x14ac:dyDescent="0.25"/>
    <row r="561" ht="13.8" x14ac:dyDescent="0.25"/>
    <row r="562" ht="13.8" x14ac:dyDescent="0.25"/>
    <row r="563" ht="13.8" x14ac:dyDescent="0.25"/>
    <row r="564" ht="13.8" x14ac:dyDescent="0.25"/>
    <row r="565" ht="13.8" x14ac:dyDescent="0.25"/>
    <row r="566" ht="13.8" x14ac:dyDescent="0.25"/>
    <row r="567" ht="13.8" x14ac:dyDescent="0.25"/>
    <row r="568" ht="13.8" x14ac:dyDescent="0.25"/>
    <row r="569" ht="13.8" x14ac:dyDescent="0.25"/>
    <row r="570" ht="13.8" x14ac:dyDescent="0.25"/>
    <row r="571" ht="13.8" x14ac:dyDescent="0.25"/>
    <row r="572" ht="13.8" x14ac:dyDescent="0.25"/>
    <row r="573" ht="13.8" x14ac:dyDescent="0.25"/>
    <row r="574" ht="13.8" x14ac:dyDescent="0.25"/>
    <row r="575" ht="13.8" x14ac:dyDescent="0.25"/>
    <row r="576" ht="13.8" x14ac:dyDescent="0.25"/>
    <row r="577" ht="13.8" x14ac:dyDescent="0.25"/>
    <row r="578" ht="13.8" x14ac:dyDescent="0.25"/>
    <row r="579" ht="13.8" x14ac:dyDescent="0.25"/>
    <row r="580" ht="13.8" x14ac:dyDescent="0.25"/>
    <row r="581" ht="13.8" x14ac:dyDescent="0.25"/>
    <row r="582" ht="13.8" x14ac:dyDescent="0.25"/>
    <row r="583" ht="13.8" x14ac:dyDescent="0.25"/>
    <row r="584" ht="13.8" x14ac:dyDescent="0.25"/>
    <row r="585" ht="13.8" x14ac:dyDescent="0.25"/>
    <row r="586" ht="13.8" x14ac:dyDescent="0.25"/>
    <row r="587" ht="13.8" x14ac:dyDescent="0.25"/>
    <row r="588" ht="13.8" x14ac:dyDescent="0.25"/>
    <row r="589" ht="13.8" x14ac:dyDescent="0.25"/>
    <row r="590" ht="13.8" x14ac:dyDescent="0.25"/>
    <row r="591" ht="13.8" x14ac:dyDescent="0.25"/>
    <row r="592" ht="13.8" x14ac:dyDescent="0.25"/>
    <row r="593" ht="13.8" x14ac:dyDescent="0.25"/>
    <row r="594" ht="13.8" x14ac:dyDescent="0.25"/>
    <row r="595" ht="13.8" x14ac:dyDescent="0.25"/>
    <row r="596" ht="13.8" x14ac:dyDescent="0.25"/>
    <row r="597" ht="13.8" x14ac:dyDescent="0.25"/>
    <row r="598" ht="13.8" x14ac:dyDescent="0.25"/>
    <row r="599" ht="13.8" x14ac:dyDescent="0.25"/>
    <row r="600" ht="13.8" x14ac:dyDescent="0.25"/>
    <row r="601" ht="13.8" x14ac:dyDescent="0.25"/>
    <row r="602" ht="13.8" x14ac:dyDescent="0.25"/>
    <row r="603" ht="13.8" x14ac:dyDescent="0.25"/>
    <row r="604" ht="13.8" x14ac:dyDescent="0.25"/>
    <row r="605" ht="13.8" x14ac:dyDescent="0.25"/>
    <row r="606" ht="13.8" x14ac:dyDescent="0.25"/>
    <row r="607" ht="13.8" x14ac:dyDescent="0.25"/>
    <row r="608" ht="13.8" x14ac:dyDescent="0.25"/>
    <row r="609" ht="13.8" x14ac:dyDescent="0.25"/>
    <row r="610" ht="13.8" x14ac:dyDescent="0.25"/>
    <row r="611" ht="13.8" x14ac:dyDescent="0.25"/>
    <row r="612" ht="13.8" x14ac:dyDescent="0.25"/>
    <row r="613" ht="13.8" x14ac:dyDescent="0.25"/>
    <row r="614" ht="13.8" x14ac:dyDescent="0.25"/>
    <row r="615" ht="13.8" x14ac:dyDescent="0.25"/>
    <row r="616" ht="13.8" x14ac:dyDescent="0.25"/>
    <row r="617" ht="13.8" x14ac:dyDescent="0.25"/>
    <row r="618" ht="13.8" x14ac:dyDescent="0.25"/>
    <row r="619" ht="13.8" x14ac:dyDescent="0.25"/>
    <row r="620" ht="13.8" x14ac:dyDescent="0.25"/>
    <row r="621" ht="13.8" x14ac:dyDescent="0.25"/>
    <row r="622" ht="13.8" x14ac:dyDescent="0.25"/>
    <row r="623" ht="13.8" x14ac:dyDescent="0.25"/>
    <row r="624" ht="13.8" x14ac:dyDescent="0.25"/>
    <row r="625" ht="13.8" x14ac:dyDescent="0.25"/>
    <row r="626" ht="13.8" x14ac:dyDescent="0.25"/>
    <row r="627" ht="13.8" x14ac:dyDescent="0.25"/>
    <row r="628" ht="13.8" x14ac:dyDescent="0.25"/>
    <row r="629" ht="13.8" x14ac:dyDescent="0.25"/>
    <row r="630" ht="13.8" x14ac:dyDescent="0.25"/>
    <row r="631" ht="13.8" x14ac:dyDescent="0.25"/>
    <row r="632" ht="13.8" x14ac:dyDescent="0.25"/>
    <row r="633" ht="13.8" x14ac:dyDescent="0.25"/>
    <row r="634" ht="13.8" x14ac:dyDescent="0.25"/>
    <row r="635" ht="13.8" x14ac:dyDescent="0.25"/>
    <row r="636" ht="13.8" x14ac:dyDescent="0.25"/>
    <row r="637" ht="13.8" x14ac:dyDescent="0.25"/>
    <row r="638" ht="13.8" x14ac:dyDescent="0.25"/>
    <row r="639" ht="13.8" x14ac:dyDescent="0.25"/>
    <row r="640" ht="13.8" x14ac:dyDescent="0.25"/>
    <row r="641" ht="13.8" x14ac:dyDescent="0.25"/>
    <row r="642" ht="13.8" x14ac:dyDescent="0.25"/>
    <row r="643" ht="13.8" x14ac:dyDescent="0.25"/>
    <row r="644" ht="13.8" x14ac:dyDescent="0.25"/>
    <row r="645" ht="13.8" x14ac:dyDescent="0.25"/>
    <row r="646" ht="13.8" x14ac:dyDescent="0.25"/>
    <row r="647" ht="13.8" x14ac:dyDescent="0.25"/>
    <row r="648" ht="13.8" x14ac:dyDescent="0.25"/>
    <row r="649" ht="13.8" x14ac:dyDescent="0.25"/>
    <row r="650" ht="13.8" x14ac:dyDescent="0.25"/>
    <row r="651" ht="13.8" x14ac:dyDescent="0.25"/>
    <row r="652" ht="13.8" x14ac:dyDescent="0.25"/>
    <row r="653" ht="13.8" x14ac:dyDescent="0.25"/>
    <row r="654" ht="13.8" x14ac:dyDescent="0.25"/>
    <row r="655" ht="13.8" x14ac:dyDescent="0.25"/>
    <row r="656" ht="13.8" x14ac:dyDescent="0.25"/>
    <row r="657" ht="13.8" x14ac:dyDescent="0.25"/>
    <row r="658" ht="13.8" x14ac:dyDescent="0.25"/>
    <row r="659" ht="13.8" x14ac:dyDescent="0.25"/>
    <row r="660" ht="13.8" x14ac:dyDescent="0.25"/>
    <row r="661" ht="13.8" x14ac:dyDescent="0.25"/>
    <row r="662" ht="13.8" x14ac:dyDescent="0.25"/>
    <row r="663" ht="13.8" x14ac:dyDescent="0.25"/>
    <row r="664" ht="13.8" x14ac:dyDescent="0.25"/>
    <row r="665" ht="13.8" x14ac:dyDescent="0.25"/>
    <row r="666" ht="13.8" x14ac:dyDescent="0.25"/>
    <row r="667" ht="13.8" x14ac:dyDescent="0.25"/>
    <row r="668" ht="13.8" x14ac:dyDescent="0.25"/>
    <row r="669" ht="13.8" x14ac:dyDescent="0.25"/>
    <row r="670" ht="13.8" x14ac:dyDescent="0.25"/>
    <row r="671" ht="13.8" x14ac:dyDescent="0.25"/>
    <row r="672" ht="13.8" x14ac:dyDescent="0.25"/>
    <row r="673" ht="13.8" x14ac:dyDescent="0.25"/>
    <row r="674" ht="13.8" x14ac:dyDescent="0.25"/>
    <row r="675" ht="13.8" x14ac:dyDescent="0.25"/>
    <row r="676" ht="13.8" x14ac:dyDescent="0.25"/>
    <row r="677" ht="13.8" x14ac:dyDescent="0.25"/>
    <row r="678" ht="13.8" x14ac:dyDescent="0.25"/>
    <row r="679" ht="13.8" x14ac:dyDescent="0.25"/>
    <row r="680" ht="13.8" x14ac:dyDescent="0.25"/>
    <row r="681" ht="13.8" x14ac:dyDescent="0.25"/>
    <row r="682" ht="13.8" x14ac:dyDescent="0.25"/>
    <row r="683" ht="13.8" x14ac:dyDescent="0.25"/>
    <row r="684" ht="13.8" x14ac:dyDescent="0.25"/>
    <row r="685" ht="13.8" x14ac:dyDescent="0.25"/>
    <row r="686" ht="13.8" x14ac:dyDescent="0.25"/>
    <row r="687" ht="13.8" x14ac:dyDescent="0.25"/>
    <row r="688" ht="13.8" x14ac:dyDescent="0.25"/>
    <row r="689" ht="13.8" x14ac:dyDescent="0.25"/>
    <row r="690" ht="13.8" x14ac:dyDescent="0.25"/>
    <row r="691" ht="13.8" x14ac:dyDescent="0.25"/>
    <row r="692" ht="13.8" x14ac:dyDescent="0.25"/>
    <row r="693" ht="13.8" x14ac:dyDescent="0.25"/>
    <row r="694" ht="13.8" x14ac:dyDescent="0.25"/>
    <row r="695" ht="13.8" x14ac:dyDescent="0.25"/>
    <row r="696" ht="13.8" x14ac:dyDescent="0.25"/>
    <row r="697" ht="13.8" x14ac:dyDescent="0.25"/>
    <row r="698" ht="13.8" x14ac:dyDescent="0.25"/>
    <row r="699" ht="13.8" x14ac:dyDescent="0.25"/>
    <row r="700" ht="13.8" x14ac:dyDescent="0.25"/>
    <row r="701" ht="13.8" x14ac:dyDescent="0.25"/>
    <row r="702" ht="13.8" x14ac:dyDescent="0.25"/>
    <row r="703" ht="13.8" x14ac:dyDescent="0.25"/>
    <row r="704" ht="13.8" x14ac:dyDescent="0.25"/>
    <row r="705" ht="13.8" x14ac:dyDescent="0.25"/>
    <row r="706" ht="13.8" x14ac:dyDescent="0.25"/>
    <row r="707" ht="13.8" x14ac:dyDescent="0.25"/>
    <row r="708" ht="13.8" x14ac:dyDescent="0.25"/>
    <row r="709" ht="13.8" x14ac:dyDescent="0.25"/>
    <row r="710" ht="13.8" x14ac:dyDescent="0.25"/>
    <row r="711" ht="13.8" x14ac:dyDescent="0.25"/>
    <row r="712" ht="13.8" x14ac:dyDescent="0.25"/>
    <row r="713" ht="13.8" x14ac:dyDescent="0.25"/>
    <row r="714" ht="13.8" x14ac:dyDescent="0.25"/>
    <row r="715" ht="13.8" x14ac:dyDescent="0.25"/>
    <row r="716" ht="13.8" x14ac:dyDescent="0.25"/>
    <row r="717" ht="13.8" x14ac:dyDescent="0.25"/>
    <row r="718" ht="13.8" x14ac:dyDescent="0.25"/>
    <row r="719" ht="13.8" x14ac:dyDescent="0.25"/>
    <row r="720" ht="13.8" x14ac:dyDescent="0.25"/>
    <row r="721" ht="13.8" x14ac:dyDescent="0.25"/>
    <row r="722" ht="13.8" x14ac:dyDescent="0.25"/>
    <row r="723" ht="13.8" x14ac:dyDescent="0.25"/>
    <row r="724" ht="13.8" x14ac:dyDescent="0.25"/>
    <row r="725" ht="13.8" x14ac:dyDescent="0.25"/>
    <row r="726" ht="13.8" x14ac:dyDescent="0.25"/>
    <row r="727" ht="13.8" x14ac:dyDescent="0.25"/>
    <row r="728" ht="13.8" x14ac:dyDescent="0.25"/>
    <row r="729" ht="13.8" x14ac:dyDescent="0.25"/>
    <row r="730" ht="13.8" x14ac:dyDescent="0.25"/>
    <row r="731" ht="13.8" x14ac:dyDescent="0.25"/>
    <row r="732" ht="13.8" x14ac:dyDescent="0.25"/>
    <row r="733" ht="13.8" x14ac:dyDescent="0.25"/>
    <row r="734" ht="13.8" x14ac:dyDescent="0.25"/>
    <row r="735" ht="13.8" x14ac:dyDescent="0.25"/>
    <row r="736" ht="13.8" x14ac:dyDescent="0.25"/>
    <row r="737" ht="13.8" x14ac:dyDescent="0.25"/>
    <row r="738" ht="13.8" x14ac:dyDescent="0.25"/>
    <row r="739" ht="13.8" x14ac:dyDescent="0.25"/>
    <row r="740" ht="13.8" x14ac:dyDescent="0.25"/>
    <row r="741" ht="13.8" x14ac:dyDescent="0.25"/>
    <row r="742" ht="13.8" x14ac:dyDescent="0.25"/>
    <row r="743" ht="13.8" x14ac:dyDescent="0.25"/>
    <row r="744" ht="13.8" x14ac:dyDescent="0.25"/>
    <row r="745" ht="13.8" x14ac:dyDescent="0.25"/>
    <row r="746" ht="13.8" x14ac:dyDescent="0.25"/>
    <row r="747" ht="13.8" x14ac:dyDescent="0.25"/>
    <row r="748" ht="13.8" x14ac:dyDescent="0.25"/>
    <row r="749" ht="13.8" x14ac:dyDescent="0.25"/>
    <row r="750" ht="13.8" x14ac:dyDescent="0.25"/>
    <row r="751" ht="13.8" x14ac:dyDescent="0.25"/>
    <row r="752" ht="13.8" x14ac:dyDescent="0.25"/>
    <row r="753" ht="13.8" x14ac:dyDescent="0.25"/>
    <row r="754" ht="13.8" x14ac:dyDescent="0.25"/>
    <row r="755" ht="13.8" x14ac:dyDescent="0.25"/>
    <row r="756" ht="13.8" x14ac:dyDescent="0.25"/>
    <row r="757" ht="13.8" x14ac:dyDescent="0.25"/>
    <row r="758" ht="13.8" x14ac:dyDescent="0.25"/>
    <row r="759" ht="13.8" x14ac:dyDescent="0.25"/>
    <row r="760" ht="13.8" x14ac:dyDescent="0.25"/>
    <row r="761" ht="13.8" x14ac:dyDescent="0.25"/>
    <row r="762" ht="13.8" x14ac:dyDescent="0.25"/>
    <row r="763" ht="13.8" x14ac:dyDescent="0.25"/>
    <row r="764" ht="13.8" x14ac:dyDescent="0.25"/>
    <row r="765" ht="13.8" x14ac:dyDescent="0.25"/>
    <row r="766" ht="13.8" x14ac:dyDescent="0.25"/>
    <row r="767" ht="13.8" x14ac:dyDescent="0.25"/>
    <row r="768" ht="13.8" x14ac:dyDescent="0.25"/>
    <row r="769" ht="13.8" x14ac:dyDescent="0.25"/>
    <row r="770" ht="13.8" x14ac:dyDescent="0.25"/>
    <row r="771" ht="13.8" x14ac:dyDescent="0.25"/>
    <row r="772" ht="13.8" x14ac:dyDescent="0.25"/>
    <row r="773" ht="13.8" x14ac:dyDescent="0.25"/>
    <row r="774" ht="13.8" x14ac:dyDescent="0.25"/>
    <row r="775" ht="13.8" x14ac:dyDescent="0.25"/>
    <row r="776" ht="13.8" x14ac:dyDescent="0.25"/>
    <row r="777" ht="13.8" x14ac:dyDescent="0.25"/>
    <row r="778" ht="13.8" x14ac:dyDescent="0.25"/>
    <row r="779" ht="13.8" x14ac:dyDescent="0.25"/>
    <row r="780" ht="13.8" x14ac:dyDescent="0.25"/>
    <row r="781" ht="13.8" x14ac:dyDescent="0.25"/>
    <row r="782" ht="13.8" x14ac:dyDescent="0.25"/>
    <row r="783" ht="13.8" x14ac:dyDescent="0.25"/>
    <row r="784" ht="13.8" x14ac:dyDescent="0.25"/>
    <row r="785" ht="13.8" x14ac:dyDescent="0.25"/>
    <row r="786" ht="13.8" x14ac:dyDescent="0.25"/>
    <row r="787" ht="13.8" x14ac:dyDescent="0.25"/>
    <row r="788" ht="13.8" x14ac:dyDescent="0.25"/>
    <row r="789" ht="13.8" x14ac:dyDescent="0.25"/>
    <row r="790" ht="13.8" x14ac:dyDescent="0.25"/>
    <row r="791" ht="13.8" x14ac:dyDescent="0.25"/>
    <row r="792" ht="13.8" x14ac:dyDescent="0.25"/>
    <row r="793" ht="13.8" x14ac:dyDescent="0.25"/>
    <row r="794" ht="13.8" x14ac:dyDescent="0.25"/>
    <row r="795" ht="13.8" x14ac:dyDescent="0.25"/>
    <row r="796" ht="13.8" x14ac:dyDescent="0.25"/>
    <row r="797" ht="13.8" x14ac:dyDescent="0.25"/>
    <row r="798" ht="13.8" x14ac:dyDescent="0.25"/>
    <row r="799" ht="13.8" x14ac:dyDescent="0.25"/>
    <row r="800" ht="13.8" x14ac:dyDescent="0.25"/>
    <row r="801" ht="13.8" x14ac:dyDescent="0.25"/>
    <row r="802" ht="13.8" x14ac:dyDescent="0.25"/>
    <row r="803" ht="13.8" x14ac:dyDescent="0.25"/>
    <row r="804" ht="13.8" x14ac:dyDescent="0.25"/>
    <row r="805" ht="13.8" x14ac:dyDescent="0.25"/>
    <row r="806" ht="13.8" x14ac:dyDescent="0.25"/>
    <row r="807" ht="13.8" x14ac:dyDescent="0.25"/>
    <row r="808" ht="13.8" x14ac:dyDescent="0.25"/>
    <row r="809" ht="13.8" x14ac:dyDescent="0.25"/>
    <row r="810" ht="13.8" x14ac:dyDescent="0.25"/>
    <row r="811" ht="13.8" x14ac:dyDescent="0.25"/>
    <row r="812" ht="13.8" x14ac:dyDescent="0.25"/>
    <row r="813" ht="13.8" x14ac:dyDescent="0.25"/>
    <row r="814" ht="13.8" x14ac:dyDescent="0.25"/>
    <row r="815" ht="13.8" x14ac:dyDescent="0.25"/>
    <row r="816" ht="13.8" x14ac:dyDescent="0.25"/>
    <row r="817" ht="13.8" x14ac:dyDescent="0.25"/>
    <row r="818" ht="13.8" x14ac:dyDescent="0.25"/>
    <row r="819" ht="13.8" x14ac:dyDescent="0.25"/>
    <row r="820" ht="13.8" x14ac:dyDescent="0.25"/>
    <row r="821" ht="13.8" x14ac:dyDescent="0.25"/>
    <row r="822" ht="13.8" x14ac:dyDescent="0.25"/>
    <row r="823" ht="13.8" x14ac:dyDescent="0.25"/>
    <row r="824" ht="13.8" x14ac:dyDescent="0.25"/>
    <row r="825" ht="13.8" x14ac:dyDescent="0.25"/>
    <row r="826" ht="13.8" x14ac:dyDescent="0.25"/>
    <row r="827" ht="13.8" x14ac:dyDescent="0.25"/>
    <row r="828" ht="13.8" x14ac:dyDescent="0.25"/>
    <row r="829" ht="13.8" x14ac:dyDescent="0.25"/>
    <row r="830" ht="13.8" x14ac:dyDescent="0.25"/>
    <row r="831" ht="13.8" x14ac:dyDescent="0.25"/>
    <row r="832" ht="13.8" x14ac:dyDescent="0.25"/>
    <row r="833" ht="13.8" x14ac:dyDescent="0.25"/>
    <row r="834" ht="13.8" x14ac:dyDescent="0.25"/>
    <row r="835" ht="13.8" x14ac:dyDescent="0.25"/>
    <row r="836" ht="13.8" x14ac:dyDescent="0.25"/>
    <row r="837" ht="13.8" x14ac:dyDescent="0.25"/>
    <row r="838" ht="13.8" x14ac:dyDescent="0.25"/>
    <row r="839" ht="13.8" x14ac:dyDescent="0.25"/>
    <row r="840" ht="13.8" x14ac:dyDescent="0.25"/>
    <row r="841" ht="13.8" x14ac:dyDescent="0.25"/>
    <row r="842" ht="13.8" x14ac:dyDescent="0.25"/>
    <row r="843" ht="13.8" x14ac:dyDescent="0.25"/>
    <row r="844" ht="13.8" x14ac:dyDescent="0.25"/>
    <row r="845" ht="13.8" x14ac:dyDescent="0.25"/>
    <row r="846" ht="13.8" x14ac:dyDescent="0.25"/>
    <row r="847" ht="13.8" x14ac:dyDescent="0.25"/>
    <row r="848" ht="13.8" x14ac:dyDescent="0.25"/>
    <row r="849" ht="13.8" x14ac:dyDescent="0.25"/>
    <row r="850" ht="13.8" x14ac:dyDescent="0.25"/>
    <row r="851" ht="13.8" x14ac:dyDescent="0.25"/>
    <row r="852" ht="13.8" x14ac:dyDescent="0.25"/>
    <row r="853" ht="13.8" x14ac:dyDescent="0.25"/>
    <row r="854" ht="13.8" x14ac:dyDescent="0.25"/>
    <row r="855" ht="13.8" x14ac:dyDescent="0.25"/>
    <row r="856" ht="13.8" x14ac:dyDescent="0.25"/>
    <row r="857" ht="13.8" x14ac:dyDescent="0.25"/>
    <row r="858" ht="13.8" x14ac:dyDescent="0.25"/>
    <row r="859" ht="13.8" x14ac:dyDescent="0.25"/>
    <row r="860" ht="13.8" x14ac:dyDescent="0.25"/>
    <row r="861" ht="13.8" x14ac:dyDescent="0.25"/>
    <row r="862" ht="13.8" x14ac:dyDescent="0.25"/>
    <row r="863" ht="13.8" x14ac:dyDescent="0.25"/>
    <row r="864" ht="13.8" x14ac:dyDescent="0.25"/>
    <row r="865" ht="13.8" x14ac:dyDescent="0.25"/>
    <row r="866" ht="13.8" x14ac:dyDescent="0.25"/>
    <row r="867" ht="13.8" x14ac:dyDescent="0.25"/>
    <row r="868" ht="13.8" x14ac:dyDescent="0.25"/>
    <row r="869" ht="13.8" x14ac:dyDescent="0.25"/>
    <row r="870" ht="13.8" x14ac:dyDescent="0.25"/>
    <row r="871" ht="13.8" x14ac:dyDescent="0.25"/>
    <row r="872" ht="13.8" x14ac:dyDescent="0.25"/>
    <row r="873" ht="13.8" x14ac:dyDescent="0.25"/>
    <row r="874" ht="13.8" x14ac:dyDescent="0.25"/>
    <row r="875" ht="13.8" x14ac:dyDescent="0.25"/>
    <row r="876" ht="13.8" x14ac:dyDescent="0.25"/>
    <row r="877" ht="13.8" x14ac:dyDescent="0.25"/>
    <row r="878" ht="13.8" x14ac:dyDescent="0.25"/>
    <row r="879" ht="13.8" x14ac:dyDescent="0.25"/>
    <row r="880" ht="13.8" x14ac:dyDescent="0.25"/>
    <row r="881" ht="13.8" x14ac:dyDescent="0.25"/>
    <row r="882" ht="13.8" x14ac:dyDescent="0.25"/>
    <row r="883" ht="13.8" x14ac:dyDescent="0.25"/>
    <row r="884" ht="13.8" x14ac:dyDescent="0.25"/>
    <row r="885" ht="13.8" x14ac:dyDescent="0.25"/>
    <row r="886" ht="13.8" x14ac:dyDescent="0.25"/>
    <row r="887" ht="13.8" x14ac:dyDescent="0.25"/>
    <row r="888" ht="13.8" x14ac:dyDescent="0.25"/>
    <row r="889" ht="13.8" x14ac:dyDescent="0.25"/>
    <row r="890" ht="13.8" x14ac:dyDescent="0.25"/>
    <row r="891" ht="13.8" x14ac:dyDescent="0.25"/>
    <row r="892" ht="13.8" x14ac:dyDescent="0.25"/>
    <row r="893" ht="13.8" x14ac:dyDescent="0.25"/>
    <row r="894" ht="13.8" x14ac:dyDescent="0.25"/>
    <row r="895" ht="13.8" x14ac:dyDescent="0.25"/>
    <row r="896" ht="13.8" x14ac:dyDescent="0.25"/>
    <row r="897" ht="13.8" x14ac:dyDescent="0.25"/>
    <row r="898" ht="13.8" x14ac:dyDescent="0.25"/>
    <row r="899" ht="13.8" x14ac:dyDescent="0.25"/>
    <row r="900" ht="13.8" x14ac:dyDescent="0.25"/>
    <row r="901" ht="13.8" x14ac:dyDescent="0.25"/>
    <row r="902" ht="13.8" x14ac:dyDescent="0.25"/>
    <row r="903" ht="13.8" x14ac:dyDescent="0.25"/>
    <row r="904" ht="13.8" x14ac:dyDescent="0.25"/>
    <row r="905" ht="13.8" x14ac:dyDescent="0.25"/>
    <row r="906" ht="13.8" x14ac:dyDescent="0.25"/>
    <row r="907" ht="13.8" x14ac:dyDescent="0.25"/>
    <row r="908" ht="13.8" x14ac:dyDescent="0.25"/>
    <row r="909" ht="13.8" x14ac:dyDescent="0.25"/>
    <row r="910" ht="13.8" x14ac:dyDescent="0.25"/>
    <row r="911" ht="13.8" x14ac:dyDescent="0.25"/>
    <row r="912" ht="13.8" x14ac:dyDescent="0.25"/>
    <row r="913" ht="13.8" x14ac:dyDescent="0.25"/>
    <row r="914" ht="13.8" x14ac:dyDescent="0.25"/>
    <row r="915" ht="13.8" x14ac:dyDescent="0.25"/>
    <row r="916" ht="13.8" x14ac:dyDescent="0.25"/>
    <row r="917" ht="13.8" x14ac:dyDescent="0.25"/>
    <row r="918" ht="13.8" x14ac:dyDescent="0.25"/>
    <row r="919" ht="13.8" x14ac:dyDescent="0.25"/>
    <row r="920" ht="13.8" x14ac:dyDescent="0.25"/>
    <row r="921" ht="13.8" x14ac:dyDescent="0.25"/>
    <row r="922" ht="13.8" x14ac:dyDescent="0.25"/>
    <row r="923" ht="13.8" x14ac:dyDescent="0.25"/>
    <row r="924" ht="13.8" x14ac:dyDescent="0.25"/>
    <row r="925" ht="13.8" x14ac:dyDescent="0.25"/>
    <row r="926" ht="13.8" x14ac:dyDescent="0.25"/>
    <row r="927" ht="13.8" x14ac:dyDescent="0.25"/>
    <row r="928" ht="13.8" x14ac:dyDescent="0.25"/>
    <row r="929" ht="13.8" x14ac:dyDescent="0.25"/>
    <row r="930" ht="13.8" x14ac:dyDescent="0.25"/>
    <row r="931" ht="13.8" x14ac:dyDescent="0.25"/>
    <row r="932" ht="13.8" x14ac:dyDescent="0.25"/>
    <row r="933" ht="13.8" x14ac:dyDescent="0.25"/>
    <row r="934" ht="13.8" x14ac:dyDescent="0.25"/>
    <row r="935" ht="13.8" x14ac:dyDescent="0.25"/>
    <row r="936" ht="13.8" x14ac:dyDescent="0.25"/>
    <row r="937" ht="13.8" x14ac:dyDescent="0.25"/>
    <row r="938" ht="13.8" x14ac:dyDescent="0.25"/>
    <row r="939" ht="13.8" x14ac:dyDescent="0.25"/>
    <row r="940" ht="13.8" x14ac:dyDescent="0.25"/>
    <row r="941" ht="13.8" x14ac:dyDescent="0.25"/>
    <row r="942" ht="13.8" x14ac:dyDescent="0.25"/>
    <row r="943" ht="13.8" x14ac:dyDescent="0.25"/>
    <row r="944" ht="13.8" x14ac:dyDescent="0.25"/>
    <row r="945" ht="13.8" x14ac:dyDescent="0.25"/>
    <row r="946" ht="13.8" x14ac:dyDescent="0.25"/>
    <row r="947" ht="13.8" x14ac:dyDescent="0.25"/>
    <row r="948" ht="13.8" x14ac:dyDescent="0.25"/>
    <row r="949" ht="13.8" x14ac:dyDescent="0.25"/>
    <row r="950" ht="13.8" x14ac:dyDescent="0.25"/>
    <row r="951" ht="13.8" x14ac:dyDescent="0.25"/>
    <row r="952" ht="13.8" x14ac:dyDescent="0.25"/>
    <row r="953" ht="13.8" x14ac:dyDescent="0.25"/>
    <row r="954" ht="13.8" x14ac:dyDescent="0.25"/>
    <row r="955" ht="13.8" x14ac:dyDescent="0.25"/>
    <row r="956" ht="13.8" x14ac:dyDescent="0.25"/>
    <row r="957" ht="13.8" x14ac:dyDescent="0.25"/>
    <row r="958" ht="13.8" x14ac:dyDescent="0.25"/>
    <row r="959" ht="13.8" x14ac:dyDescent="0.25"/>
    <row r="960" ht="13.8" x14ac:dyDescent="0.25"/>
    <row r="961" ht="13.8" x14ac:dyDescent="0.25"/>
    <row r="962" ht="13.8" x14ac:dyDescent="0.25"/>
    <row r="963" ht="13.8" x14ac:dyDescent="0.25"/>
    <row r="964" ht="13.8" x14ac:dyDescent="0.25"/>
    <row r="965" ht="13.8" x14ac:dyDescent="0.25"/>
    <row r="966" ht="13.8" x14ac:dyDescent="0.25"/>
    <row r="967" ht="13.8" x14ac:dyDescent="0.25"/>
    <row r="968" ht="13.8" x14ac:dyDescent="0.25"/>
    <row r="969" ht="13.8" x14ac:dyDescent="0.25"/>
    <row r="970" ht="13.8" x14ac:dyDescent="0.25"/>
    <row r="971" ht="13.8" x14ac:dyDescent="0.25"/>
    <row r="972" ht="13.8" x14ac:dyDescent="0.25"/>
    <row r="973" ht="13.8" x14ac:dyDescent="0.25"/>
    <row r="974" ht="13.8" x14ac:dyDescent="0.25"/>
    <row r="975" ht="13.8" x14ac:dyDescent="0.25"/>
    <row r="976" ht="13.8" x14ac:dyDescent="0.25"/>
    <row r="977" ht="13.8" x14ac:dyDescent="0.25"/>
    <row r="978" ht="13.8" x14ac:dyDescent="0.25"/>
    <row r="979" ht="13.8" x14ac:dyDescent="0.25"/>
    <row r="980" ht="13.8" x14ac:dyDescent="0.25"/>
    <row r="981" ht="13.8" x14ac:dyDescent="0.25"/>
    <row r="982" ht="13.8" x14ac:dyDescent="0.25"/>
    <row r="983" ht="13.8" x14ac:dyDescent="0.25"/>
    <row r="984" ht="13.8" x14ac:dyDescent="0.25"/>
    <row r="985" ht="13.8" x14ac:dyDescent="0.25"/>
    <row r="986" ht="13.8" x14ac:dyDescent="0.25"/>
    <row r="987" ht="13.8" x14ac:dyDescent="0.25"/>
    <row r="988" ht="13.8" x14ac:dyDescent="0.25"/>
    <row r="989" ht="13.8" x14ac:dyDescent="0.25"/>
    <row r="990" ht="13.8" x14ac:dyDescent="0.25"/>
    <row r="991" ht="13.8" x14ac:dyDescent="0.25"/>
    <row r="992" ht="13.8" x14ac:dyDescent="0.25"/>
    <row r="993" ht="13.8" x14ac:dyDescent="0.25"/>
    <row r="994" ht="13.8" x14ac:dyDescent="0.25"/>
    <row r="995" ht="13.8" x14ac:dyDescent="0.25"/>
    <row r="996" ht="13.8" x14ac:dyDescent="0.25"/>
    <row r="997" ht="13.8" x14ac:dyDescent="0.25"/>
    <row r="998" ht="13.8" x14ac:dyDescent="0.25"/>
    <row r="999" ht="13.8" x14ac:dyDescent="0.25"/>
    <row r="1000" ht="13.8" x14ac:dyDescent="0.25"/>
    <row r="1001" ht="13.8" x14ac:dyDescent="0.25"/>
    <row r="1002" ht="13.8" x14ac:dyDescent="0.25"/>
    <row r="1003" ht="13.8" x14ac:dyDescent="0.25"/>
    <row r="1004" ht="13.8" x14ac:dyDescent="0.25"/>
    <row r="1005" ht="13.8" x14ac:dyDescent="0.25"/>
    <row r="1006" ht="13.8" x14ac:dyDescent="0.25"/>
    <row r="1007" ht="13.8" x14ac:dyDescent="0.25"/>
    <row r="1008" ht="13.8" x14ac:dyDescent="0.25"/>
    <row r="1009" ht="13.8" x14ac:dyDescent="0.25"/>
    <row r="1010" ht="13.8" x14ac:dyDescent="0.25"/>
    <row r="1011" ht="13.8" x14ac:dyDescent="0.25"/>
    <row r="1012" ht="13.8" x14ac:dyDescent="0.25"/>
    <row r="1013" ht="13.8" x14ac:dyDescent="0.25"/>
    <row r="1014" ht="13.8" x14ac:dyDescent="0.25"/>
    <row r="1015" ht="13.8" x14ac:dyDescent="0.25"/>
    <row r="1016" ht="13.8" x14ac:dyDescent="0.25"/>
    <row r="1017" ht="13.8" x14ac:dyDescent="0.25"/>
    <row r="1018" ht="13.8" x14ac:dyDescent="0.25"/>
    <row r="1019" ht="13.8" x14ac:dyDescent="0.25"/>
    <row r="1020" ht="13.8" x14ac:dyDescent="0.25"/>
    <row r="1021" ht="13.8" x14ac:dyDescent="0.25"/>
    <row r="1022" ht="13.8" x14ac:dyDescent="0.25"/>
    <row r="1023" ht="13.8" x14ac:dyDescent="0.25"/>
    <row r="1024" ht="13.8" x14ac:dyDescent="0.25"/>
    <row r="1025" ht="13.8" x14ac:dyDescent="0.25"/>
    <row r="1026" ht="13.8" x14ac:dyDescent="0.25"/>
    <row r="1027" ht="13.8" x14ac:dyDescent="0.25"/>
    <row r="1028" ht="13.8" x14ac:dyDescent="0.25"/>
    <row r="1029" ht="13.8" x14ac:dyDescent="0.25"/>
    <row r="1030" ht="13.8" x14ac:dyDescent="0.25"/>
    <row r="1031" ht="13.8" x14ac:dyDescent="0.25"/>
    <row r="1032" ht="13.8" x14ac:dyDescent="0.25"/>
    <row r="1033" ht="13.8" x14ac:dyDescent="0.25"/>
    <row r="1034" ht="13.8" x14ac:dyDescent="0.25"/>
    <row r="1035" ht="13.8" x14ac:dyDescent="0.25"/>
    <row r="1036" ht="13.8" x14ac:dyDescent="0.25"/>
    <row r="1037" ht="13.8" x14ac:dyDescent="0.25"/>
    <row r="1038" ht="13.8" x14ac:dyDescent="0.25"/>
    <row r="1039" ht="13.8" x14ac:dyDescent="0.25"/>
    <row r="1040" ht="13.8" x14ac:dyDescent="0.25"/>
  </sheetData>
  <mergeCells count="83">
    <mergeCell ref="A101:I101"/>
    <mergeCell ref="A1:J1"/>
    <mergeCell ref="A2:J2"/>
    <mergeCell ref="A3:J3"/>
    <mergeCell ref="B4:J4"/>
    <mergeCell ref="A5:J5"/>
    <mergeCell ref="A155:F155"/>
    <mergeCell ref="A121:I121"/>
    <mergeCell ref="A145:F145"/>
    <mergeCell ref="A146:F146"/>
    <mergeCell ref="A147:F147"/>
    <mergeCell ref="A148:F148"/>
    <mergeCell ref="A149:F149"/>
    <mergeCell ref="A150:F150"/>
    <mergeCell ref="A151:F151"/>
    <mergeCell ref="A152:F152"/>
    <mergeCell ref="A153:F153"/>
    <mergeCell ref="A154:F154"/>
    <mergeCell ref="A167:F167"/>
    <mergeCell ref="A156:F156"/>
    <mergeCell ref="A157:F157"/>
    <mergeCell ref="A158:F158"/>
    <mergeCell ref="A159:F159"/>
    <mergeCell ref="A160:F160"/>
    <mergeCell ref="A161:F161"/>
    <mergeCell ref="A162:F162"/>
    <mergeCell ref="A163:F163"/>
    <mergeCell ref="A164:F164"/>
    <mergeCell ref="A165:F165"/>
    <mergeCell ref="A166:F166"/>
    <mergeCell ref="A179:F179"/>
    <mergeCell ref="A168:F168"/>
    <mergeCell ref="A169:F169"/>
    <mergeCell ref="A170:F170"/>
    <mergeCell ref="A171:F171"/>
    <mergeCell ref="A172:F172"/>
    <mergeCell ref="A173:F173"/>
    <mergeCell ref="A174:F174"/>
    <mergeCell ref="A175:F175"/>
    <mergeCell ref="A176:F176"/>
    <mergeCell ref="A177:F177"/>
    <mergeCell ref="A178:F178"/>
    <mergeCell ref="A191:F191"/>
    <mergeCell ref="A180:F180"/>
    <mergeCell ref="A181:F181"/>
    <mergeCell ref="A182:F182"/>
    <mergeCell ref="A183:F183"/>
    <mergeCell ref="A184:F184"/>
    <mergeCell ref="A185:F185"/>
    <mergeCell ref="A186:F186"/>
    <mergeCell ref="A187:F187"/>
    <mergeCell ref="A188:F188"/>
    <mergeCell ref="A189:F189"/>
    <mergeCell ref="A190:F190"/>
    <mergeCell ref="A203:F203"/>
    <mergeCell ref="A192:F192"/>
    <mergeCell ref="A193:F193"/>
    <mergeCell ref="A194:F194"/>
    <mergeCell ref="A195:F195"/>
    <mergeCell ref="A196:F196"/>
    <mergeCell ref="A197:F197"/>
    <mergeCell ref="A198:F198"/>
    <mergeCell ref="A199:F199"/>
    <mergeCell ref="A200:F200"/>
    <mergeCell ref="A201:F201"/>
    <mergeCell ref="A202:F202"/>
    <mergeCell ref="A215:F215"/>
    <mergeCell ref="A204:F204"/>
    <mergeCell ref="A205:F205"/>
    <mergeCell ref="A206:F206"/>
    <mergeCell ref="A207:F207"/>
    <mergeCell ref="A208:F208"/>
    <mergeCell ref="A209:F209"/>
    <mergeCell ref="A210:F210"/>
    <mergeCell ref="A211:F211"/>
    <mergeCell ref="A212:F212"/>
    <mergeCell ref="A213:F213"/>
    <mergeCell ref="A214:F214"/>
    <mergeCell ref="A216:F216"/>
    <mergeCell ref="A217:F217"/>
    <mergeCell ref="A218:F218"/>
    <mergeCell ref="A219:F219"/>
    <mergeCell ref="A220:F220"/>
  </mergeCells>
  <dataValidations count="4">
    <dataValidation type="list" allowBlank="1" sqref="B123:B132" xr:uid="{58D695B2-1A0A-4257-938F-E4D9B2E9F1A1}">
      <formula1>"FGS-1,FGS-2,FGS-3,FGA-1,FGA-2,FGA-3"</formula1>
    </dataValidation>
    <dataValidation type="list" allowBlank="1" sqref="B103:B112" xr:uid="{66C0CD24-37E1-4A8A-BD16-05885121DB57}">
      <formula1>"FDA,FDA-1,FDA-2,FDA-3,FDA-4"</formula1>
    </dataValidation>
    <dataValidation type="list" allowBlank="1" sqref="D123:D132 D103:D112 D7:D86" xr:uid="{9C38CB6F-BA0B-4DA5-935C-4DE51C375963}">
      <formula1>"AGP,CLH,CLT,COM,CTD,CTI,DES,DISP,ELE,ESG,EST,EXM,EXQ,EXR,FRQ,REV,VAGO"</formula1>
    </dataValidation>
    <dataValidation type="list" allowBlank="1" sqref="B7:B86" xr:uid="{04C998A7-5A05-4AB8-BA2C-95C0A25F277F}">
      <formula1>"DAS,DAS-1,DAS-2,DAS-3,DAS-4,DAS-5,CAA-1,CAA-2,CAA-3,CAA-4,CAA-5"</formula1>
    </dataValidation>
  </dataValidations>
  <pageMargins left="0.74791666666666701" right="0.74791666666666701" top="0.98402777777777795" bottom="0.98402777777777795" header="0" footer="0"/>
  <pageSetup paperSize="9" orientation="portrait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72205-31D1-4D0D-A093-E469233E86ED}">
  <dimension ref="A1:AD1040"/>
  <sheetViews>
    <sheetView topLeftCell="A13" zoomScale="120" zoomScaleNormal="120" workbookViewId="0">
      <selection activeCell="A36" sqref="A36"/>
    </sheetView>
  </sheetViews>
  <sheetFormatPr defaultColWidth="12.59765625" defaultRowHeight="15" customHeight="1" x14ac:dyDescent="0.25"/>
  <cols>
    <col min="1" max="1" width="71" customWidth="1"/>
    <col min="2" max="2" width="12" customWidth="1"/>
    <col min="3" max="3" width="17.3984375" customWidth="1"/>
    <col min="4" max="4" width="14.5" customWidth="1"/>
    <col min="5" max="5" width="9.8984375" customWidth="1"/>
    <col min="6" max="6" width="52.8984375" customWidth="1"/>
    <col min="7" max="7" width="19.8984375" customWidth="1"/>
    <col min="8" max="8" width="18.19921875" customWidth="1"/>
    <col min="9" max="9" width="17.8984375" customWidth="1"/>
    <col min="10" max="10" width="15" customWidth="1"/>
    <col min="11" max="16" width="8" customWidth="1"/>
    <col min="17" max="17" width="43.8984375" customWidth="1"/>
    <col min="18" max="30" width="8" customWidth="1"/>
  </cols>
  <sheetData>
    <row r="1" spans="1:30" ht="21" x14ac:dyDescent="0.4">
      <c r="A1" s="114" t="s">
        <v>179</v>
      </c>
      <c r="B1" s="108"/>
      <c r="C1" s="108"/>
      <c r="D1" s="108"/>
      <c r="E1" s="108"/>
      <c r="F1" s="108"/>
      <c r="G1" s="108"/>
      <c r="H1" s="108"/>
      <c r="I1" s="108"/>
      <c r="J1" s="10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0" ht="21" x14ac:dyDescent="0.4">
      <c r="A2" s="115" t="s">
        <v>178</v>
      </c>
      <c r="B2" s="104"/>
      <c r="C2" s="104"/>
      <c r="D2" s="104"/>
      <c r="E2" s="104"/>
      <c r="F2" s="104"/>
      <c r="G2" s="104"/>
      <c r="H2" s="104"/>
      <c r="I2" s="104"/>
      <c r="J2" s="10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0" ht="21" x14ac:dyDescent="0.35">
      <c r="A3" s="115" t="s">
        <v>180</v>
      </c>
      <c r="B3" s="104"/>
      <c r="C3" s="104"/>
      <c r="D3" s="104"/>
      <c r="E3" s="104"/>
      <c r="F3" s="104"/>
      <c r="G3" s="104"/>
      <c r="H3" s="104"/>
      <c r="I3" s="104"/>
      <c r="J3" s="10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"/>
      <c r="AA3" s="3"/>
    </row>
    <row r="4" spans="1:30" ht="13.8" x14ac:dyDescent="0.25">
      <c r="A4" s="4" t="s">
        <v>311</v>
      </c>
      <c r="B4" s="116"/>
      <c r="C4" s="104"/>
      <c r="D4" s="104"/>
      <c r="E4" s="104"/>
      <c r="F4" s="104"/>
      <c r="G4" s="104"/>
      <c r="H4" s="104"/>
      <c r="I4" s="104"/>
      <c r="J4" s="105"/>
      <c r="K4" s="5"/>
    </row>
    <row r="5" spans="1:30" ht="14.4" x14ac:dyDescent="0.25">
      <c r="A5" s="112" t="s">
        <v>0</v>
      </c>
      <c r="B5" s="104"/>
      <c r="C5" s="104"/>
      <c r="D5" s="104"/>
      <c r="E5" s="104"/>
      <c r="F5" s="104"/>
      <c r="G5" s="104"/>
      <c r="H5" s="104"/>
      <c r="I5" s="104"/>
      <c r="J5" s="105"/>
      <c r="K5" s="6"/>
      <c r="L5" s="7"/>
      <c r="M5" s="8"/>
      <c r="N5" s="8"/>
      <c r="O5" s="8"/>
      <c r="P5" s="8"/>
      <c r="Q5" s="8"/>
    </row>
    <row r="6" spans="1:30" ht="27.6" x14ac:dyDescent="0.25">
      <c r="A6" s="52" t="s">
        <v>1</v>
      </c>
      <c r="B6" s="52" t="s">
        <v>2</v>
      </c>
      <c r="C6" s="52" t="s">
        <v>3</v>
      </c>
      <c r="D6" s="52" t="s">
        <v>4</v>
      </c>
      <c r="E6" s="9" t="s">
        <v>5</v>
      </c>
      <c r="F6" s="52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10"/>
      <c r="L6" s="11"/>
      <c r="M6" s="11"/>
      <c r="N6" s="11"/>
      <c r="O6" s="11"/>
      <c r="P6" s="11"/>
      <c r="Q6" s="11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14.4" x14ac:dyDescent="0.25">
      <c r="A7" s="57" t="s">
        <v>181</v>
      </c>
      <c r="B7" s="55" t="s">
        <v>21</v>
      </c>
      <c r="C7" s="55" t="s">
        <v>230</v>
      </c>
      <c r="D7" s="56" t="s">
        <v>288</v>
      </c>
      <c r="E7" s="58">
        <v>1</v>
      </c>
      <c r="F7" s="57" t="s">
        <v>312</v>
      </c>
      <c r="G7" s="59">
        <v>0</v>
      </c>
      <c r="H7" s="16">
        <v>3526.4</v>
      </c>
      <c r="I7" s="16">
        <v>14105.6</v>
      </c>
      <c r="J7" s="17">
        <f t="shared" ref="J7:J81" si="0">SUM(G7:I7)</f>
        <v>17632</v>
      </c>
      <c r="K7" s="18"/>
      <c r="L7" s="18"/>
      <c r="M7" s="18"/>
      <c r="N7" s="18"/>
      <c r="O7" s="18"/>
      <c r="P7" s="18"/>
      <c r="Q7" s="18"/>
      <c r="R7" s="19"/>
      <c r="S7" s="19"/>
      <c r="T7" s="19"/>
      <c r="U7" s="19"/>
      <c r="V7" s="19"/>
      <c r="W7" s="19"/>
      <c r="X7" s="19"/>
      <c r="Y7" s="19"/>
      <c r="Z7" s="19"/>
      <c r="AA7" s="5"/>
      <c r="AB7" s="5"/>
      <c r="AC7" s="5"/>
      <c r="AD7" s="5"/>
    </row>
    <row r="8" spans="1:30" ht="14.4" x14ac:dyDescent="0.25">
      <c r="A8" s="57" t="s">
        <v>325</v>
      </c>
      <c r="B8" s="56" t="s">
        <v>21</v>
      </c>
      <c r="C8" s="55" t="s">
        <v>230</v>
      </c>
      <c r="D8" s="56" t="s">
        <v>287</v>
      </c>
      <c r="E8" s="58">
        <v>1</v>
      </c>
      <c r="F8" s="57"/>
      <c r="G8" s="59">
        <v>0</v>
      </c>
      <c r="H8" s="16">
        <v>0</v>
      </c>
      <c r="I8" s="16">
        <v>0</v>
      </c>
      <c r="J8" s="17">
        <f t="shared" si="0"/>
        <v>0</v>
      </c>
      <c r="K8" s="18"/>
      <c r="L8" s="18"/>
      <c r="M8" s="18"/>
      <c r="N8" s="18"/>
      <c r="O8" s="18"/>
      <c r="P8" s="18"/>
      <c r="Q8" s="18"/>
      <c r="R8" s="51"/>
      <c r="S8" s="51"/>
      <c r="T8" s="51"/>
      <c r="U8" s="51"/>
      <c r="V8" s="51"/>
      <c r="W8" s="51"/>
      <c r="X8" s="51"/>
      <c r="Y8" s="51"/>
      <c r="Z8" s="51"/>
      <c r="AA8" s="5"/>
      <c r="AB8" s="5"/>
      <c r="AC8" s="5"/>
      <c r="AD8" s="5"/>
    </row>
    <row r="9" spans="1:30" ht="14.4" x14ac:dyDescent="0.25">
      <c r="A9" s="57" t="s">
        <v>182</v>
      </c>
      <c r="B9" s="56" t="s">
        <v>21</v>
      </c>
      <c r="C9" s="55" t="s">
        <v>230</v>
      </c>
      <c r="D9" s="56" t="s">
        <v>287</v>
      </c>
      <c r="E9" s="58">
        <v>1</v>
      </c>
      <c r="F9" s="57"/>
      <c r="G9" s="59">
        <v>0</v>
      </c>
      <c r="H9" s="16">
        <v>0</v>
      </c>
      <c r="I9" s="16">
        <v>0</v>
      </c>
      <c r="J9" s="17">
        <f t="shared" si="0"/>
        <v>0</v>
      </c>
      <c r="K9" s="18"/>
      <c r="L9" s="18"/>
      <c r="M9" s="18"/>
      <c r="N9" s="18"/>
      <c r="O9" s="18"/>
      <c r="P9" s="18"/>
      <c r="Q9" s="18"/>
      <c r="R9" s="51"/>
      <c r="S9" s="51"/>
      <c r="T9" s="51"/>
      <c r="U9" s="51"/>
      <c r="V9" s="51"/>
      <c r="W9" s="51"/>
      <c r="X9" s="51"/>
      <c r="Y9" s="51"/>
      <c r="Z9" s="51"/>
      <c r="AA9" s="5"/>
      <c r="AB9" s="5"/>
      <c r="AC9" s="5"/>
      <c r="AD9" s="5"/>
    </row>
    <row r="10" spans="1:30" ht="14.4" x14ac:dyDescent="0.25">
      <c r="A10" s="57" t="s">
        <v>183</v>
      </c>
      <c r="B10" s="56" t="s">
        <v>21</v>
      </c>
      <c r="C10" s="55" t="s">
        <v>230</v>
      </c>
      <c r="D10" s="56" t="s">
        <v>288</v>
      </c>
      <c r="E10" s="58">
        <v>1</v>
      </c>
      <c r="F10" s="57" t="s">
        <v>233</v>
      </c>
      <c r="G10" s="59">
        <v>0</v>
      </c>
      <c r="H10" s="16">
        <v>3016</v>
      </c>
      <c r="I10" s="16">
        <v>12064</v>
      </c>
      <c r="J10" s="17">
        <f t="shared" si="0"/>
        <v>15080</v>
      </c>
      <c r="K10" s="18"/>
      <c r="L10" s="18"/>
      <c r="M10" s="18"/>
      <c r="N10" s="18"/>
      <c r="O10" s="18"/>
      <c r="P10" s="18"/>
      <c r="Q10" s="18"/>
      <c r="R10" s="51"/>
      <c r="S10" s="51"/>
      <c r="T10" s="51"/>
      <c r="U10" s="51"/>
      <c r="V10" s="51"/>
      <c r="W10" s="51"/>
      <c r="X10" s="51"/>
      <c r="Y10" s="51"/>
      <c r="Z10" s="51"/>
      <c r="AA10" s="5"/>
      <c r="AB10" s="5"/>
      <c r="AC10" s="5"/>
      <c r="AD10" s="5"/>
    </row>
    <row r="11" spans="1:30" ht="14.4" x14ac:dyDescent="0.25">
      <c r="A11" s="57" t="s">
        <v>187</v>
      </c>
      <c r="B11" s="56" t="s">
        <v>25</v>
      </c>
      <c r="C11" s="55" t="s">
        <v>230</v>
      </c>
      <c r="D11" s="56" t="s">
        <v>288</v>
      </c>
      <c r="E11" s="58">
        <v>1</v>
      </c>
      <c r="F11" s="57" t="s">
        <v>317</v>
      </c>
      <c r="G11" s="59">
        <v>0</v>
      </c>
      <c r="H11" s="16">
        <v>1695.65</v>
      </c>
      <c r="I11" s="16">
        <v>6782.62</v>
      </c>
      <c r="J11" s="17">
        <f>SUM(G11:I11)</f>
        <v>8478.27</v>
      </c>
      <c r="K11" s="18"/>
      <c r="L11" s="18"/>
      <c r="M11" s="18"/>
      <c r="N11" s="18"/>
      <c r="O11" s="18"/>
      <c r="P11" s="18"/>
      <c r="Q11" s="18"/>
      <c r="R11" s="51"/>
      <c r="S11" s="51"/>
      <c r="T11" s="51"/>
      <c r="U11" s="51"/>
      <c r="V11" s="51"/>
      <c r="W11" s="51"/>
      <c r="X11" s="51"/>
      <c r="Y11" s="51"/>
      <c r="Z11" s="51"/>
      <c r="AA11" s="5"/>
      <c r="AB11" s="5"/>
      <c r="AC11" s="5"/>
      <c r="AD11" s="5"/>
    </row>
    <row r="12" spans="1:30" ht="14.4" x14ac:dyDescent="0.25">
      <c r="A12" s="57" t="s">
        <v>184</v>
      </c>
      <c r="B12" s="56" t="s">
        <v>25</v>
      </c>
      <c r="C12" s="55" t="s">
        <v>230</v>
      </c>
      <c r="D12" s="56" t="s">
        <v>288</v>
      </c>
      <c r="E12" s="58">
        <v>1</v>
      </c>
      <c r="F12" s="57" t="s">
        <v>234</v>
      </c>
      <c r="G12" s="59">
        <v>0</v>
      </c>
      <c r="H12" s="16">
        <v>1695.65</v>
      </c>
      <c r="I12" s="16">
        <v>6782.62</v>
      </c>
      <c r="J12" s="17">
        <f t="shared" si="0"/>
        <v>8478.27</v>
      </c>
      <c r="K12" s="18"/>
      <c r="L12" s="18"/>
      <c r="M12" s="18"/>
      <c r="N12" s="18"/>
      <c r="O12" s="18"/>
      <c r="P12" s="18"/>
      <c r="Q12" s="18"/>
      <c r="R12" s="51"/>
      <c r="S12" s="51"/>
      <c r="T12" s="51"/>
      <c r="U12" s="51"/>
      <c r="V12" s="51"/>
      <c r="W12" s="51"/>
      <c r="X12" s="51"/>
      <c r="Y12" s="51"/>
      <c r="Z12" s="51"/>
      <c r="AA12" s="5"/>
      <c r="AB12" s="5"/>
      <c r="AC12" s="5"/>
      <c r="AD12" s="5"/>
    </row>
    <row r="13" spans="1:30" ht="14.4" x14ac:dyDescent="0.25">
      <c r="A13" s="57" t="s">
        <v>186</v>
      </c>
      <c r="B13" s="56" t="s">
        <v>25</v>
      </c>
      <c r="C13" s="55" t="s">
        <v>230</v>
      </c>
      <c r="D13" s="56" t="s">
        <v>288</v>
      </c>
      <c r="E13" s="58">
        <v>1</v>
      </c>
      <c r="F13" s="57" t="s">
        <v>314</v>
      </c>
      <c r="G13" s="59">
        <v>0</v>
      </c>
      <c r="H13" s="16">
        <v>1695.65</v>
      </c>
      <c r="I13" s="16">
        <v>6782.62</v>
      </c>
      <c r="J13" s="17">
        <f t="shared" si="0"/>
        <v>8478.27</v>
      </c>
      <c r="K13" s="18"/>
      <c r="L13" s="18"/>
      <c r="M13" s="18"/>
      <c r="N13" s="18"/>
      <c r="O13" s="18"/>
      <c r="P13" s="18"/>
      <c r="Q13" s="18"/>
      <c r="R13" s="51"/>
      <c r="S13" s="51"/>
      <c r="T13" s="51"/>
      <c r="U13" s="51"/>
      <c r="V13" s="51"/>
      <c r="W13" s="51"/>
      <c r="X13" s="51"/>
      <c r="Y13" s="51"/>
      <c r="Z13" s="51"/>
      <c r="AA13" s="5"/>
      <c r="AB13" s="5"/>
      <c r="AC13" s="5"/>
      <c r="AD13" s="5"/>
    </row>
    <row r="14" spans="1:30" ht="14.4" x14ac:dyDescent="0.25">
      <c r="A14" s="57" t="s">
        <v>188</v>
      </c>
      <c r="B14" s="56" t="s">
        <v>25</v>
      </c>
      <c r="C14" s="55" t="s">
        <v>230</v>
      </c>
      <c r="D14" s="56" t="s">
        <v>288</v>
      </c>
      <c r="E14" s="58">
        <v>1</v>
      </c>
      <c r="F14" s="57" t="s">
        <v>239</v>
      </c>
      <c r="G14" s="59">
        <v>0</v>
      </c>
      <c r="H14" s="16">
        <v>1695.65</v>
      </c>
      <c r="I14" s="16">
        <v>6782.62</v>
      </c>
      <c r="J14" s="17">
        <f t="shared" si="0"/>
        <v>8478.27</v>
      </c>
      <c r="K14" s="18"/>
      <c r="L14" s="18"/>
      <c r="M14" s="18"/>
      <c r="N14" s="18"/>
      <c r="O14" s="18"/>
      <c r="P14" s="18"/>
      <c r="Q14" s="18"/>
      <c r="R14" s="51"/>
      <c r="S14" s="51"/>
      <c r="T14" s="51"/>
      <c r="U14" s="51"/>
      <c r="V14" s="51"/>
      <c r="W14" s="51"/>
      <c r="X14" s="51"/>
      <c r="Y14" s="51"/>
      <c r="Z14" s="51"/>
      <c r="AA14" s="5"/>
      <c r="AB14" s="5"/>
      <c r="AC14" s="5"/>
      <c r="AD14" s="5"/>
    </row>
    <row r="15" spans="1:30" ht="14.4" x14ac:dyDescent="0.25">
      <c r="A15" s="57" t="s">
        <v>364</v>
      </c>
      <c r="B15" s="56" t="s">
        <v>25</v>
      </c>
      <c r="C15" s="55" t="s">
        <v>230</v>
      </c>
      <c r="D15" s="56" t="s">
        <v>288</v>
      </c>
      <c r="E15" s="58">
        <v>1</v>
      </c>
      <c r="F15" s="57" t="s">
        <v>238</v>
      </c>
      <c r="G15" s="59">
        <v>0</v>
      </c>
      <c r="H15" s="16">
        <v>1695.65</v>
      </c>
      <c r="I15" s="16">
        <v>6782.62</v>
      </c>
      <c r="J15" s="17">
        <f>SUM(G15:I15)</f>
        <v>8478.27</v>
      </c>
      <c r="K15" s="18"/>
      <c r="L15" s="18"/>
      <c r="M15" s="18"/>
      <c r="N15" s="18"/>
      <c r="O15" s="18"/>
      <c r="P15" s="18"/>
      <c r="Q15" s="18"/>
      <c r="R15" s="51"/>
      <c r="S15" s="51"/>
      <c r="T15" s="51"/>
      <c r="U15" s="51"/>
      <c r="V15" s="51"/>
      <c r="W15" s="51"/>
      <c r="X15" s="51"/>
      <c r="Y15" s="51"/>
      <c r="Z15" s="51"/>
      <c r="AA15" s="5"/>
      <c r="AB15" s="5"/>
      <c r="AC15" s="5"/>
      <c r="AD15" s="5"/>
    </row>
    <row r="16" spans="1:30" ht="14.4" x14ac:dyDescent="0.25">
      <c r="A16" s="57" t="s">
        <v>185</v>
      </c>
      <c r="B16" s="56" t="s">
        <v>25</v>
      </c>
      <c r="C16" s="55" t="s">
        <v>230</v>
      </c>
      <c r="D16" s="56" t="s">
        <v>288</v>
      </c>
      <c r="E16" s="58">
        <v>1</v>
      </c>
      <c r="F16" s="57" t="s">
        <v>305</v>
      </c>
      <c r="G16" s="59">
        <v>0</v>
      </c>
      <c r="H16" s="16">
        <v>1695.65</v>
      </c>
      <c r="I16" s="16">
        <v>6782.62</v>
      </c>
      <c r="J16" s="17">
        <f>SUM(G16:I16)</f>
        <v>8478.27</v>
      </c>
      <c r="K16" s="18"/>
      <c r="L16" s="18"/>
      <c r="M16" s="18"/>
      <c r="N16" s="18"/>
      <c r="O16" s="18"/>
      <c r="P16" s="18"/>
      <c r="Q16" s="18"/>
      <c r="R16" s="51"/>
      <c r="S16" s="51"/>
      <c r="T16" s="51"/>
      <c r="U16" s="51"/>
      <c r="V16" s="51"/>
      <c r="W16" s="51"/>
      <c r="X16" s="51"/>
      <c r="Y16" s="51"/>
      <c r="Z16" s="51"/>
      <c r="AA16" s="5"/>
      <c r="AB16" s="5"/>
      <c r="AC16" s="5"/>
      <c r="AD16" s="5"/>
    </row>
    <row r="17" spans="1:30" ht="14.4" x14ac:dyDescent="0.25">
      <c r="A17" s="57" t="s">
        <v>191</v>
      </c>
      <c r="B17" s="56" t="s">
        <v>29</v>
      </c>
      <c r="C17" s="55" t="s">
        <v>230</v>
      </c>
      <c r="D17" s="56" t="s">
        <v>288</v>
      </c>
      <c r="E17" s="58">
        <v>1</v>
      </c>
      <c r="F17" s="57" t="s">
        <v>243</v>
      </c>
      <c r="G17" s="59">
        <v>0</v>
      </c>
      <c r="H17" s="16">
        <v>1310.28</v>
      </c>
      <c r="I17" s="16">
        <v>5241.1099999999997</v>
      </c>
      <c r="J17" s="17">
        <f>SUM(G17:I17)</f>
        <v>6551.3899999999994</v>
      </c>
      <c r="K17" s="18"/>
      <c r="L17" s="18"/>
      <c r="M17" s="18"/>
      <c r="N17" s="18"/>
      <c r="O17" s="18"/>
      <c r="P17" s="18"/>
      <c r="Q17" s="18"/>
      <c r="R17" s="51"/>
      <c r="S17" s="51"/>
      <c r="T17" s="51"/>
      <c r="U17" s="51"/>
      <c r="V17" s="51"/>
      <c r="W17" s="51"/>
      <c r="X17" s="51"/>
      <c r="Y17" s="51"/>
      <c r="Z17" s="51"/>
      <c r="AA17" s="5"/>
      <c r="AB17" s="5"/>
      <c r="AC17" s="5"/>
      <c r="AD17" s="5"/>
    </row>
    <row r="18" spans="1:30" ht="14.4" x14ac:dyDescent="0.25">
      <c r="A18" s="57" t="s">
        <v>194</v>
      </c>
      <c r="B18" s="56" t="s">
        <v>29</v>
      </c>
      <c r="C18" s="55" t="s">
        <v>230</v>
      </c>
      <c r="D18" s="56" t="s">
        <v>287</v>
      </c>
      <c r="E18" s="58">
        <v>1</v>
      </c>
      <c r="F18" s="57"/>
      <c r="G18" s="59">
        <v>0</v>
      </c>
      <c r="H18" s="16">
        <v>0</v>
      </c>
      <c r="I18" s="16">
        <v>0</v>
      </c>
      <c r="J18" s="17">
        <f>SUM(G18:I18)</f>
        <v>0</v>
      </c>
      <c r="K18" s="18"/>
      <c r="L18" s="18"/>
      <c r="M18" s="18"/>
      <c r="N18" s="18"/>
      <c r="O18" s="18"/>
      <c r="P18" s="18"/>
      <c r="Q18" s="18"/>
      <c r="R18" s="51"/>
      <c r="S18" s="51"/>
      <c r="T18" s="51"/>
      <c r="U18" s="51"/>
      <c r="V18" s="51"/>
      <c r="W18" s="51"/>
      <c r="X18" s="51"/>
      <c r="Y18" s="51"/>
      <c r="Z18" s="51"/>
      <c r="AA18" s="5"/>
      <c r="AB18" s="5"/>
      <c r="AC18" s="5"/>
      <c r="AD18" s="5"/>
    </row>
    <row r="19" spans="1:30" ht="14.4" x14ac:dyDescent="0.25">
      <c r="A19" s="57" t="s">
        <v>192</v>
      </c>
      <c r="B19" s="56" t="s">
        <v>29</v>
      </c>
      <c r="C19" s="55" t="s">
        <v>230</v>
      </c>
      <c r="D19" s="56" t="s">
        <v>287</v>
      </c>
      <c r="E19" s="58">
        <v>1</v>
      </c>
      <c r="G19" s="59">
        <v>0</v>
      </c>
      <c r="H19" s="16">
        <v>0</v>
      </c>
      <c r="I19" s="16">
        <v>0</v>
      </c>
      <c r="J19" s="17">
        <f>SUM(G19:I19)</f>
        <v>0</v>
      </c>
      <c r="K19" s="18"/>
      <c r="L19" s="18"/>
      <c r="M19" s="18"/>
      <c r="N19" s="18"/>
      <c r="O19" s="18"/>
      <c r="P19" s="18"/>
      <c r="Q19" s="18"/>
      <c r="R19" s="51"/>
      <c r="S19" s="51"/>
      <c r="T19" s="51"/>
      <c r="U19" s="51"/>
      <c r="V19" s="51"/>
      <c r="W19" s="51"/>
      <c r="X19" s="51"/>
      <c r="Y19" s="51"/>
      <c r="Z19" s="51"/>
      <c r="AA19" s="5"/>
      <c r="AB19" s="5"/>
      <c r="AC19" s="5"/>
      <c r="AD19" s="5"/>
    </row>
    <row r="20" spans="1:30" ht="14.4" x14ac:dyDescent="0.25">
      <c r="A20" s="57" t="s">
        <v>189</v>
      </c>
      <c r="B20" s="56" t="s">
        <v>29</v>
      </c>
      <c r="C20" s="55" t="s">
        <v>230</v>
      </c>
      <c r="D20" s="56" t="s">
        <v>288</v>
      </c>
      <c r="E20" s="58">
        <v>1</v>
      </c>
      <c r="F20" s="57" t="s">
        <v>240</v>
      </c>
      <c r="G20" s="59">
        <v>0</v>
      </c>
      <c r="H20" s="16">
        <v>1310.28</v>
      </c>
      <c r="I20" s="16">
        <v>5241.1099999999997</v>
      </c>
      <c r="J20" s="17">
        <f t="shared" si="0"/>
        <v>6551.3899999999994</v>
      </c>
      <c r="K20" s="18"/>
      <c r="L20" s="18"/>
      <c r="M20" s="18"/>
      <c r="N20" s="18"/>
      <c r="O20" s="18"/>
      <c r="P20" s="18"/>
      <c r="Q20" s="18"/>
      <c r="R20" s="51"/>
      <c r="S20" s="51"/>
      <c r="T20" s="51"/>
      <c r="U20" s="51"/>
      <c r="V20" s="51"/>
      <c r="W20" s="51"/>
      <c r="X20" s="51"/>
      <c r="Y20" s="51"/>
      <c r="Z20" s="51"/>
      <c r="AA20" s="5"/>
      <c r="AB20" s="5"/>
      <c r="AC20" s="5"/>
      <c r="AD20" s="5"/>
    </row>
    <row r="21" spans="1:30" ht="14.4" x14ac:dyDescent="0.25">
      <c r="A21" s="57" t="s">
        <v>190</v>
      </c>
      <c r="B21" s="56" t="s">
        <v>29</v>
      </c>
      <c r="C21" s="55" t="s">
        <v>230</v>
      </c>
      <c r="D21" s="56" t="s">
        <v>288</v>
      </c>
      <c r="E21" s="58">
        <v>1</v>
      </c>
      <c r="F21" s="57" t="s">
        <v>309</v>
      </c>
      <c r="G21" s="59">
        <v>0</v>
      </c>
      <c r="H21" s="16">
        <v>1310.28</v>
      </c>
      <c r="I21" s="16">
        <v>5241.1099999999997</v>
      </c>
      <c r="J21" s="17">
        <f t="shared" si="0"/>
        <v>6551.3899999999994</v>
      </c>
      <c r="K21" s="18"/>
      <c r="L21" s="18"/>
      <c r="M21" s="18"/>
      <c r="N21" s="18"/>
      <c r="O21" s="18"/>
      <c r="P21" s="18"/>
      <c r="Q21" s="18"/>
      <c r="R21" s="51"/>
      <c r="S21" s="51"/>
      <c r="T21" s="51"/>
      <c r="U21" s="51"/>
      <c r="V21" s="51"/>
      <c r="W21" s="51"/>
      <c r="X21" s="51"/>
      <c r="Y21" s="51"/>
      <c r="Z21" s="51"/>
      <c r="AA21" s="5"/>
      <c r="AB21" s="5"/>
      <c r="AC21" s="5"/>
      <c r="AD21" s="5"/>
    </row>
    <row r="22" spans="1:30" ht="14.4" x14ac:dyDescent="0.25">
      <c r="A22" s="57" t="s">
        <v>189</v>
      </c>
      <c r="B22" s="56" t="s">
        <v>29</v>
      </c>
      <c r="C22" s="55" t="s">
        <v>230</v>
      </c>
      <c r="D22" s="56" t="s">
        <v>288</v>
      </c>
      <c r="E22" s="58">
        <v>1</v>
      </c>
      <c r="F22" s="57" t="s">
        <v>242</v>
      </c>
      <c r="G22" s="59">
        <v>0</v>
      </c>
      <c r="H22" s="16">
        <v>1310.28</v>
      </c>
      <c r="I22" s="16">
        <v>5241.1099999999997</v>
      </c>
      <c r="J22" s="17">
        <f t="shared" si="0"/>
        <v>6551.3899999999994</v>
      </c>
      <c r="K22" s="18"/>
      <c r="L22" s="18"/>
      <c r="M22" s="18"/>
      <c r="N22" s="18"/>
      <c r="O22" s="18"/>
      <c r="P22" s="18"/>
      <c r="Q22" s="18"/>
      <c r="R22" s="51"/>
      <c r="S22" s="51"/>
      <c r="T22" s="51"/>
      <c r="U22" s="51"/>
      <c r="V22" s="51"/>
      <c r="W22" s="51"/>
      <c r="X22" s="51"/>
      <c r="Y22" s="51"/>
      <c r="Z22" s="51"/>
      <c r="AA22" s="5"/>
      <c r="AB22" s="5"/>
      <c r="AC22" s="5"/>
      <c r="AD22" s="5"/>
    </row>
    <row r="23" spans="1:30" ht="14.4" x14ac:dyDescent="0.25">
      <c r="A23" s="57" t="s">
        <v>300</v>
      </c>
      <c r="B23" s="56" t="s">
        <v>29</v>
      </c>
      <c r="C23" s="55" t="s">
        <v>230</v>
      </c>
      <c r="D23" s="56" t="s">
        <v>287</v>
      </c>
      <c r="E23" s="58">
        <v>1</v>
      </c>
      <c r="F23" s="57"/>
      <c r="G23" s="59">
        <v>0</v>
      </c>
      <c r="H23" s="16">
        <v>0</v>
      </c>
      <c r="I23" s="16">
        <v>0</v>
      </c>
      <c r="J23" s="17">
        <f>SUM(G23:I23)</f>
        <v>0</v>
      </c>
      <c r="K23" s="18"/>
      <c r="L23" s="18"/>
      <c r="M23" s="18"/>
      <c r="N23" s="18"/>
      <c r="O23" s="18"/>
      <c r="P23" s="18"/>
      <c r="Q23" s="18"/>
      <c r="R23" s="51"/>
      <c r="S23" s="51"/>
      <c r="T23" s="51"/>
      <c r="U23" s="51"/>
      <c r="V23" s="51"/>
      <c r="W23" s="51"/>
      <c r="X23" s="51"/>
      <c r="Y23" s="51"/>
      <c r="Z23" s="51"/>
      <c r="AA23" s="5"/>
      <c r="AB23" s="5"/>
      <c r="AC23" s="5"/>
      <c r="AD23" s="5"/>
    </row>
    <row r="24" spans="1:30" ht="14.4" x14ac:dyDescent="0.25">
      <c r="A24" s="57" t="s">
        <v>301</v>
      </c>
      <c r="B24" s="56" t="s">
        <v>29</v>
      </c>
      <c r="C24" s="55" t="s">
        <v>230</v>
      </c>
      <c r="D24" s="56" t="s">
        <v>288</v>
      </c>
      <c r="E24" s="58">
        <v>1</v>
      </c>
      <c r="F24" s="57" t="s">
        <v>306</v>
      </c>
      <c r="G24" s="59">
        <v>0</v>
      </c>
      <c r="H24" s="16">
        <v>1310.28</v>
      </c>
      <c r="I24" s="16">
        <v>5241.1099999999997</v>
      </c>
      <c r="J24" s="17">
        <f>SUM(G24:I24)</f>
        <v>6551.3899999999994</v>
      </c>
      <c r="K24" s="18"/>
      <c r="L24" s="18"/>
      <c r="M24" s="18"/>
      <c r="N24" s="18"/>
      <c r="O24" s="18"/>
      <c r="P24" s="18"/>
      <c r="Q24" s="18"/>
      <c r="R24" s="51"/>
      <c r="S24" s="51"/>
      <c r="T24" s="51"/>
      <c r="U24" s="51"/>
      <c r="V24" s="51"/>
      <c r="W24" s="51"/>
      <c r="X24" s="51"/>
      <c r="Y24" s="51"/>
      <c r="Z24" s="51"/>
      <c r="AA24" s="5"/>
      <c r="AB24" s="5"/>
      <c r="AC24" s="5"/>
      <c r="AD24" s="5"/>
    </row>
    <row r="25" spans="1:30" ht="14.4" x14ac:dyDescent="0.25">
      <c r="A25" s="57" t="s">
        <v>193</v>
      </c>
      <c r="B25" s="56" t="s">
        <v>29</v>
      </c>
      <c r="C25" s="55" t="s">
        <v>230</v>
      </c>
      <c r="D25" s="56" t="s">
        <v>288</v>
      </c>
      <c r="E25" s="58">
        <v>1</v>
      </c>
      <c r="F25" s="57" t="s">
        <v>244</v>
      </c>
      <c r="G25" s="59">
        <v>0</v>
      </c>
      <c r="H25" s="16">
        <v>1310.28</v>
      </c>
      <c r="I25" s="16">
        <v>5241.1099999999997</v>
      </c>
      <c r="J25" s="17">
        <f t="shared" si="0"/>
        <v>6551.3899999999994</v>
      </c>
      <c r="K25" s="18"/>
      <c r="L25" s="18"/>
      <c r="M25" s="18"/>
      <c r="N25" s="18"/>
      <c r="O25" s="18"/>
      <c r="P25" s="18"/>
      <c r="Q25" s="18"/>
      <c r="R25" s="51"/>
      <c r="S25" s="51"/>
      <c r="T25" s="51"/>
      <c r="U25" s="51"/>
      <c r="V25" s="51"/>
      <c r="W25" s="51"/>
      <c r="X25" s="51"/>
      <c r="Y25" s="51"/>
      <c r="Z25" s="51"/>
      <c r="AA25" s="5"/>
      <c r="AB25" s="5"/>
      <c r="AC25" s="5"/>
      <c r="AD25" s="5"/>
    </row>
    <row r="26" spans="1:30" ht="14.4" x14ac:dyDescent="0.25">
      <c r="A26" s="57" t="s">
        <v>318</v>
      </c>
      <c r="B26" s="56" t="s">
        <v>29</v>
      </c>
      <c r="C26" s="55" t="s">
        <v>230</v>
      </c>
      <c r="D26" s="56" t="s">
        <v>288</v>
      </c>
      <c r="E26" s="58">
        <v>1</v>
      </c>
      <c r="F26" s="57" t="s">
        <v>319</v>
      </c>
      <c r="G26" s="59">
        <v>0</v>
      </c>
      <c r="H26" s="16">
        <v>1310.28</v>
      </c>
      <c r="I26" s="16">
        <v>5241.1099999999997</v>
      </c>
      <c r="J26" s="17">
        <f t="shared" si="0"/>
        <v>6551.3899999999994</v>
      </c>
      <c r="K26" s="18"/>
      <c r="L26" s="18"/>
      <c r="M26" s="18"/>
      <c r="N26" s="18"/>
      <c r="O26" s="18"/>
      <c r="P26" s="18"/>
      <c r="Q26" s="18"/>
      <c r="R26" s="51"/>
      <c r="S26" s="51"/>
      <c r="T26" s="51"/>
      <c r="U26" s="51"/>
      <c r="V26" s="51"/>
      <c r="W26" s="51"/>
      <c r="X26" s="51"/>
      <c r="Y26" s="51"/>
      <c r="Z26" s="51"/>
      <c r="AA26" s="5"/>
      <c r="AB26" s="5"/>
      <c r="AC26" s="5"/>
      <c r="AD26" s="5"/>
    </row>
    <row r="27" spans="1:30" ht="14.4" x14ac:dyDescent="0.25">
      <c r="A27" s="57" t="s">
        <v>195</v>
      </c>
      <c r="B27" s="56" t="s">
        <v>29</v>
      </c>
      <c r="C27" s="55" t="s">
        <v>230</v>
      </c>
      <c r="D27" s="56" t="s">
        <v>287</v>
      </c>
      <c r="E27" s="58">
        <v>1</v>
      </c>
      <c r="F27" s="57"/>
      <c r="G27" s="59">
        <v>0</v>
      </c>
      <c r="H27" s="16">
        <v>0</v>
      </c>
      <c r="I27" s="16">
        <v>0</v>
      </c>
      <c r="J27" s="17">
        <f t="shared" si="0"/>
        <v>0</v>
      </c>
      <c r="K27" s="18"/>
      <c r="L27" s="18"/>
      <c r="M27" s="18"/>
      <c r="N27" s="18"/>
      <c r="O27" s="18"/>
      <c r="P27" s="18"/>
      <c r="Q27" s="18"/>
      <c r="R27" s="51"/>
      <c r="S27" s="51"/>
      <c r="T27" s="51"/>
      <c r="U27" s="51"/>
      <c r="V27" s="51"/>
      <c r="W27" s="51"/>
      <c r="X27" s="51"/>
      <c r="Y27" s="51"/>
      <c r="Z27" s="51"/>
      <c r="AA27" s="5"/>
      <c r="AB27" s="5"/>
      <c r="AC27" s="5"/>
      <c r="AD27" s="5"/>
    </row>
    <row r="28" spans="1:30" ht="14.4" x14ac:dyDescent="0.25">
      <c r="A28" s="57" t="s">
        <v>196</v>
      </c>
      <c r="B28" s="56" t="s">
        <v>31</v>
      </c>
      <c r="C28" s="55" t="s">
        <v>230</v>
      </c>
      <c r="D28" s="56" t="s">
        <v>288</v>
      </c>
      <c r="E28" s="58">
        <v>1</v>
      </c>
      <c r="F28" s="57" t="s">
        <v>246</v>
      </c>
      <c r="G28" s="59">
        <v>0</v>
      </c>
      <c r="H28" s="16">
        <v>1079.05</v>
      </c>
      <c r="I28" s="16">
        <v>4316.21</v>
      </c>
      <c r="J28" s="17">
        <f t="shared" ref="J28:J39" si="1">SUM(G28:I28)</f>
        <v>5395.26</v>
      </c>
      <c r="K28" s="18"/>
      <c r="L28" s="18"/>
      <c r="M28" s="18"/>
      <c r="N28" s="18"/>
      <c r="O28" s="18"/>
      <c r="P28" s="18"/>
      <c r="Q28" s="18"/>
      <c r="R28" s="51"/>
      <c r="S28" s="51"/>
      <c r="T28" s="51"/>
      <c r="U28" s="51"/>
      <c r="V28" s="51"/>
      <c r="W28" s="51"/>
      <c r="X28" s="51"/>
      <c r="Y28" s="51"/>
      <c r="Z28" s="51"/>
      <c r="AA28" s="5"/>
      <c r="AB28" s="5"/>
      <c r="AC28" s="5"/>
      <c r="AD28" s="5"/>
    </row>
    <row r="29" spans="1:30" ht="14.4" x14ac:dyDescent="0.25">
      <c r="A29" s="57" t="s">
        <v>295</v>
      </c>
      <c r="B29" s="56" t="s">
        <v>31</v>
      </c>
      <c r="C29" s="55" t="s">
        <v>230</v>
      </c>
      <c r="D29" s="56" t="s">
        <v>288</v>
      </c>
      <c r="E29" s="58">
        <v>1</v>
      </c>
      <c r="F29" s="57" t="s">
        <v>296</v>
      </c>
      <c r="G29" s="59">
        <v>0</v>
      </c>
      <c r="H29" s="16">
        <v>1079.05</v>
      </c>
      <c r="I29" s="16">
        <v>4316.21</v>
      </c>
      <c r="J29" s="17">
        <f t="shared" si="1"/>
        <v>5395.26</v>
      </c>
      <c r="K29" s="18"/>
      <c r="L29" s="18"/>
      <c r="M29" s="18"/>
      <c r="N29" s="18"/>
      <c r="O29" s="18"/>
      <c r="P29" s="18"/>
      <c r="Q29" s="18"/>
      <c r="R29" s="51"/>
      <c r="S29" s="51"/>
      <c r="T29" s="51"/>
      <c r="U29" s="51"/>
      <c r="V29" s="51"/>
      <c r="W29" s="51"/>
      <c r="X29" s="51"/>
      <c r="Y29" s="51"/>
      <c r="Z29" s="51"/>
      <c r="AA29" s="5"/>
      <c r="AB29" s="5"/>
      <c r="AC29" s="5"/>
      <c r="AD29" s="5"/>
    </row>
    <row r="30" spans="1:30" ht="14.4" x14ac:dyDescent="0.25">
      <c r="A30" s="57" t="s">
        <v>297</v>
      </c>
      <c r="B30" s="56" t="s">
        <v>31</v>
      </c>
      <c r="C30" s="55" t="s">
        <v>230</v>
      </c>
      <c r="D30" s="56" t="s">
        <v>288</v>
      </c>
      <c r="E30" s="58">
        <v>1</v>
      </c>
      <c r="F30" s="57" t="s">
        <v>298</v>
      </c>
      <c r="G30" s="59">
        <v>0</v>
      </c>
      <c r="H30" s="16">
        <v>1079.05</v>
      </c>
      <c r="I30" s="16">
        <v>4316.21</v>
      </c>
      <c r="J30" s="17">
        <f t="shared" si="1"/>
        <v>5395.26</v>
      </c>
      <c r="K30" s="18"/>
      <c r="L30" s="18"/>
      <c r="M30" s="18"/>
      <c r="N30" s="18"/>
      <c r="O30" s="18"/>
      <c r="P30" s="18"/>
      <c r="Q30" s="18"/>
      <c r="R30" s="51"/>
      <c r="S30" s="51"/>
      <c r="T30" s="51"/>
      <c r="U30" s="51"/>
      <c r="V30" s="51"/>
      <c r="W30" s="51"/>
      <c r="X30" s="51"/>
      <c r="Y30" s="51"/>
      <c r="Z30" s="51"/>
      <c r="AA30" s="5"/>
      <c r="AB30" s="5"/>
      <c r="AC30" s="5"/>
      <c r="AD30" s="5"/>
    </row>
    <row r="31" spans="1:30" ht="14.4" x14ac:dyDescent="0.25">
      <c r="A31" s="57" t="s">
        <v>308</v>
      </c>
      <c r="B31" s="56" t="s">
        <v>31</v>
      </c>
      <c r="C31" s="55" t="s">
        <v>230</v>
      </c>
      <c r="D31" s="56" t="s">
        <v>288</v>
      </c>
      <c r="E31" s="58">
        <v>1</v>
      </c>
      <c r="F31" s="57" t="s">
        <v>307</v>
      </c>
      <c r="G31" s="59">
        <v>0</v>
      </c>
      <c r="H31" s="16">
        <v>1079.05</v>
      </c>
      <c r="I31" s="16">
        <v>4316.21</v>
      </c>
      <c r="J31" s="17">
        <f t="shared" si="1"/>
        <v>5395.26</v>
      </c>
      <c r="K31" s="18"/>
      <c r="L31" s="18"/>
      <c r="M31" s="18"/>
      <c r="N31" s="18"/>
      <c r="O31" s="18"/>
      <c r="P31" s="18"/>
      <c r="Q31" s="18"/>
      <c r="R31" s="51"/>
      <c r="S31" s="51"/>
      <c r="T31" s="51"/>
      <c r="U31" s="51"/>
      <c r="V31" s="51"/>
      <c r="W31" s="51"/>
      <c r="X31" s="51"/>
      <c r="Y31" s="51"/>
      <c r="Z31" s="51"/>
      <c r="AA31" s="5"/>
      <c r="AB31" s="5"/>
      <c r="AC31" s="5"/>
      <c r="AD31" s="5"/>
    </row>
    <row r="32" spans="1:30" ht="14.4" x14ac:dyDescent="0.25">
      <c r="A32" s="57" t="s">
        <v>293</v>
      </c>
      <c r="B32" s="56" t="s">
        <v>31</v>
      </c>
      <c r="C32" s="55" t="s">
        <v>230</v>
      </c>
      <c r="D32" s="55" t="s">
        <v>288</v>
      </c>
      <c r="E32" s="58">
        <v>1</v>
      </c>
      <c r="F32" s="62" t="s">
        <v>310</v>
      </c>
      <c r="G32" s="59">
        <v>0</v>
      </c>
      <c r="H32" s="16">
        <v>1079.05</v>
      </c>
      <c r="I32" s="16">
        <v>4316.21</v>
      </c>
      <c r="J32" s="17">
        <f t="shared" si="1"/>
        <v>5395.26</v>
      </c>
      <c r="K32" s="18"/>
      <c r="L32" s="18"/>
      <c r="M32" s="18"/>
      <c r="N32" s="18"/>
      <c r="O32" s="18"/>
      <c r="P32" s="18"/>
      <c r="Q32" s="18"/>
      <c r="R32" s="51"/>
      <c r="S32" s="51"/>
      <c r="T32" s="51"/>
      <c r="U32" s="51"/>
      <c r="V32" s="51"/>
      <c r="W32" s="51"/>
      <c r="X32" s="51"/>
      <c r="Y32" s="51"/>
      <c r="Z32" s="51"/>
      <c r="AA32" s="5"/>
      <c r="AB32" s="5"/>
      <c r="AC32" s="5"/>
      <c r="AD32" s="5"/>
    </row>
    <row r="33" spans="1:30" ht="14.4" x14ac:dyDescent="0.25">
      <c r="A33" s="57" t="s">
        <v>209</v>
      </c>
      <c r="B33" s="56" t="s">
        <v>33</v>
      </c>
      <c r="C33" s="55" t="s">
        <v>230</v>
      </c>
      <c r="D33" s="56" t="s">
        <v>288</v>
      </c>
      <c r="E33" s="58">
        <v>1</v>
      </c>
      <c r="F33" s="57" t="s">
        <v>261</v>
      </c>
      <c r="G33" s="59">
        <v>0</v>
      </c>
      <c r="H33" s="16">
        <v>936.46</v>
      </c>
      <c r="I33" s="16">
        <v>3745.85</v>
      </c>
      <c r="J33" s="17">
        <f t="shared" si="1"/>
        <v>4682.3099999999995</v>
      </c>
      <c r="K33" s="18"/>
      <c r="L33" s="18"/>
      <c r="M33" s="18"/>
      <c r="N33" s="18"/>
      <c r="O33" s="18"/>
      <c r="P33" s="18"/>
      <c r="Q33" s="18"/>
      <c r="R33" s="51"/>
      <c r="S33" s="51"/>
      <c r="T33" s="51"/>
      <c r="U33" s="51"/>
      <c r="V33" s="51"/>
      <c r="W33" s="51"/>
      <c r="X33" s="51"/>
      <c r="Y33" s="51"/>
      <c r="Z33" s="51"/>
      <c r="AA33" s="5"/>
      <c r="AB33" s="5"/>
      <c r="AC33" s="5"/>
      <c r="AD33" s="5"/>
    </row>
    <row r="34" spans="1:30" ht="14.4" x14ac:dyDescent="0.25">
      <c r="A34" s="57" t="s">
        <v>202</v>
      </c>
      <c r="B34" s="56" t="s">
        <v>33</v>
      </c>
      <c r="C34" s="55" t="s">
        <v>230</v>
      </c>
      <c r="D34" s="56" t="s">
        <v>288</v>
      </c>
      <c r="E34" s="58">
        <v>1</v>
      </c>
      <c r="F34" s="57" t="s">
        <v>258</v>
      </c>
      <c r="G34" s="59">
        <v>0</v>
      </c>
      <c r="H34" s="16">
        <v>936.46</v>
      </c>
      <c r="I34" s="16">
        <v>3745.85</v>
      </c>
      <c r="J34" s="17">
        <f t="shared" si="1"/>
        <v>4682.3099999999995</v>
      </c>
      <c r="K34" s="18"/>
      <c r="L34" s="18"/>
      <c r="M34" s="18"/>
      <c r="N34" s="18"/>
      <c r="O34" s="18"/>
      <c r="P34" s="18"/>
      <c r="Q34" s="18"/>
      <c r="R34" s="51"/>
      <c r="S34" s="51"/>
      <c r="T34" s="51"/>
      <c r="U34" s="51"/>
      <c r="V34" s="51"/>
      <c r="W34" s="51"/>
      <c r="X34" s="51"/>
      <c r="Y34" s="51"/>
      <c r="Z34" s="51"/>
      <c r="AA34" s="5"/>
      <c r="AB34" s="5"/>
      <c r="AC34" s="5"/>
      <c r="AD34" s="5"/>
    </row>
    <row r="35" spans="1:30" ht="14.4" x14ac:dyDescent="0.25">
      <c r="A35" s="57" t="s">
        <v>197</v>
      </c>
      <c r="B35" s="56" t="s">
        <v>33</v>
      </c>
      <c r="C35" s="55" t="s">
        <v>230</v>
      </c>
      <c r="D35" s="56" t="s">
        <v>288</v>
      </c>
      <c r="E35" s="58">
        <v>1</v>
      </c>
      <c r="F35" s="57" t="s">
        <v>247</v>
      </c>
      <c r="G35" s="59">
        <v>0</v>
      </c>
      <c r="H35" s="16">
        <v>936.46</v>
      </c>
      <c r="I35" s="16">
        <v>3745.85</v>
      </c>
      <c r="J35" s="17">
        <f t="shared" si="1"/>
        <v>4682.3099999999995</v>
      </c>
      <c r="K35" s="18"/>
      <c r="L35" s="18"/>
      <c r="M35" s="18"/>
      <c r="N35" s="18"/>
      <c r="O35" s="18"/>
      <c r="P35" s="18"/>
      <c r="Q35" s="18"/>
      <c r="R35" s="51"/>
      <c r="S35" s="51"/>
      <c r="T35" s="51"/>
      <c r="U35" s="51"/>
      <c r="V35" s="51"/>
      <c r="W35" s="51"/>
      <c r="X35" s="51"/>
      <c r="Y35" s="51"/>
      <c r="Z35" s="51"/>
      <c r="AA35" s="5"/>
      <c r="AB35" s="5"/>
      <c r="AC35" s="5"/>
      <c r="AD35" s="5"/>
    </row>
    <row r="36" spans="1:30" ht="14.4" x14ac:dyDescent="0.25">
      <c r="A36" s="57" t="s">
        <v>207</v>
      </c>
      <c r="B36" s="56" t="s">
        <v>33</v>
      </c>
      <c r="C36" s="55" t="s">
        <v>230</v>
      </c>
      <c r="D36" s="56" t="s">
        <v>288</v>
      </c>
      <c r="E36" s="58">
        <v>1</v>
      </c>
      <c r="F36" s="57" t="s">
        <v>257</v>
      </c>
      <c r="G36" s="59">
        <v>0</v>
      </c>
      <c r="H36" s="16">
        <v>936.46</v>
      </c>
      <c r="I36" s="16">
        <v>3745.85</v>
      </c>
      <c r="J36" s="17">
        <f t="shared" si="1"/>
        <v>4682.3099999999995</v>
      </c>
      <c r="K36" s="18"/>
      <c r="L36" s="18"/>
      <c r="M36" s="18"/>
      <c r="N36" s="18"/>
      <c r="O36" s="18"/>
      <c r="P36" s="18"/>
      <c r="Q36" s="18"/>
      <c r="R36" s="51"/>
      <c r="S36" s="51"/>
      <c r="T36" s="51"/>
      <c r="U36" s="51"/>
      <c r="V36" s="51"/>
      <c r="W36" s="51"/>
      <c r="X36" s="51"/>
      <c r="Y36" s="51"/>
      <c r="Z36" s="51"/>
      <c r="AA36" s="5"/>
      <c r="AB36" s="5"/>
      <c r="AC36" s="5"/>
      <c r="AD36" s="5"/>
    </row>
    <row r="37" spans="1:30" ht="14.4" x14ac:dyDescent="0.25">
      <c r="A37" s="57" t="s">
        <v>208</v>
      </c>
      <c r="B37" s="56" t="s">
        <v>33</v>
      </c>
      <c r="C37" s="55" t="s">
        <v>230</v>
      </c>
      <c r="D37" s="56" t="s">
        <v>288</v>
      </c>
      <c r="E37" s="58">
        <v>1</v>
      </c>
      <c r="F37" s="57" t="s">
        <v>259</v>
      </c>
      <c r="G37" s="59">
        <v>0</v>
      </c>
      <c r="H37" s="16">
        <v>936.46</v>
      </c>
      <c r="I37" s="16">
        <v>3745.85</v>
      </c>
      <c r="J37" s="17">
        <f t="shared" si="1"/>
        <v>4682.3099999999995</v>
      </c>
      <c r="K37" s="18"/>
      <c r="L37" s="18"/>
      <c r="M37" s="18"/>
      <c r="N37" s="18"/>
      <c r="O37" s="18"/>
      <c r="P37" s="18"/>
      <c r="Q37" s="18"/>
      <c r="R37" s="51"/>
      <c r="S37" s="51"/>
      <c r="T37" s="51"/>
      <c r="U37" s="51"/>
      <c r="V37" s="51"/>
      <c r="W37" s="51"/>
      <c r="X37" s="51"/>
      <c r="Y37" s="51"/>
      <c r="Z37" s="51"/>
      <c r="AA37" s="5"/>
      <c r="AB37" s="5"/>
      <c r="AC37" s="5"/>
      <c r="AD37" s="5"/>
    </row>
    <row r="38" spans="1:30" ht="14.4" x14ac:dyDescent="0.25">
      <c r="A38" s="57" t="s">
        <v>205</v>
      </c>
      <c r="B38" s="56" t="s">
        <v>33</v>
      </c>
      <c r="C38" s="55" t="s">
        <v>230</v>
      </c>
      <c r="D38" s="56" t="s">
        <v>288</v>
      </c>
      <c r="E38" s="58">
        <v>1</v>
      </c>
      <c r="F38" s="57" t="s">
        <v>254</v>
      </c>
      <c r="G38" s="59">
        <v>0</v>
      </c>
      <c r="H38" s="16">
        <v>936.46</v>
      </c>
      <c r="I38" s="16">
        <v>3745.85</v>
      </c>
      <c r="J38" s="17">
        <f t="shared" si="1"/>
        <v>4682.3099999999995</v>
      </c>
      <c r="K38" s="18"/>
      <c r="L38" s="18"/>
      <c r="M38" s="18"/>
      <c r="N38" s="18"/>
      <c r="O38" s="18"/>
      <c r="P38" s="18"/>
      <c r="Q38" s="18"/>
      <c r="R38" s="51"/>
      <c r="S38" s="51"/>
      <c r="T38" s="51"/>
      <c r="U38" s="51"/>
      <c r="V38" s="51"/>
      <c r="W38" s="51"/>
      <c r="X38" s="51"/>
      <c r="Y38" s="51"/>
      <c r="Z38" s="51"/>
      <c r="AA38" s="5"/>
      <c r="AB38" s="5"/>
      <c r="AC38" s="5"/>
      <c r="AD38" s="5"/>
    </row>
    <row r="39" spans="1:30" ht="14.4" x14ac:dyDescent="0.25">
      <c r="A39" s="57" t="s">
        <v>208</v>
      </c>
      <c r="B39" s="56" t="s">
        <v>33</v>
      </c>
      <c r="C39" s="55" t="s">
        <v>230</v>
      </c>
      <c r="D39" s="56" t="s">
        <v>288</v>
      </c>
      <c r="E39" s="58">
        <v>1</v>
      </c>
      <c r="F39" s="57" t="s">
        <v>292</v>
      </c>
      <c r="G39" s="59">
        <v>0</v>
      </c>
      <c r="H39" s="16">
        <v>936.46</v>
      </c>
      <c r="I39" s="16">
        <v>3745.85</v>
      </c>
      <c r="J39" s="17">
        <f t="shared" si="1"/>
        <v>4682.3099999999995</v>
      </c>
      <c r="K39" s="18"/>
      <c r="L39" s="18"/>
      <c r="M39" s="18"/>
      <c r="N39" s="18"/>
      <c r="O39" s="18"/>
      <c r="P39" s="18"/>
      <c r="Q39" s="18"/>
      <c r="R39" s="51"/>
      <c r="S39" s="51"/>
      <c r="T39" s="51"/>
      <c r="U39" s="51"/>
      <c r="V39" s="51"/>
      <c r="W39" s="51"/>
      <c r="X39" s="51"/>
      <c r="Y39" s="51"/>
      <c r="Z39" s="51"/>
      <c r="AA39" s="5"/>
      <c r="AB39" s="5"/>
      <c r="AC39" s="5"/>
      <c r="AD39" s="5"/>
    </row>
    <row r="40" spans="1:30" ht="14.4" x14ac:dyDescent="0.25">
      <c r="A40" s="57" t="s">
        <v>202</v>
      </c>
      <c r="B40" s="56" t="s">
        <v>33</v>
      </c>
      <c r="C40" s="55" t="s">
        <v>230</v>
      </c>
      <c r="D40" s="56" t="s">
        <v>288</v>
      </c>
      <c r="E40" s="58">
        <v>1</v>
      </c>
      <c r="F40" s="57" t="s">
        <v>252</v>
      </c>
      <c r="G40" s="59">
        <v>0</v>
      </c>
      <c r="H40" s="16">
        <v>936.46</v>
      </c>
      <c r="I40" s="16">
        <v>3745.85</v>
      </c>
      <c r="J40" s="17">
        <f>SUM(G40:I40)</f>
        <v>4682.3099999999995</v>
      </c>
      <c r="K40" s="18"/>
      <c r="L40" s="18"/>
      <c r="M40" s="18"/>
      <c r="N40" s="18"/>
      <c r="O40" s="18"/>
      <c r="P40" s="18"/>
      <c r="Q40" s="18"/>
      <c r="R40" s="51"/>
      <c r="S40" s="51"/>
      <c r="T40" s="51"/>
      <c r="U40" s="51"/>
      <c r="V40" s="51"/>
      <c r="W40" s="51"/>
      <c r="X40" s="51"/>
      <c r="Y40" s="51"/>
      <c r="Z40" s="51"/>
      <c r="AA40" s="5"/>
      <c r="AB40" s="5"/>
      <c r="AC40" s="5"/>
      <c r="AD40" s="5"/>
    </row>
    <row r="41" spans="1:30" ht="14.4" x14ac:dyDescent="0.25">
      <c r="A41" s="57" t="s">
        <v>210</v>
      </c>
      <c r="B41" s="56" t="s">
        <v>33</v>
      </c>
      <c r="C41" s="55" t="s">
        <v>230</v>
      </c>
      <c r="D41" s="56" t="s">
        <v>288</v>
      </c>
      <c r="E41" s="58">
        <v>1</v>
      </c>
      <c r="F41" s="57" t="s">
        <v>263</v>
      </c>
      <c r="G41" s="59">
        <v>0</v>
      </c>
      <c r="H41" s="16">
        <v>936.46</v>
      </c>
      <c r="I41" s="16">
        <v>3745.85</v>
      </c>
      <c r="J41" s="17">
        <f>SUM(G41:I41)</f>
        <v>4682.3099999999995</v>
      </c>
      <c r="K41" s="18"/>
      <c r="L41" s="18"/>
      <c r="M41" s="18"/>
      <c r="N41" s="18"/>
      <c r="O41" s="18"/>
      <c r="P41" s="18"/>
      <c r="Q41" s="18"/>
      <c r="R41" s="51"/>
      <c r="S41" s="51"/>
      <c r="T41" s="51"/>
      <c r="U41" s="51"/>
      <c r="V41" s="51"/>
      <c r="W41" s="51"/>
      <c r="X41" s="51"/>
      <c r="Y41" s="51"/>
      <c r="Z41" s="51"/>
      <c r="AA41" s="5"/>
      <c r="AB41" s="5"/>
      <c r="AC41" s="5"/>
      <c r="AD41" s="5"/>
    </row>
    <row r="42" spans="1:30" ht="14.4" x14ac:dyDescent="0.25">
      <c r="A42" s="57" t="s">
        <v>201</v>
      </c>
      <c r="B42" s="56" t="s">
        <v>33</v>
      </c>
      <c r="C42" s="55" t="s">
        <v>230</v>
      </c>
      <c r="D42" s="56" t="s">
        <v>288</v>
      </c>
      <c r="E42" s="58">
        <v>1</v>
      </c>
      <c r="F42" s="57" t="s">
        <v>251</v>
      </c>
      <c r="G42" s="59">
        <v>0</v>
      </c>
      <c r="H42" s="16">
        <v>936.46</v>
      </c>
      <c r="I42" s="16">
        <v>3745.85</v>
      </c>
      <c r="J42" s="17">
        <f>SUM(G42:I42)</f>
        <v>4682.3099999999995</v>
      </c>
      <c r="K42" s="18"/>
      <c r="L42" s="18"/>
      <c r="M42" s="18"/>
      <c r="N42" s="18"/>
      <c r="O42" s="18"/>
      <c r="P42" s="18"/>
      <c r="Q42" s="18"/>
      <c r="R42" s="51"/>
      <c r="S42" s="51"/>
      <c r="T42" s="51"/>
      <c r="U42" s="51"/>
      <c r="V42" s="51"/>
      <c r="W42" s="51"/>
      <c r="X42" s="51"/>
      <c r="Y42" s="51"/>
      <c r="Z42" s="51"/>
      <c r="AA42" s="5"/>
      <c r="AB42" s="5"/>
      <c r="AC42" s="5"/>
      <c r="AD42" s="5"/>
    </row>
    <row r="43" spans="1:30" ht="14.4" x14ac:dyDescent="0.25">
      <c r="A43" s="57" t="s">
        <v>200</v>
      </c>
      <c r="B43" s="56" t="s">
        <v>33</v>
      </c>
      <c r="C43" s="55" t="s">
        <v>230</v>
      </c>
      <c r="D43" s="56" t="s">
        <v>288</v>
      </c>
      <c r="E43" s="58">
        <v>1</v>
      </c>
      <c r="F43" s="57" t="s">
        <v>269</v>
      </c>
      <c r="G43" s="59">
        <v>0</v>
      </c>
      <c r="H43" s="16">
        <v>936.46</v>
      </c>
      <c r="I43" s="16">
        <v>3745.85</v>
      </c>
      <c r="J43" s="17">
        <f>SUM(G43:I43)</f>
        <v>4682.3099999999995</v>
      </c>
      <c r="K43" s="18"/>
      <c r="L43" s="18"/>
      <c r="M43" s="18"/>
      <c r="N43" s="18"/>
      <c r="O43" s="18"/>
      <c r="P43" s="18"/>
      <c r="Q43" s="18"/>
      <c r="R43" s="51"/>
      <c r="S43" s="51"/>
      <c r="T43" s="51"/>
      <c r="U43" s="51"/>
      <c r="V43" s="51"/>
      <c r="W43" s="51"/>
      <c r="X43" s="51"/>
      <c r="Y43" s="51"/>
      <c r="Z43" s="51"/>
      <c r="AA43" s="5"/>
      <c r="AB43" s="5"/>
      <c r="AC43" s="5"/>
      <c r="AD43" s="5"/>
    </row>
    <row r="44" spans="1:30" ht="14.4" x14ac:dyDescent="0.25">
      <c r="A44" s="57" t="s">
        <v>205</v>
      </c>
      <c r="B44" s="56" t="s">
        <v>33</v>
      </c>
      <c r="C44" s="55" t="s">
        <v>230</v>
      </c>
      <c r="D44" s="55" t="s">
        <v>288</v>
      </c>
      <c r="E44" s="58">
        <v>1</v>
      </c>
      <c r="F44" s="57" t="s">
        <v>320</v>
      </c>
      <c r="G44" s="59">
        <v>0</v>
      </c>
      <c r="H44" s="16">
        <v>936.46</v>
      </c>
      <c r="I44" s="16">
        <v>3745.85</v>
      </c>
      <c r="J44" s="17">
        <f t="shared" si="0"/>
        <v>4682.3099999999995</v>
      </c>
      <c r="K44" s="61" t="s">
        <v>290</v>
      </c>
      <c r="L44" s="18"/>
      <c r="M44" s="18"/>
      <c r="N44" s="18"/>
      <c r="O44" s="18"/>
      <c r="P44" s="18"/>
      <c r="Q44" s="18"/>
      <c r="R44" s="51"/>
      <c r="S44" s="51"/>
      <c r="T44" s="51"/>
      <c r="U44" s="51"/>
      <c r="V44" s="51"/>
      <c r="W44" s="51"/>
      <c r="X44" s="51"/>
      <c r="Y44" s="51"/>
      <c r="Z44" s="51"/>
      <c r="AA44" s="5"/>
      <c r="AB44" s="5"/>
      <c r="AC44" s="5"/>
      <c r="AD44" s="5"/>
    </row>
    <row r="45" spans="1:30" ht="14.4" x14ac:dyDescent="0.25">
      <c r="A45" s="57" t="s">
        <v>204</v>
      </c>
      <c r="B45" s="56" t="s">
        <v>33</v>
      </c>
      <c r="C45" s="55" t="s">
        <v>230</v>
      </c>
      <c r="D45" s="56" t="s">
        <v>288</v>
      </c>
      <c r="E45" s="58">
        <v>1</v>
      </c>
      <c r="F45" s="57" t="s">
        <v>253</v>
      </c>
      <c r="G45" s="59">
        <v>0</v>
      </c>
      <c r="H45" s="16">
        <v>936.46</v>
      </c>
      <c r="I45" s="16">
        <v>3745.85</v>
      </c>
      <c r="J45" s="17">
        <f>SUM(G45:I45)</f>
        <v>4682.3099999999995</v>
      </c>
      <c r="K45" s="18"/>
      <c r="L45" s="18"/>
      <c r="M45" s="18"/>
      <c r="N45" s="18"/>
      <c r="O45" s="18"/>
      <c r="P45" s="18"/>
      <c r="Q45" s="18"/>
      <c r="R45" s="51"/>
      <c r="S45" s="51"/>
      <c r="T45" s="51"/>
      <c r="U45" s="51"/>
      <c r="V45" s="51"/>
      <c r="W45" s="51"/>
      <c r="X45" s="51"/>
      <c r="Y45" s="51"/>
      <c r="Z45" s="51"/>
      <c r="AA45" s="5"/>
      <c r="AB45" s="5"/>
      <c r="AC45" s="5"/>
      <c r="AD45" s="5"/>
    </row>
    <row r="46" spans="1:30" ht="14.4" x14ac:dyDescent="0.25">
      <c r="A46" s="57" t="s">
        <v>206</v>
      </c>
      <c r="B46" s="56" t="s">
        <v>33</v>
      </c>
      <c r="C46" s="55" t="s">
        <v>230</v>
      </c>
      <c r="D46" s="56" t="s">
        <v>288</v>
      </c>
      <c r="E46" s="58">
        <v>1</v>
      </c>
      <c r="F46" s="57" t="s">
        <v>256</v>
      </c>
      <c r="G46" s="59">
        <v>0</v>
      </c>
      <c r="H46" s="16">
        <v>936.46</v>
      </c>
      <c r="I46" s="16">
        <v>3745.85</v>
      </c>
      <c r="J46" s="17">
        <f>SUM(G46:I46)</f>
        <v>4682.3099999999995</v>
      </c>
      <c r="K46" s="18"/>
      <c r="L46" s="18"/>
      <c r="M46" s="18"/>
      <c r="N46" s="18"/>
      <c r="O46" s="18"/>
      <c r="P46" s="18"/>
      <c r="Q46" s="18"/>
      <c r="R46" s="51"/>
      <c r="S46" s="51"/>
      <c r="T46" s="51"/>
      <c r="U46" s="51"/>
      <c r="V46" s="51"/>
      <c r="W46" s="51"/>
      <c r="X46" s="51"/>
      <c r="Y46" s="51"/>
      <c r="Z46" s="51"/>
      <c r="AA46" s="5"/>
      <c r="AB46" s="5"/>
      <c r="AC46" s="5"/>
      <c r="AD46" s="5"/>
    </row>
    <row r="47" spans="1:30" ht="14.4" x14ac:dyDescent="0.25">
      <c r="A47" s="57" t="s">
        <v>202</v>
      </c>
      <c r="B47" s="56" t="s">
        <v>33</v>
      </c>
      <c r="C47" s="55" t="s">
        <v>230</v>
      </c>
      <c r="D47" s="56" t="s">
        <v>288</v>
      </c>
      <c r="E47" s="58">
        <v>1</v>
      </c>
      <c r="F47" s="57" t="s">
        <v>260</v>
      </c>
      <c r="G47" s="59">
        <v>0</v>
      </c>
      <c r="H47" s="16">
        <v>936.46</v>
      </c>
      <c r="I47" s="16">
        <v>3745.85</v>
      </c>
      <c r="J47" s="17">
        <f>SUM(G47:I47)</f>
        <v>4682.3099999999995</v>
      </c>
      <c r="K47" s="18"/>
      <c r="L47" s="18"/>
      <c r="M47" s="18"/>
      <c r="N47" s="18"/>
      <c r="O47" s="18"/>
      <c r="P47" s="18"/>
      <c r="Q47" s="18"/>
      <c r="R47" s="51"/>
      <c r="S47" s="51"/>
      <c r="T47" s="51"/>
      <c r="U47" s="51"/>
      <c r="V47" s="51"/>
      <c r="W47" s="51"/>
      <c r="X47" s="51"/>
      <c r="Y47" s="51"/>
      <c r="Z47" s="51"/>
      <c r="AA47" s="5"/>
      <c r="AB47" s="5"/>
      <c r="AC47" s="5"/>
      <c r="AD47" s="5"/>
    </row>
    <row r="48" spans="1:30" ht="14.4" x14ac:dyDescent="0.25">
      <c r="A48" s="57" t="s">
        <v>200</v>
      </c>
      <c r="B48" s="56" t="s">
        <v>33</v>
      </c>
      <c r="C48" s="55" t="s">
        <v>230</v>
      </c>
      <c r="D48" s="56" t="s">
        <v>288</v>
      </c>
      <c r="E48" s="58">
        <v>1</v>
      </c>
      <c r="F48" s="57" t="s">
        <v>250</v>
      </c>
      <c r="G48" s="59">
        <v>0</v>
      </c>
      <c r="H48" s="16">
        <v>936.46</v>
      </c>
      <c r="I48" s="16">
        <v>3745.85</v>
      </c>
      <c r="J48" s="17">
        <f>SUM(G48:I48)</f>
        <v>4682.3099999999995</v>
      </c>
      <c r="K48" s="18"/>
      <c r="L48" s="18"/>
      <c r="M48" s="18"/>
      <c r="N48" s="18"/>
      <c r="O48" s="18"/>
      <c r="P48" s="18"/>
      <c r="Q48" s="18"/>
      <c r="R48" s="51"/>
      <c r="S48" s="51"/>
      <c r="T48" s="51"/>
      <c r="U48" s="51"/>
      <c r="V48" s="51"/>
      <c r="W48" s="51"/>
      <c r="X48" s="51"/>
      <c r="Y48" s="51"/>
      <c r="Z48" s="51"/>
      <c r="AA48" s="5"/>
      <c r="AB48" s="5"/>
      <c r="AC48" s="5"/>
      <c r="AD48" s="5"/>
    </row>
    <row r="49" spans="1:30" ht="14.4" x14ac:dyDescent="0.25">
      <c r="A49" s="57" t="s">
        <v>199</v>
      </c>
      <c r="B49" s="56" t="s">
        <v>33</v>
      </c>
      <c r="C49" s="55" t="s">
        <v>230</v>
      </c>
      <c r="D49" s="56" t="s">
        <v>288</v>
      </c>
      <c r="E49" s="58">
        <v>1</v>
      </c>
      <c r="F49" s="57" t="s">
        <v>249</v>
      </c>
      <c r="G49" s="59">
        <v>0</v>
      </c>
      <c r="H49" s="16">
        <v>936.46</v>
      </c>
      <c r="I49" s="16">
        <v>3745.85</v>
      </c>
      <c r="J49" s="17">
        <f t="shared" si="0"/>
        <v>4682.3099999999995</v>
      </c>
      <c r="K49" s="18"/>
      <c r="L49" s="18"/>
      <c r="M49" s="18"/>
      <c r="N49" s="18"/>
      <c r="O49" s="18"/>
      <c r="P49" s="18"/>
      <c r="Q49" s="18"/>
      <c r="R49" s="51"/>
      <c r="S49" s="51"/>
      <c r="T49" s="51"/>
      <c r="U49" s="51"/>
      <c r="V49" s="51"/>
      <c r="W49" s="51"/>
      <c r="X49" s="51"/>
      <c r="Y49" s="51"/>
      <c r="Z49" s="51"/>
      <c r="AA49" s="5"/>
      <c r="AB49" s="5"/>
      <c r="AC49" s="5"/>
      <c r="AD49" s="5"/>
    </row>
    <row r="50" spans="1:30" ht="14.4" x14ac:dyDescent="0.25">
      <c r="A50" s="57" t="s">
        <v>198</v>
      </c>
      <c r="B50" s="56" t="s">
        <v>33</v>
      </c>
      <c r="C50" s="55" t="s">
        <v>230</v>
      </c>
      <c r="D50" s="56" t="s">
        <v>287</v>
      </c>
      <c r="E50" s="58">
        <v>1</v>
      </c>
      <c r="F50" s="57"/>
      <c r="G50" s="59">
        <v>0</v>
      </c>
      <c r="H50" s="16">
        <v>0</v>
      </c>
      <c r="I50" s="16">
        <v>0</v>
      </c>
      <c r="J50" s="17">
        <f>SUM(G50:I50)</f>
        <v>0</v>
      </c>
      <c r="K50" s="18"/>
      <c r="L50" s="18"/>
      <c r="M50" s="18"/>
      <c r="N50" s="18"/>
      <c r="O50" s="18"/>
      <c r="P50" s="18"/>
      <c r="Q50" s="18"/>
      <c r="R50" s="51"/>
      <c r="S50" s="51"/>
      <c r="T50" s="51"/>
      <c r="U50" s="51"/>
      <c r="V50" s="51"/>
      <c r="W50" s="51"/>
      <c r="X50" s="51"/>
      <c r="Y50" s="51"/>
      <c r="Z50" s="51"/>
      <c r="AA50" s="5"/>
      <c r="AB50" s="5"/>
      <c r="AC50" s="5"/>
      <c r="AD50" s="5"/>
    </row>
    <row r="51" spans="1:30" ht="14.4" x14ac:dyDescent="0.25">
      <c r="A51" s="57" t="s">
        <v>210</v>
      </c>
      <c r="B51" s="56" t="s">
        <v>33</v>
      </c>
      <c r="C51" s="55" t="s">
        <v>230</v>
      </c>
      <c r="D51" s="56" t="s">
        <v>288</v>
      </c>
      <c r="E51" s="58">
        <v>1</v>
      </c>
      <c r="F51" s="57" t="s">
        <v>262</v>
      </c>
      <c r="G51" s="59">
        <v>0</v>
      </c>
      <c r="H51" s="16">
        <v>936.46</v>
      </c>
      <c r="I51" s="16">
        <v>3745.85</v>
      </c>
      <c r="J51" s="17">
        <f>SUM(G51:I51)</f>
        <v>4682.3099999999995</v>
      </c>
      <c r="K51" s="18"/>
      <c r="L51" s="18"/>
      <c r="M51" s="18"/>
      <c r="N51" s="18"/>
      <c r="O51" s="18"/>
      <c r="P51" s="18"/>
      <c r="Q51" s="18"/>
      <c r="R51" s="51"/>
      <c r="S51" s="51"/>
      <c r="T51" s="51"/>
      <c r="U51" s="51"/>
      <c r="V51" s="51"/>
      <c r="W51" s="51"/>
      <c r="X51" s="51"/>
      <c r="Y51" s="51"/>
      <c r="Z51" s="51"/>
      <c r="AA51" s="5"/>
      <c r="AB51" s="5"/>
      <c r="AC51" s="5"/>
      <c r="AD51" s="5"/>
    </row>
    <row r="52" spans="1:30" ht="14.4" x14ac:dyDescent="0.25">
      <c r="A52" s="57" t="s">
        <v>209</v>
      </c>
      <c r="B52" s="56" t="s">
        <v>33</v>
      </c>
      <c r="C52" s="55" t="s">
        <v>230</v>
      </c>
      <c r="D52" s="56" t="s">
        <v>288</v>
      </c>
      <c r="E52" s="58">
        <v>1</v>
      </c>
      <c r="F52" s="57" t="s">
        <v>264</v>
      </c>
      <c r="G52" s="59">
        <v>0</v>
      </c>
      <c r="H52" s="16">
        <v>936.46</v>
      </c>
      <c r="I52" s="16">
        <v>3745.85</v>
      </c>
      <c r="J52" s="17">
        <f>SUM(G52:I52)</f>
        <v>4682.3099999999995</v>
      </c>
      <c r="K52" s="18"/>
      <c r="L52" s="18"/>
      <c r="M52" s="18"/>
      <c r="N52" s="18"/>
      <c r="O52" s="18"/>
      <c r="P52" s="18"/>
      <c r="Q52" s="18"/>
      <c r="R52" s="51"/>
      <c r="S52" s="51"/>
      <c r="T52" s="51"/>
      <c r="U52" s="51"/>
      <c r="V52" s="51"/>
      <c r="W52" s="51"/>
      <c r="X52" s="51"/>
      <c r="Y52" s="51"/>
      <c r="Z52" s="51"/>
      <c r="AA52" s="5"/>
      <c r="AB52" s="5"/>
      <c r="AC52" s="5"/>
      <c r="AD52" s="5"/>
    </row>
    <row r="53" spans="1:30" ht="14.4" x14ac:dyDescent="0.25">
      <c r="A53" s="57" t="s">
        <v>205</v>
      </c>
      <c r="B53" s="56" t="s">
        <v>33</v>
      </c>
      <c r="C53" s="55" t="s">
        <v>230</v>
      </c>
      <c r="D53" s="56" t="s">
        <v>288</v>
      </c>
      <c r="E53" s="58">
        <v>1</v>
      </c>
      <c r="F53" s="57" t="s">
        <v>255</v>
      </c>
      <c r="G53" s="59">
        <v>0</v>
      </c>
      <c r="H53" s="16">
        <v>936.46</v>
      </c>
      <c r="I53" s="16">
        <v>3745.85</v>
      </c>
      <c r="J53" s="17">
        <f t="shared" si="0"/>
        <v>4682.3099999999995</v>
      </c>
      <c r="K53" s="18"/>
      <c r="L53" s="18"/>
      <c r="M53" s="18"/>
      <c r="N53" s="18"/>
      <c r="O53" s="18"/>
      <c r="P53" s="18"/>
      <c r="Q53" s="18"/>
      <c r="R53" s="51"/>
      <c r="S53" s="51"/>
      <c r="T53" s="51"/>
      <c r="U53" s="51"/>
      <c r="V53" s="51"/>
      <c r="W53" s="51"/>
      <c r="X53" s="51"/>
      <c r="Y53" s="51"/>
      <c r="Z53" s="51"/>
      <c r="AA53" s="5"/>
      <c r="AB53" s="5"/>
      <c r="AC53" s="5"/>
      <c r="AD53" s="5"/>
    </row>
    <row r="54" spans="1:30" ht="14.4" x14ac:dyDescent="0.25">
      <c r="A54" s="57" t="s">
        <v>198</v>
      </c>
      <c r="B54" s="56" t="s">
        <v>33</v>
      </c>
      <c r="C54" s="55" t="s">
        <v>230</v>
      </c>
      <c r="D54" s="56" t="s">
        <v>288</v>
      </c>
      <c r="E54" s="58">
        <v>1</v>
      </c>
      <c r="F54" s="57" t="s">
        <v>248</v>
      </c>
      <c r="G54" s="59">
        <v>0</v>
      </c>
      <c r="H54" s="16">
        <v>936.46</v>
      </c>
      <c r="I54" s="16">
        <v>3745.85</v>
      </c>
      <c r="J54" s="17">
        <f>SUM(G54:I54)</f>
        <v>4682.3099999999995</v>
      </c>
      <c r="K54" s="18"/>
      <c r="L54" s="18"/>
      <c r="M54" s="18"/>
      <c r="N54" s="18"/>
      <c r="O54" s="18"/>
      <c r="P54" s="18"/>
      <c r="Q54" s="18"/>
      <c r="R54" s="51"/>
      <c r="S54" s="51"/>
      <c r="T54" s="51"/>
      <c r="U54" s="51"/>
      <c r="V54" s="51"/>
      <c r="W54" s="51"/>
      <c r="X54" s="51"/>
      <c r="Y54" s="51"/>
      <c r="Z54" s="51"/>
      <c r="AA54" s="5"/>
      <c r="AB54" s="5"/>
      <c r="AC54" s="5"/>
      <c r="AD54" s="5"/>
    </row>
    <row r="55" spans="1:30" ht="14.4" x14ac:dyDescent="0.25">
      <c r="A55" s="57" t="s">
        <v>211</v>
      </c>
      <c r="B55" s="56" t="s">
        <v>35</v>
      </c>
      <c r="C55" s="55" t="s">
        <v>230</v>
      </c>
      <c r="D55" s="56" t="s">
        <v>288</v>
      </c>
      <c r="E55" s="58">
        <v>1</v>
      </c>
      <c r="F55" s="57" t="s">
        <v>265</v>
      </c>
      <c r="G55" s="59">
        <v>0</v>
      </c>
      <c r="H55" s="16">
        <v>770.75</v>
      </c>
      <c r="I55" s="16">
        <v>3083.01</v>
      </c>
      <c r="J55" s="17">
        <f t="shared" si="0"/>
        <v>3853.76</v>
      </c>
      <c r="K55" s="18"/>
      <c r="L55" s="18"/>
      <c r="M55" s="18"/>
      <c r="N55" s="18"/>
      <c r="O55" s="18"/>
      <c r="P55" s="18"/>
      <c r="Q55" s="18"/>
      <c r="R55" s="51"/>
      <c r="S55" s="51"/>
      <c r="T55" s="51"/>
      <c r="U55" s="51"/>
      <c r="V55" s="51"/>
      <c r="W55" s="51"/>
      <c r="X55" s="51"/>
      <c r="Y55" s="51"/>
      <c r="Z55" s="51"/>
      <c r="AA55" s="5"/>
      <c r="AB55" s="5"/>
      <c r="AC55" s="5"/>
      <c r="AD55" s="5"/>
    </row>
    <row r="56" spans="1:30" ht="14.4" x14ac:dyDescent="0.25">
      <c r="A56" s="57" t="s">
        <v>215</v>
      </c>
      <c r="B56" s="56" t="s">
        <v>35</v>
      </c>
      <c r="C56" s="55" t="s">
        <v>230</v>
      </c>
      <c r="D56" s="56" t="s">
        <v>288</v>
      </c>
      <c r="E56" s="58">
        <v>1</v>
      </c>
      <c r="F56" s="57" t="s">
        <v>270</v>
      </c>
      <c r="G56" s="59">
        <v>0</v>
      </c>
      <c r="H56" s="16">
        <v>770.75</v>
      </c>
      <c r="I56" s="16">
        <v>3083.01</v>
      </c>
      <c r="J56" s="17">
        <f>SUM(G56:I56)</f>
        <v>3853.76</v>
      </c>
      <c r="K56" s="18"/>
      <c r="L56" s="18"/>
      <c r="M56" s="18"/>
      <c r="N56" s="18"/>
      <c r="O56" s="18"/>
      <c r="P56" s="18"/>
      <c r="Q56" s="18"/>
      <c r="R56" s="51"/>
      <c r="S56" s="51"/>
      <c r="T56" s="51"/>
      <c r="U56" s="51"/>
      <c r="V56" s="51"/>
      <c r="W56" s="51"/>
      <c r="X56" s="51"/>
      <c r="Y56" s="51"/>
      <c r="Z56" s="51"/>
      <c r="AA56" s="5"/>
      <c r="AB56" s="5"/>
      <c r="AC56" s="5"/>
      <c r="AD56" s="5"/>
    </row>
    <row r="57" spans="1:30" ht="14.4" x14ac:dyDescent="0.25">
      <c r="A57" s="57" t="s">
        <v>212</v>
      </c>
      <c r="B57" s="56" t="s">
        <v>35</v>
      </c>
      <c r="C57" s="55" t="s">
        <v>230</v>
      </c>
      <c r="D57" s="56" t="s">
        <v>288</v>
      </c>
      <c r="E57" s="58">
        <v>1</v>
      </c>
      <c r="F57" s="57" t="s">
        <v>266</v>
      </c>
      <c r="G57" s="59">
        <v>0</v>
      </c>
      <c r="H57" s="16">
        <v>770.75</v>
      </c>
      <c r="I57" s="16">
        <v>3083.01</v>
      </c>
      <c r="J57" s="17">
        <f t="shared" si="0"/>
        <v>3853.76</v>
      </c>
      <c r="K57" s="18"/>
      <c r="L57" s="18"/>
      <c r="M57" s="18"/>
      <c r="N57" s="18"/>
      <c r="O57" s="18"/>
      <c r="P57" s="18"/>
      <c r="Q57" s="18"/>
      <c r="R57" s="51"/>
      <c r="S57" s="51"/>
      <c r="T57" s="51"/>
      <c r="U57" s="51"/>
      <c r="V57" s="51"/>
      <c r="W57" s="51"/>
      <c r="X57" s="51"/>
      <c r="Y57" s="51"/>
      <c r="Z57" s="51"/>
      <c r="AA57" s="5"/>
      <c r="AB57" s="5"/>
      <c r="AC57" s="5"/>
      <c r="AD57" s="5"/>
    </row>
    <row r="58" spans="1:30" ht="14.4" x14ac:dyDescent="0.25">
      <c r="A58" s="57" t="s">
        <v>212</v>
      </c>
      <c r="B58" s="56" t="s">
        <v>35</v>
      </c>
      <c r="C58" s="55" t="s">
        <v>230</v>
      </c>
      <c r="D58" s="56" t="s">
        <v>288</v>
      </c>
      <c r="E58" s="58">
        <v>1</v>
      </c>
      <c r="F58" s="57" t="s">
        <v>304</v>
      </c>
      <c r="G58" s="59">
        <v>0</v>
      </c>
      <c r="H58" s="16">
        <v>770.75</v>
      </c>
      <c r="I58" s="16">
        <v>3083.01</v>
      </c>
      <c r="J58" s="17">
        <f t="shared" si="0"/>
        <v>3853.76</v>
      </c>
      <c r="K58" s="18"/>
      <c r="L58" s="18"/>
      <c r="M58" s="18"/>
      <c r="N58" s="18"/>
      <c r="O58" s="18"/>
      <c r="P58" s="18"/>
      <c r="Q58" s="18"/>
      <c r="R58" s="51"/>
      <c r="S58" s="51"/>
      <c r="T58" s="51"/>
      <c r="U58" s="51"/>
      <c r="V58" s="51"/>
      <c r="W58" s="51"/>
      <c r="X58" s="51"/>
      <c r="Y58" s="51"/>
      <c r="Z58" s="51"/>
      <c r="AA58" s="5"/>
      <c r="AB58" s="5"/>
      <c r="AC58" s="5"/>
      <c r="AD58" s="5"/>
    </row>
    <row r="59" spans="1:30" ht="14.4" x14ac:dyDescent="0.25">
      <c r="A59" s="57" t="s">
        <v>216</v>
      </c>
      <c r="B59" s="56" t="s">
        <v>35</v>
      </c>
      <c r="C59" s="55" t="s">
        <v>230</v>
      </c>
      <c r="D59" s="56" t="s">
        <v>288</v>
      </c>
      <c r="E59" s="58">
        <v>1</v>
      </c>
      <c r="F59" s="57" t="s">
        <v>272</v>
      </c>
      <c r="G59" s="59">
        <v>0</v>
      </c>
      <c r="H59" s="16">
        <v>770.75</v>
      </c>
      <c r="I59" s="16">
        <v>3083.01</v>
      </c>
      <c r="J59" s="17">
        <f>SUM(G59:I59)</f>
        <v>3853.76</v>
      </c>
      <c r="K59" s="18"/>
      <c r="L59" s="18"/>
      <c r="M59" s="18"/>
      <c r="N59" s="18"/>
      <c r="O59" s="18"/>
      <c r="P59" s="18"/>
      <c r="Q59" s="18"/>
      <c r="R59" s="51"/>
      <c r="S59" s="51"/>
      <c r="T59" s="51"/>
      <c r="U59" s="51"/>
      <c r="V59" s="51"/>
      <c r="W59" s="51"/>
      <c r="X59" s="51"/>
      <c r="Y59" s="51"/>
      <c r="Z59" s="51"/>
      <c r="AA59" s="5"/>
      <c r="AB59" s="5"/>
      <c r="AC59" s="5"/>
      <c r="AD59" s="5"/>
    </row>
    <row r="60" spans="1:30" ht="14.4" x14ac:dyDescent="0.25">
      <c r="A60" s="57" t="s">
        <v>213</v>
      </c>
      <c r="B60" s="56" t="s">
        <v>35</v>
      </c>
      <c r="C60" s="55" t="s">
        <v>230</v>
      </c>
      <c r="D60" s="56" t="s">
        <v>288</v>
      </c>
      <c r="E60" s="58">
        <v>1</v>
      </c>
      <c r="F60" s="57" t="s">
        <v>268</v>
      </c>
      <c r="G60" s="59">
        <v>0</v>
      </c>
      <c r="H60" s="16">
        <v>770.75</v>
      </c>
      <c r="I60" s="16">
        <v>3083.01</v>
      </c>
      <c r="J60" s="17">
        <f t="shared" si="0"/>
        <v>3853.76</v>
      </c>
      <c r="K60" s="18"/>
      <c r="L60" s="18"/>
      <c r="M60" s="18"/>
      <c r="N60" s="18"/>
      <c r="O60" s="18"/>
      <c r="P60" s="18"/>
      <c r="Q60" s="18"/>
      <c r="R60" s="51"/>
      <c r="S60" s="51"/>
      <c r="T60" s="51"/>
      <c r="U60" s="51"/>
      <c r="V60" s="51"/>
      <c r="W60" s="51"/>
      <c r="X60" s="51"/>
      <c r="Y60" s="51"/>
      <c r="Z60" s="51"/>
      <c r="AA60" s="5"/>
      <c r="AB60" s="5"/>
      <c r="AC60" s="5"/>
      <c r="AD60" s="5"/>
    </row>
    <row r="61" spans="1:30" ht="14.4" x14ac:dyDescent="0.25">
      <c r="A61" s="57" t="s">
        <v>217</v>
      </c>
      <c r="B61" s="56" t="s">
        <v>35</v>
      </c>
      <c r="C61" s="55" t="s">
        <v>230</v>
      </c>
      <c r="D61" s="56" t="s">
        <v>288</v>
      </c>
      <c r="E61" s="58">
        <v>1</v>
      </c>
      <c r="F61" s="57" t="s">
        <v>273</v>
      </c>
      <c r="G61" s="59">
        <v>0</v>
      </c>
      <c r="H61" s="16">
        <v>770.75</v>
      </c>
      <c r="I61" s="16">
        <v>3083.01</v>
      </c>
      <c r="J61" s="17">
        <f>SUM(G61:I61)</f>
        <v>3853.76</v>
      </c>
      <c r="K61" s="18"/>
      <c r="L61" s="18"/>
      <c r="M61" s="18"/>
      <c r="N61" s="18"/>
      <c r="O61" s="18"/>
      <c r="P61" s="18"/>
      <c r="Q61" s="18"/>
      <c r="R61" s="51"/>
      <c r="S61" s="51"/>
      <c r="T61" s="51"/>
      <c r="U61" s="51"/>
      <c r="V61" s="51"/>
      <c r="W61" s="51"/>
      <c r="X61" s="51"/>
      <c r="Y61" s="51"/>
      <c r="Z61" s="51"/>
      <c r="AA61" s="5"/>
      <c r="AB61" s="5"/>
      <c r="AC61" s="5"/>
      <c r="AD61" s="5"/>
    </row>
    <row r="62" spans="1:30" ht="14.4" x14ac:dyDescent="0.25">
      <c r="A62" s="57" t="s">
        <v>212</v>
      </c>
      <c r="B62" s="56" t="s">
        <v>35</v>
      </c>
      <c r="C62" s="55" t="s">
        <v>230</v>
      </c>
      <c r="D62" s="56" t="s">
        <v>288</v>
      </c>
      <c r="E62" s="58">
        <v>1</v>
      </c>
      <c r="F62" s="57" t="s">
        <v>271</v>
      </c>
      <c r="G62" s="59">
        <v>0</v>
      </c>
      <c r="H62" s="16">
        <v>770.75</v>
      </c>
      <c r="I62" s="16">
        <v>3083.01</v>
      </c>
      <c r="J62" s="17">
        <f>SUM(G62:I62)</f>
        <v>3853.76</v>
      </c>
      <c r="K62" s="18"/>
      <c r="L62" s="18"/>
      <c r="M62" s="18"/>
      <c r="N62" s="18"/>
      <c r="O62" s="18"/>
      <c r="P62" s="18"/>
      <c r="Q62" s="18"/>
      <c r="R62" s="51"/>
      <c r="S62" s="51"/>
      <c r="T62" s="51"/>
      <c r="U62" s="51"/>
      <c r="V62" s="51"/>
      <c r="W62" s="51"/>
      <c r="X62" s="51"/>
      <c r="Y62" s="51"/>
      <c r="Z62" s="51"/>
      <c r="AA62" s="5"/>
      <c r="AB62" s="5"/>
      <c r="AC62" s="5"/>
      <c r="AD62" s="5"/>
    </row>
    <row r="63" spans="1:30" ht="14.4" x14ac:dyDescent="0.25">
      <c r="A63" s="57" t="s">
        <v>214</v>
      </c>
      <c r="B63" s="56" t="s">
        <v>35</v>
      </c>
      <c r="C63" s="55" t="s">
        <v>230</v>
      </c>
      <c r="D63" s="56" t="s">
        <v>287</v>
      </c>
      <c r="E63" s="58">
        <v>1</v>
      </c>
      <c r="F63" s="57"/>
      <c r="G63" s="59">
        <v>0</v>
      </c>
      <c r="H63" s="16">
        <v>0</v>
      </c>
      <c r="I63" s="16">
        <v>0</v>
      </c>
      <c r="J63" s="17">
        <f t="shared" si="0"/>
        <v>0</v>
      </c>
      <c r="K63" s="18"/>
      <c r="L63" s="18"/>
      <c r="M63" s="18"/>
      <c r="N63" s="18"/>
      <c r="O63" s="18"/>
      <c r="P63" s="18"/>
      <c r="Q63" s="18"/>
      <c r="R63" s="51"/>
      <c r="S63" s="51"/>
      <c r="T63" s="51"/>
      <c r="U63" s="51"/>
      <c r="V63" s="51"/>
      <c r="W63" s="51"/>
      <c r="X63" s="51"/>
      <c r="Y63" s="51"/>
      <c r="Z63" s="51"/>
      <c r="AA63" s="5"/>
      <c r="AB63" s="5"/>
      <c r="AC63" s="5"/>
      <c r="AD63" s="5"/>
    </row>
    <row r="64" spans="1:30" ht="14.4" x14ac:dyDescent="0.25">
      <c r="A64" s="57" t="s">
        <v>218</v>
      </c>
      <c r="B64" s="56" t="s">
        <v>35</v>
      </c>
      <c r="C64" s="55" t="s">
        <v>230</v>
      </c>
      <c r="D64" s="56" t="s">
        <v>287</v>
      </c>
      <c r="E64" s="58">
        <v>1</v>
      </c>
      <c r="F64" s="57"/>
      <c r="G64" s="59">
        <v>0</v>
      </c>
      <c r="H64" s="16">
        <v>0</v>
      </c>
      <c r="I64" s="16">
        <v>0</v>
      </c>
      <c r="J64" s="17">
        <f t="shared" si="0"/>
        <v>0</v>
      </c>
      <c r="K64" s="18"/>
      <c r="L64" s="18"/>
      <c r="M64" s="18"/>
      <c r="N64" s="18"/>
      <c r="O64" s="18"/>
      <c r="P64" s="18"/>
      <c r="Q64" s="18"/>
      <c r="R64" s="51"/>
      <c r="S64" s="51"/>
      <c r="T64" s="51"/>
      <c r="U64" s="51"/>
      <c r="V64" s="51"/>
      <c r="W64" s="51"/>
      <c r="X64" s="51"/>
      <c r="Y64" s="51"/>
      <c r="Z64" s="51"/>
      <c r="AA64" s="5"/>
      <c r="AB64" s="5"/>
      <c r="AC64" s="5"/>
      <c r="AD64" s="5"/>
    </row>
    <row r="65" spans="1:30" ht="14.4" x14ac:dyDescent="0.25">
      <c r="A65" s="57" t="s">
        <v>220</v>
      </c>
      <c r="B65" s="56" t="s">
        <v>37</v>
      </c>
      <c r="C65" s="55" t="s">
        <v>230</v>
      </c>
      <c r="D65" s="56" t="s">
        <v>287</v>
      </c>
      <c r="E65" s="58">
        <v>1</v>
      </c>
      <c r="F65" s="57"/>
      <c r="G65" s="59">
        <v>0</v>
      </c>
      <c r="H65" s="16">
        <v>0</v>
      </c>
      <c r="I65" s="16">
        <v>0</v>
      </c>
      <c r="J65" s="17">
        <f t="shared" si="0"/>
        <v>0</v>
      </c>
      <c r="K65" s="18"/>
      <c r="L65" s="18"/>
      <c r="M65" s="18"/>
      <c r="N65" s="18"/>
      <c r="O65" s="18"/>
      <c r="P65" s="18"/>
      <c r="Q65" s="18"/>
      <c r="R65" s="51"/>
      <c r="S65" s="51"/>
      <c r="T65" s="51"/>
      <c r="U65" s="51"/>
      <c r="V65" s="51"/>
      <c r="W65" s="51"/>
      <c r="X65" s="51"/>
      <c r="Y65" s="51"/>
      <c r="Z65" s="51"/>
      <c r="AA65" s="5"/>
      <c r="AB65" s="5"/>
      <c r="AC65" s="5"/>
      <c r="AD65" s="5"/>
    </row>
    <row r="66" spans="1:30" ht="14.4" x14ac:dyDescent="0.25">
      <c r="A66" s="57" t="s">
        <v>221</v>
      </c>
      <c r="B66" s="56" t="s">
        <v>37</v>
      </c>
      <c r="C66" s="55" t="s">
        <v>230</v>
      </c>
      <c r="D66" s="56" t="s">
        <v>288</v>
      </c>
      <c r="E66" s="58">
        <v>1</v>
      </c>
      <c r="F66" s="57" t="s">
        <v>274</v>
      </c>
      <c r="G66" s="59">
        <v>0</v>
      </c>
      <c r="H66" s="16">
        <v>500.99</v>
      </c>
      <c r="I66" s="16">
        <v>2003.96</v>
      </c>
      <c r="J66" s="17">
        <f t="shared" si="0"/>
        <v>2504.9499999999998</v>
      </c>
      <c r="K66" s="18"/>
      <c r="L66" s="18"/>
      <c r="M66" s="18"/>
      <c r="N66" s="18"/>
      <c r="O66" s="18"/>
      <c r="P66" s="18"/>
      <c r="Q66" s="18"/>
      <c r="R66" s="51"/>
      <c r="S66" s="51"/>
      <c r="T66" s="51"/>
      <c r="U66" s="51"/>
      <c r="V66" s="51"/>
      <c r="W66" s="51"/>
      <c r="X66" s="51"/>
      <c r="Y66" s="51"/>
      <c r="Z66" s="51"/>
      <c r="AA66" s="5"/>
      <c r="AB66" s="5"/>
      <c r="AC66" s="5"/>
      <c r="AD66" s="5"/>
    </row>
    <row r="67" spans="1:30" ht="14.4" x14ac:dyDescent="0.25">
      <c r="A67" s="57" t="s">
        <v>222</v>
      </c>
      <c r="B67" s="56" t="s">
        <v>37</v>
      </c>
      <c r="C67" s="55" t="s">
        <v>230</v>
      </c>
      <c r="D67" s="56" t="s">
        <v>288</v>
      </c>
      <c r="E67" s="58">
        <v>1</v>
      </c>
      <c r="F67" s="57" t="s">
        <v>277</v>
      </c>
      <c r="G67" s="59">
        <v>0</v>
      </c>
      <c r="H67" s="16">
        <v>500.99</v>
      </c>
      <c r="I67" s="16">
        <v>2003.96</v>
      </c>
      <c r="J67" s="17">
        <f>SUM(G67:I67)</f>
        <v>2504.9499999999998</v>
      </c>
      <c r="K67" s="18"/>
      <c r="L67" s="18"/>
      <c r="M67" s="18"/>
      <c r="N67" s="18"/>
      <c r="O67" s="18"/>
      <c r="P67" s="18"/>
      <c r="Q67" s="18"/>
      <c r="R67" s="51"/>
      <c r="S67" s="51"/>
      <c r="T67" s="51"/>
      <c r="U67" s="51"/>
      <c r="V67" s="51"/>
      <c r="W67" s="51"/>
      <c r="X67" s="51"/>
      <c r="Y67" s="51"/>
      <c r="Z67" s="51"/>
      <c r="AA67" s="5"/>
      <c r="AB67" s="5"/>
      <c r="AC67" s="5"/>
      <c r="AD67" s="5"/>
    </row>
    <row r="68" spans="1:30" ht="14.4" x14ac:dyDescent="0.25">
      <c r="A68" s="57" t="s">
        <v>222</v>
      </c>
      <c r="B68" s="56" t="s">
        <v>37</v>
      </c>
      <c r="C68" s="55" t="s">
        <v>230</v>
      </c>
      <c r="D68" s="56" t="s">
        <v>288</v>
      </c>
      <c r="E68" s="58">
        <v>1</v>
      </c>
      <c r="F68" s="57" t="s">
        <v>275</v>
      </c>
      <c r="G68" s="59">
        <v>0</v>
      </c>
      <c r="H68" s="16">
        <v>500.99</v>
      </c>
      <c r="I68" s="16">
        <v>2003.96</v>
      </c>
      <c r="J68" s="17">
        <f t="shared" si="0"/>
        <v>2504.9499999999998</v>
      </c>
      <c r="K68" s="18"/>
      <c r="L68" s="18"/>
      <c r="M68" s="18"/>
      <c r="N68" s="18"/>
      <c r="O68" s="18"/>
      <c r="P68" s="18"/>
      <c r="Q68" s="18"/>
      <c r="R68" s="51"/>
      <c r="S68" s="51"/>
      <c r="T68" s="51"/>
      <c r="U68" s="51"/>
      <c r="V68" s="51"/>
      <c r="W68" s="51"/>
      <c r="X68" s="51"/>
      <c r="Y68" s="51"/>
      <c r="Z68" s="51"/>
      <c r="AA68" s="5"/>
      <c r="AB68" s="5"/>
      <c r="AC68" s="5"/>
      <c r="AD68" s="5"/>
    </row>
    <row r="69" spans="1:30" ht="14.4" x14ac:dyDescent="0.25">
      <c r="A69" s="57" t="s">
        <v>224</v>
      </c>
      <c r="B69" s="56" t="s">
        <v>37</v>
      </c>
      <c r="C69" s="55" t="s">
        <v>230</v>
      </c>
      <c r="D69" s="56" t="s">
        <v>288</v>
      </c>
      <c r="E69" s="58">
        <v>1</v>
      </c>
      <c r="F69" s="57" t="s">
        <v>278</v>
      </c>
      <c r="G69" s="59">
        <v>0</v>
      </c>
      <c r="H69" s="16">
        <v>500.99</v>
      </c>
      <c r="I69" s="16">
        <v>2003.96</v>
      </c>
      <c r="J69" s="17">
        <f>SUM(G69:I69)</f>
        <v>2504.9499999999998</v>
      </c>
      <c r="K69" s="18"/>
      <c r="L69" s="18"/>
      <c r="M69" s="18"/>
      <c r="N69" s="18"/>
      <c r="O69" s="18"/>
      <c r="P69" s="18"/>
      <c r="Q69" s="18"/>
      <c r="R69" s="51"/>
      <c r="S69" s="51"/>
      <c r="T69" s="51"/>
      <c r="U69" s="51"/>
      <c r="V69" s="51"/>
      <c r="W69" s="51"/>
      <c r="X69" s="51"/>
      <c r="Y69" s="51"/>
      <c r="Z69" s="51"/>
      <c r="AA69" s="5"/>
      <c r="AB69" s="5"/>
      <c r="AC69" s="5"/>
      <c r="AD69" s="5"/>
    </row>
    <row r="70" spans="1:30" ht="14.4" x14ac:dyDescent="0.25">
      <c r="A70" s="57" t="s">
        <v>225</v>
      </c>
      <c r="B70" s="56" t="s">
        <v>37</v>
      </c>
      <c r="C70" s="55" t="s">
        <v>230</v>
      </c>
      <c r="D70" s="56" t="s">
        <v>288</v>
      </c>
      <c r="E70" s="58">
        <v>1</v>
      </c>
      <c r="F70" s="57" t="s">
        <v>279</v>
      </c>
      <c r="G70" s="59">
        <v>0</v>
      </c>
      <c r="H70" s="16">
        <v>500.99</v>
      </c>
      <c r="I70" s="16">
        <v>2003.96</v>
      </c>
      <c r="J70" s="17">
        <f>SUM(G70:I70)</f>
        <v>2504.9499999999998</v>
      </c>
      <c r="K70" s="18"/>
      <c r="L70" s="18"/>
      <c r="M70" s="18"/>
      <c r="N70" s="18"/>
      <c r="O70" s="18"/>
      <c r="P70" s="18"/>
      <c r="Q70" s="18"/>
      <c r="R70" s="51"/>
      <c r="S70" s="51"/>
      <c r="T70" s="51"/>
      <c r="U70" s="51"/>
      <c r="V70" s="51"/>
      <c r="W70" s="51"/>
      <c r="X70" s="51"/>
      <c r="Y70" s="51"/>
      <c r="Z70" s="51"/>
      <c r="AA70" s="5"/>
      <c r="AB70" s="5"/>
      <c r="AC70" s="5"/>
      <c r="AD70" s="5"/>
    </row>
    <row r="71" spans="1:30" ht="14.4" x14ac:dyDescent="0.25">
      <c r="A71" s="57" t="s">
        <v>223</v>
      </c>
      <c r="B71" s="56" t="s">
        <v>37</v>
      </c>
      <c r="C71" s="55" t="s">
        <v>230</v>
      </c>
      <c r="D71" s="56" t="s">
        <v>288</v>
      </c>
      <c r="E71" s="58">
        <v>1</v>
      </c>
      <c r="F71" s="57" t="s">
        <v>276</v>
      </c>
      <c r="G71" s="59">
        <v>0</v>
      </c>
      <c r="H71" s="16">
        <v>500.99</v>
      </c>
      <c r="I71" s="16">
        <v>2003.96</v>
      </c>
      <c r="J71" s="17">
        <f t="shared" si="0"/>
        <v>2504.9499999999998</v>
      </c>
      <c r="K71" s="18"/>
      <c r="L71" s="18"/>
      <c r="M71" s="18"/>
      <c r="N71" s="18"/>
      <c r="O71" s="18"/>
      <c r="P71" s="18"/>
      <c r="Q71" s="18"/>
      <c r="R71" s="51"/>
      <c r="S71" s="51"/>
      <c r="T71" s="51"/>
      <c r="U71" s="51"/>
      <c r="V71" s="51"/>
      <c r="W71" s="51"/>
      <c r="X71" s="51"/>
      <c r="Y71" s="51"/>
      <c r="Z71" s="51"/>
      <c r="AA71" s="5"/>
      <c r="AB71" s="5"/>
      <c r="AC71" s="5"/>
      <c r="AD71" s="5"/>
    </row>
    <row r="72" spans="1:30" ht="14.4" x14ac:dyDescent="0.25">
      <c r="A72" s="57" t="s">
        <v>219</v>
      </c>
      <c r="B72" s="56" t="s">
        <v>37</v>
      </c>
      <c r="C72" s="55" t="s">
        <v>230</v>
      </c>
      <c r="D72" s="56" t="s">
        <v>288</v>
      </c>
      <c r="E72" s="58">
        <v>1</v>
      </c>
      <c r="F72" s="57" t="s">
        <v>280</v>
      </c>
      <c r="G72" s="59">
        <v>0</v>
      </c>
      <c r="H72" s="16">
        <v>500.99</v>
      </c>
      <c r="I72" s="16">
        <v>2003.96</v>
      </c>
      <c r="J72" s="17">
        <f>SUM(G72:I72)</f>
        <v>2504.9499999999998</v>
      </c>
      <c r="K72" s="18"/>
      <c r="L72" s="18"/>
      <c r="M72" s="18"/>
      <c r="N72" s="18"/>
      <c r="O72" s="18"/>
      <c r="P72" s="18"/>
      <c r="Q72" s="18"/>
      <c r="R72" s="51"/>
      <c r="S72" s="51"/>
      <c r="T72" s="51"/>
      <c r="U72" s="51"/>
      <c r="V72" s="51"/>
      <c r="W72" s="51"/>
      <c r="X72" s="51"/>
      <c r="Y72" s="51"/>
      <c r="Z72" s="51"/>
      <c r="AA72" s="5"/>
      <c r="AB72" s="5"/>
      <c r="AC72" s="5"/>
      <c r="AD72" s="5"/>
    </row>
    <row r="73" spans="1:30" ht="14.4" x14ac:dyDescent="0.25">
      <c r="A73" s="57" t="s">
        <v>223</v>
      </c>
      <c r="B73" s="56" t="s">
        <v>37</v>
      </c>
      <c r="C73" s="55" t="s">
        <v>230</v>
      </c>
      <c r="D73" s="56" t="s">
        <v>288</v>
      </c>
      <c r="E73" s="58">
        <v>1</v>
      </c>
      <c r="F73" s="57" t="s">
        <v>313</v>
      </c>
      <c r="G73" s="59">
        <v>0</v>
      </c>
      <c r="H73" s="16">
        <v>500.99</v>
      </c>
      <c r="I73" s="16">
        <v>2003.96</v>
      </c>
      <c r="J73" s="17">
        <f t="shared" ref="J73:J76" si="2">SUM(G73:I73)</f>
        <v>2504.9499999999998</v>
      </c>
      <c r="K73" s="18"/>
      <c r="L73" s="18"/>
      <c r="M73" s="18"/>
      <c r="N73" s="18"/>
      <c r="O73" s="18"/>
      <c r="P73" s="18"/>
      <c r="Q73" s="18"/>
      <c r="R73" s="51"/>
      <c r="S73" s="51"/>
      <c r="T73" s="51"/>
      <c r="U73" s="51"/>
      <c r="V73" s="51"/>
      <c r="W73" s="51"/>
      <c r="X73" s="51"/>
      <c r="Y73" s="51"/>
      <c r="Z73" s="51"/>
      <c r="AA73" s="5"/>
      <c r="AB73" s="5"/>
      <c r="AC73" s="5"/>
      <c r="AD73" s="5"/>
    </row>
    <row r="74" spans="1:30" ht="14.4" x14ac:dyDescent="0.25">
      <c r="A74" s="57" t="s">
        <v>315</v>
      </c>
      <c r="B74" s="56" t="s">
        <v>37</v>
      </c>
      <c r="C74" s="55" t="s">
        <v>230</v>
      </c>
      <c r="D74" s="55" t="s">
        <v>288</v>
      </c>
      <c r="E74" s="58">
        <v>1</v>
      </c>
      <c r="F74" s="57" t="s">
        <v>316</v>
      </c>
      <c r="G74" s="59">
        <v>0</v>
      </c>
      <c r="H74" s="16">
        <v>500.99</v>
      </c>
      <c r="I74" s="16">
        <v>2003.96</v>
      </c>
      <c r="J74" s="17">
        <f t="shared" si="2"/>
        <v>2504.9499999999998</v>
      </c>
      <c r="K74" s="18"/>
      <c r="L74" s="18"/>
      <c r="M74" s="18"/>
      <c r="N74" s="18"/>
      <c r="O74" s="18"/>
      <c r="P74" s="18"/>
      <c r="Q74" s="18"/>
      <c r="R74" s="51"/>
      <c r="S74" s="51"/>
      <c r="T74" s="51"/>
      <c r="U74" s="51"/>
      <c r="V74" s="51"/>
      <c r="W74" s="51"/>
      <c r="X74" s="51"/>
      <c r="Y74" s="51"/>
      <c r="Z74" s="51"/>
      <c r="AA74" s="5"/>
      <c r="AB74" s="5"/>
      <c r="AC74" s="5"/>
      <c r="AD74" s="5"/>
    </row>
    <row r="75" spans="1:30" ht="14.4" x14ac:dyDescent="0.25">
      <c r="A75" s="57" t="s">
        <v>226</v>
      </c>
      <c r="B75" s="56" t="s">
        <v>37</v>
      </c>
      <c r="C75" s="55" t="s">
        <v>230</v>
      </c>
      <c r="D75" s="56" t="s">
        <v>287</v>
      </c>
      <c r="E75" s="58">
        <v>1</v>
      </c>
      <c r="F75" s="57"/>
      <c r="G75" s="59">
        <v>0</v>
      </c>
      <c r="H75" s="16">
        <v>0</v>
      </c>
      <c r="I75" s="16">
        <v>0</v>
      </c>
      <c r="J75" s="17">
        <f t="shared" si="2"/>
        <v>0</v>
      </c>
      <c r="K75" s="18"/>
      <c r="L75" s="18"/>
      <c r="M75" s="18"/>
      <c r="N75" s="18"/>
      <c r="O75" s="18"/>
      <c r="P75" s="18"/>
      <c r="Q75" s="18"/>
      <c r="R75" s="51"/>
      <c r="S75" s="51"/>
      <c r="T75" s="51"/>
      <c r="U75" s="51"/>
      <c r="V75" s="51"/>
      <c r="W75" s="51"/>
      <c r="X75" s="51"/>
      <c r="Y75" s="51"/>
      <c r="Z75" s="51"/>
      <c r="AA75" s="5"/>
      <c r="AB75" s="5"/>
      <c r="AC75" s="5"/>
      <c r="AD75" s="5"/>
    </row>
    <row r="76" spans="1:30" ht="14.4" x14ac:dyDescent="0.25">
      <c r="A76" s="57" t="s">
        <v>227</v>
      </c>
      <c r="B76" s="56" t="s">
        <v>41</v>
      </c>
      <c r="C76" s="55" t="s">
        <v>230</v>
      </c>
      <c r="D76" s="56" t="s">
        <v>288</v>
      </c>
      <c r="E76" s="58">
        <v>1</v>
      </c>
      <c r="F76" s="57" t="s">
        <v>284</v>
      </c>
      <c r="G76" s="59">
        <v>0</v>
      </c>
      <c r="H76" s="16">
        <v>269.76</v>
      </c>
      <c r="I76" s="16">
        <v>1079.06</v>
      </c>
      <c r="J76" s="17">
        <f t="shared" si="2"/>
        <v>1348.82</v>
      </c>
      <c r="K76" s="18"/>
      <c r="L76" s="18"/>
      <c r="M76" s="18"/>
      <c r="N76" s="18"/>
      <c r="O76" s="18"/>
      <c r="P76" s="18"/>
      <c r="Q76" s="18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</row>
    <row r="77" spans="1:30" ht="14.4" x14ac:dyDescent="0.25">
      <c r="A77" s="57" t="s">
        <v>228</v>
      </c>
      <c r="B77" s="56" t="s">
        <v>41</v>
      </c>
      <c r="C77" s="55" t="s">
        <v>230</v>
      </c>
      <c r="D77" s="56" t="s">
        <v>288</v>
      </c>
      <c r="E77" s="58">
        <v>1</v>
      </c>
      <c r="F77" s="57" t="s">
        <v>281</v>
      </c>
      <c r="G77" s="59">
        <v>0</v>
      </c>
      <c r="H77" s="16">
        <v>269.76</v>
      </c>
      <c r="I77" s="16">
        <v>1079.06</v>
      </c>
      <c r="J77" s="17">
        <f t="shared" si="0"/>
        <v>1348.82</v>
      </c>
      <c r="K77" s="18"/>
      <c r="L77" s="18"/>
      <c r="M77" s="18"/>
      <c r="N77" s="18"/>
      <c r="O77" s="18"/>
      <c r="P77" s="18"/>
      <c r="Q77" s="18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</row>
    <row r="78" spans="1:30" ht="14.4" x14ac:dyDescent="0.25">
      <c r="A78" s="57" t="s">
        <v>227</v>
      </c>
      <c r="B78" s="56" t="s">
        <v>41</v>
      </c>
      <c r="C78" s="55" t="s">
        <v>230</v>
      </c>
      <c r="D78" s="56" t="s">
        <v>288</v>
      </c>
      <c r="E78" s="58">
        <v>1</v>
      </c>
      <c r="F78" s="57" t="s">
        <v>285</v>
      </c>
      <c r="G78" s="59">
        <v>0</v>
      </c>
      <c r="H78" s="16">
        <v>269.76</v>
      </c>
      <c r="I78" s="16">
        <v>1079.06</v>
      </c>
      <c r="J78" s="17">
        <f>SUM(G78:I78)</f>
        <v>1348.82</v>
      </c>
      <c r="K78" s="18"/>
      <c r="L78" s="18"/>
      <c r="M78" s="18"/>
      <c r="N78" s="18"/>
      <c r="O78" s="18"/>
      <c r="P78" s="18"/>
      <c r="Q78" s="18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</row>
    <row r="79" spans="1:30" ht="14.4" x14ac:dyDescent="0.25">
      <c r="A79" s="57" t="s">
        <v>227</v>
      </c>
      <c r="B79" s="56" t="s">
        <v>41</v>
      </c>
      <c r="C79" s="55" t="s">
        <v>230</v>
      </c>
      <c r="D79" s="56" t="s">
        <v>288</v>
      </c>
      <c r="E79" s="58">
        <v>1</v>
      </c>
      <c r="F79" s="57" t="s">
        <v>286</v>
      </c>
      <c r="G79" s="59">
        <v>0</v>
      </c>
      <c r="H79" s="16">
        <v>269.76</v>
      </c>
      <c r="I79" s="16">
        <v>1079.06</v>
      </c>
      <c r="J79" s="17">
        <f>SUM(G79:I79)</f>
        <v>1348.82</v>
      </c>
      <c r="K79" s="18"/>
      <c r="L79" s="18"/>
      <c r="M79" s="18"/>
      <c r="N79" s="18"/>
      <c r="O79" s="18"/>
      <c r="P79" s="18"/>
      <c r="Q79" s="18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</row>
    <row r="80" spans="1:30" ht="14.4" x14ac:dyDescent="0.25">
      <c r="A80" s="57" t="s">
        <v>227</v>
      </c>
      <c r="B80" s="56" t="s">
        <v>41</v>
      </c>
      <c r="C80" s="55" t="s">
        <v>230</v>
      </c>
      <c r="D80" s="56" t="s">
        <v>288</v>
      </c>
      <c r="E80" s="58">
        <v>1</v>
      </c>
      <c r="F80" s="57" t="s">
        <v>282</v>
      </c>
      <c r="G80" s="59">
        <v>0</v>
      </c>
      <c r="H80" s="16">
        <v>269.76</v>
      </c>
      <c r="I80" s="16">
        <v>1079.06</v>
      </c>
      <c r="J80" s="17">
        <f t="shared" si="0"/>
        <v>1348.82</v>
      </c>
      <c r="K80" s="18"/>
      <c r="L80" s="18"/>
      <c r="M80" s="18"/>
      <c r="N80" s="18"/>
      <c r="O80" s="18"/>
      <c r="P80" s="18"/>
      <c r="Q80" s="18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</row>
    <row r="81" spans="1:30" ht="14.4" x14ac:dyDescent="0.25">
      <c r="A81" s="57" t="s">
        <v>227</v>
      </c>
      <c r="B81" s="56" t="s">
        <v>41</v>
      </c>
      <c r="C81" s="55" t="s">
        <v>230</v>
      </c>
      <c r="D81" s="56" t="s">
        <v>288</v>
      </c>
      <c r="E81" s="58">
        <v>1</v>
      </c>
      <c r="F81" s="57" t="s">
        <v>283</v>
      </c>
      <c r="G81" s="59">
        <v>0</v>
      </c>
      <c r="H81" s="16">
        <v>269.76</v>
      </c>
      <c r="I81" s="16">
        <v>1079.06</v>
      </c>
      <c r="J81" s="17">
        <f t="shared" si="0"/>
        <v>1348.82</v>
      </c>
      <c r="K81" s="18"/>
      <c r="L81" s="18"/>
      <c r="M81" s="18"/>
      <c r="N81" s="18"/>
      <c r="O81" s="18"/>
      <c r="P81" s="18"/>
      <c r="Q81" s="18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</row>
    <row r="82" spans="1:30" ht="14.4" x14ac:dyDescent="0.25">
      <c r="A82" s="57" t="s">
        <v>227</v>
      </c>
      <c r="B82" s="56" t="s">
        <v>41</v>
      </c>
      <c r="C82" s="55" t="s">
        <v>230</v>
      </c>
      <c r="D82" s="56" t="s">
        <v>287</v>
      </c>
      <c r="E82" s="58">
        <v>1</v>
      </c>
      <c r="F82" s="57"/>
      <c r="G82" s="59">
        <v>0</v>
      </c>
      <c r="H82" s="16">
        <v>269.76</v>
      </c>
      <c r="I82" s="16">
        <v>1079.06</v>
      </c>
      <c r="J82" s="17">
        <f t="shared" ref="J82" si="3">SUM(G82:I82)</f>
        <v>1348.82</v>
      </c>
      <c r="K82" s="18"/>
      <c r="L82" s="18"/>
      <c r="M82" s="18"/>
      <c r="N82" s="18"/>
      <c r="O82" s="18"/>
      <c r="P82" s="18"/>
      <c r="Q82" s="18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</row>
    <row r="83" spans="1:30" ht="14.4" x14ac:dyDescent="0.25">
      <c r="A83" s="57" t="s">
        <v>229</v>
      </c>
      <c r="B83" s="56" t="s">
        <v>41</v>
      </c>
      <c r="C83" s="55" t="s">
        <v>230</v>
      </c>
      <c r="D83" s="56" t="s">
        <v>287</v>
      </c>
      <c r="E83" s="58">
        <v>1</v>
      </c>
      <c r="F83" s="57"/>
      <c r="G83" s="59">
        <v>0</v>
      </c>
      <c r="H83" s="59">
        <v>0</v>
      </c>
      <c r="I83" s="59">
        <v>0</v>
      </c>
      <c r="J83" s="17"/>
      <c r="K83" s="18"/>
      <c r="L83" s="18"/>
      <c r="M83" s="18"/>
      <c r="N83" s="18"/>
      <c r="O83" s="18"/>
      <c r="P83" s="18"/>
      <c r="Q83" s="18"/>
      <c r="R83" s="51"/>
      <c r="S83" s="51"/>
      <c r="T83" s="51"/>
      <c r="U83" s="51"/>
      <c r="V83" s="51"/>
      <c r="W83" s="51"/>
      <c r="X83" s="51"/>
      <c r="Y83" s="51"/>
      <c r="Z83" s="51"/>
      <c r="AA83" s="5"/>
      <c r="AB83" s="5"/>
      <c r="AC83" s="5"/>
      <c r="AD83" s="5"/>
    </row>
    <row r="84" spans="1:30" ht="14.4" x14ac:dyDescent="0.25">
      <c r="A84" s="57" t="s">
        <v>229</v>
      </c>
      <c r="B84" s="56" t="s">
        <v>41</v>
      </c>
      <c r="C84" s="55" t="s">
        <v>230</v>
      </c>
      <c r="D84" s="56" t="s">
        <v>287</v>
      </c>
      <c r="E84" s="58">
        <v>1</v>
      </c>
      <c r="F84" s="57"/>
      <c r="G84" s="59">
        <v>0</v>
      </c>
      <c r="H84" s="59">
        <v>0</v>
      </c>
      <c r="I84" s="59">
        <v>0</v>
      </c>
      <c r="J84" s="17"/>
      <c r="K84" s="18"/>
      <c r="L84" s="18"/>
      <c r="M84" s="18"/>
      <c r="N84" s="18"/>
      <c r="O84" s="18"/>
      <c r="P84" s="18"/>
      <c r="Q84" s="18"/>
      <c r="R84" s="51"/>
      <c r="S84" s="51"/>
      <c r="T84" s="51"/>
      <c r="U84" s="51"/>
      <c r="V84" s="51"/>
      <c r="W84" s="51"/>
      <c r="X84" s="51"/>
      <c r="Y84" s="51"/>
      <c r="Z84" s="51"/>
      <c r="AA84" s="5"/>
      <c r="AB84" s="5"/>
      <c r="AC84" s="5"/>
      <c r="AD84" s="5"/>
    </row>
    <row r="85" spans="1:30" ht="14.4" x14ac:dyDescent="0.25">
      <c r="A85" s="57" t="s">
        <v>229</v>
      </c>
      <c r="B85" s="56" t="s">
        <v>41</v>
      </c>
      <c r="C85" s="55" t="s">
        <v>230</v>
      </c>
      <c r="D85" s="56" t="s">
        <v>287</v>
      </c>
      <c r="E85" s="58">
        <v>1</v>
      </c>
      <c r="F85" s="57"/>
      <c r="G85" s="59">
        <v>0</v>
      </c>
      <c r="H85" s="59">
        <v>0</v>
      </c>
      <c r="I85" s="59">
        <v>0</v>
      </c>
      <c r="J85" s="17"/>
      <c r="K85" s="18"/>
      <c r="L85" s="18"/>
      <c r="M85" s="18"/>
      <c r="N85" s="18"/>
      <c r="O85" s="18"/>
      <c r="P85" s="18"/>
      <c r="Q85" s="18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</row>
    <row r="86" spans="1:30" ht="14.4" x14ac:dyDescent="0.25">
      <c r="A86" s="57" t="s">
        <v>229</v>
      </c>
      <c r="B86" s="56" t="s">
        <v>41</v>
      </c>
      <c r="C86" s="55" t="s">
        <v>230</v>
      </c>
      <c r="D86" s="56" t="s">
        <v>287</v>
      </c>
      <c r="E86" s="58">
        <v>1</v>
      </c>
      <c r="F86" s="57"/>
      <c r="G86" s="59">
        <v>0</v>
      </c>
      <c r="H86" s="59">
        <v>0</v>
      </c>
      <c r="I86" s="59">
        <v>0</v>
      </c>
      <c r="J86" s="17"/>
      <c r="K86" s="18"/>
      <c r="L86" s="18"/>
      <c r="M86" s="18"/>
      <c r="N86" s="18"/>
      <c r="O86" s="18"/>
      <c r="P86" s="18"/>
      <c r="Q86" s="18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</row>
    <row r="87" spans="1:30" ht="41.4" x14ac:dyDescent="0.25">
      <c r="A87" s="53" t="s">
        <v>11</v>
      </c>
      <c r="B87" s="53" t="s">
        <v>12</v>
      </c>
      <c r="C87" s="54" t="s">
        <v>13</v>
      </c>
      <c r="D87" s="54" t="s">
        <v>14</v>
      </c>
      <c r="E87" s="21" t="s">
        <v>15</v>
      </c>
      <c r="F87" s="60"/>
      <c r="G87" s="21" t="s">
        <v>16</v>
      </c>
      <c r="H87" s="21" t="s">
        <v>17</v>
      </c>
      <c r="I87" s="21" t="s">
        <v>18</v>
      </c>
      <c r="J87" s="21" t="s">
        <v>19</v>
      </c>
      <c r="K87" s="18"/>
      <c r="L87" s="18"/>
      <c r="M87" s="18"/>
      <c r="N87" s="18"/>
      <c r="O87" s="18"/>
      <c r="P87" s="18"/>
      <c r="Q87" s="18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</row>
    <row r="88" spans="1:30" ht="14.4" x14ac:dyDescent="0.25">
      <c r="A88" s="23" t="s">
        <v>20</v>
      </c>
      <c r="B88" s="15" t="s">
        <v>21</v>
      </c>
      <c r="C88" s="24">
        <f>SUMIFS($E$7:$E$86,$B$7:$B$86,"DAS",$D$7:$D$86,"&lt;&gt;VAGO")</f>
        <v>2</v>
      </c>
      <c r="D88" s="24">
        <f>SUMIFS($E$7:$E$86,$B$7:$B$86,"DAS",$D$7:$D$86,"VAGO")</f>
        <v>2</v>
      </c>
      <c r="E88" s="24">
        <f t="shared" ref="E88:E98" si="4">C88+D88</f>
        <v>4</v>
      </c>
      <c r="F88" s="25"/>
      <c r="G88" s="26">
        <f>SUMIF($B$7:$B$86,"DAS",$G$7:$G$86)</f>
        <v>0</v>
      </c>
      <c r="H88" s="26">
        <f>SUMIF($B$7:$B$86,"DAS",$H$7:$H$86)</f>
        <v>6542.4</v>
      </c>
      <c r="I88" s="26">
        <f>SUMIF($B$7:$B$86,"DAS",$I$7:$I$86)</f>
        <v>26169.599999999999</v>
      </c>
      <c r="J88" s="26">
        <f>SUMIF($B$7:$B$86,"DAS",$J$7:$J$86)</f>
        <v>32712</v>
      </c>
      <c r="K88" s="27"/>
      <c r="L88" s="27"/>
      <c r="M88" s="27"/>
      <c r="N88" s="27"/>
      <c r="O88" s="27"/>
      <c r="P88" s="27"/>
      <c r="Q88" s="27"/>
    </row>
    <row r="89" spans="1:30" ht="14.4" x14ac:dyDescent="0.25">
      <c r="A89" s="23" t="s">
        <v>22</v>
      </c>
      <c r="B89" s="15" t="s">
        <v>23</v>
      </c>
      <c r="C89" s="24">
        <f>SUMIFS($E$7:$E$86,$B$7:$B$86,"DAS-1",$D$7:$D$86,"&lt;&gt;VAGO")</f>
        <v>0</v>
      </c>
      <c r="D89" s="24">
        <f>SUMIFS($E$7:$E$86,$B$7:$B$86,"DAS-1",$D$7:$D$86,"VAGO")</f>
        <v>0</v>
      </c>
      <c r="E89" s="24">
        <f t="shared" si="4"/>
        <v>0</v>
      </c>
      <c r="F89" s="28"/>
      <c r="G89" s="26">
        <f>SUMIF($B$7:$B$86,"DAS-1",$G$7:$G$86)</f>
        <v>0</v>
      </c>
      <c r="H89" s="26">
        <f>SUMIF($B$7:$B$86,"DAS-1",$H$7:$H$86)</f>
        <v>0</v>
      </c>
      <c r="I89" s="26">
        <f>SUMIF($B$7:$B$86,"DAS-1",$I$7:$I$86)</f>
        <v>0</v>
      </c>
      <c r="J89" s="26">
        <f>SUMIF($B$7:$B$86,"DAS-1",$J$7:$J$86)</f>
        <v>0</v>
      </c>
      <c r="K89" s="27"/>
      <c r="L89" s="27"/>
      <c r="M89" s="27"/>
      <c r="N89" s="27"/>
      <c r="O89" s="27"/>
      <c r="P89" s="27"/>
      <c r="Q89" s="27"/>
    </row>
    <row r="90" spans="1:30" ht="14.4" x14ac:dyDescent="0.25">
      <c r="A90" s="23" t="s">
        <v>24</v>
      </c>
      <c r="B90" s="15" t="s">
        <v>25</v>
      </c>
      <c r="C90" s="24">
        <f>SUMIFS($E$7:$E$86,$B$7:$B$86,"DAS-2",$D$7:$D$86,"&lt;&gt;VAGO")</f>
        <v>6</v>
      </c>
      <c r="D90" s="24">
        <f>SUMIFS($E$7:$E$86,$B$7:$B$86,"DAS-2",$D$7:$D$86,"VAGO")</f>
        <v>0</v>
      </c>
      <c r="E90" s="24">
        <f t="shared" si="4"/>
        <v>6</v>
      </c>
      <c r="F90" s="28"/>
      <c r="G90" s="26">
        <f>SUMIF($B$7:$B$86,"DAS-2",$G$7:$G$86)</f>
        <v>0</v>
      </c>
      <c r="H90" s="26">
        <f>SUMIF($B$7:$B$86,"DAS-2",$H$7:$H$86)</f>
        <v>10173.9</v>
      </c>
      <c r="I90" s="26">
        <f>SUMIF($B$7:$B$86,"DAS-2",$I$7:$I$86)</f>
        <v>40695.72</v>
      </c>
      <c r="J90" s="26">
        <f>SUMIF($B$7:$B$86,"DAS-2",$J$7:$J$86)</f>
        <v>50869.62000000001</v>
      </c>
      <c r="K90" s="27"/>
      <c r="L90" s="27"/>
      <c r="M90" s="27"/>
      <c r="N90" s="27"/>
      <c r="O90" s="27"/>
      <c r="P90" s="27"/>
      <c r="Q90" s="27"/>
    </row>
    <row r="91" spans="1:30" ht="14.4" x14ac:dyDescent="0.25">
      <c r="A91" s="23" t="s">
        <v>26</v>
      </c>
      <c r="B91" s="15" t="s">
        <v>27</v>
      </c>
      <c r="C91" s="24">
        <f>SUMIFS($E$7:$E$86,$B$7:$B$86,"DAS-3",$D$7:$D$86,"&lt;&gt;VAGO")</f>
        <v>0</v>
      </c>
      <c r="D91" s="24">
        <f>SUMIFS($E$7:$E$86,$B$7:$B$86,"DAS-3",$D$7:$D$86,"VAGO")</f>
        <v>0</v>
      </c>
      <c r="E91" s="24">
        <f t="shared" si="4"/>
        <v>0</v>
      </c>
      <c r="F91" s="28"/>
      <c r="G91" s="26">
        <f>SUMIF($B$7:$B$86,"DAS-3",$G$7:$G$86)</f>
        <v>0</v>
      </c>
      <c r="H91" s="26">
        <f>SUMIF($B$7:$B$86,"DAS-3",$H$7:$H$86)</f>
        <v>0</v>
      </c>
      <c r="I91" s="26">
        <f>SUMIF($B$7:$B$86,"DAS-3",$I$7:$I$86)</f>
        <v>0</v>
      </c>
      <c r="J91" s="26">
        <f>SUMIF($B$7:$B$86,"DAS-3",$J$7:$J$86)</f>
        <v>0</v>
      </c>
      <c r="K91" s="27"/>
      <c r="L91" s="27"/>
      <c r="M91" s="27"/>
      <c r="N91" s="27"/>
      <c r="O91" s="27"/>
      <c r="P91" s="27"/>
      <c r="Q91" s="27"/>
    </row>
    <row r="92" spans="1:30" ht="14.4" x14ac:dyDescent="0.25">
      <c r="A92" s="29" t="s">
        <v>28</v>
      </c>
      <c r="B92" s="15" t="s">
        <v>29</v>
      </c>
      <c r="C92" s="24">
        <f>SUMIFS($E$7:$E$86,$B$7:$B$86,"DAS-4",$D$7:$D$86,"&lt;&gt;VAGO")</f>
        <v>7</v>
      </c>
      <c r="D92" s="24">
        <f>SUMIFS($E$7:$E$86,$B$7:$B$86,"DAS-4",$D$7:$D$86,"VAGO")</f>
        <v>4</v>
      </c>
      <c r="E92" s="24">
        <f t="shared" si="4"/>
        <v>11</v>
      </c>
      <c r="F92" s="30"/>
      <c r="G92" s="26">
        <f>SUMIF($B$7:$B$86,"DAS-4",$G$7:$G$86)</f>
        <v>0</v>
      </c>
      <c r="H92" s="26">
        <f>SUMIF($B$7:$B$86,"DAS-4",$H$7:$H$86)</f>
        <v>9171.9599999999991</v>
      </c>
      <c r="I92" s="26">
        <f>SUMIF($B$7:$B$86,"DAS-4",$I$7:$I$86)</f>
        <v>36687.769999999997</v>
      </c>
      <c r="J92" s="26">
        <f>SUMIF($B$7:$B$86,"DAS-4",$J$7:$J$86)</f>
        <v>45859.729999999996</v>
      </c>
      <c r="K92" s="27"/>
      <c r="L92" s="27"/>
      <c r="M92" s="27"/>
      <c r="N92" s="27"/>
      <c r="O92" s="27"/>
      <c r="P92" s="27"/>
      <c r="Q92" s="27"/>
    </row>
    <row r="93" spans="1:30" ht="14.4" x14ac:dyDescent="0.25">
      <c r="A93" s="29" t="s">
        <v>30</v>
      </c>
      <c r="B93" s="15" t="s">
        <v>31</v>
      </c>
      <c r="C93" s="24">
        <f>SUMIFS($E$7:$E$86,$B$7:$B$86,"DAS-5",$D$7:$D$86,"&lt;&gt;VAGO")</f>
        <v>5</v>
      </c>
      <c r="D93" s="24">
        <f>SUMIFS($E$7:$E$86,$B$7:$B$86,"DAS-5",$D$7:$D$86,"VAGO")</f>
        <v>0</v>
      </c>
      <c r="E93" s="24">
        <f t="shared" si="4"/>
        <v>5</v>
      </c>
      <c r="F93" s="30"/>
      <c r="G93" s="26">
        <f>SUMIF($B$7:$B$86,"DAS-5",$G$7:$G$86)</f>
        <v>0</v>
      </c>
      <c r="H93" s="26">
        <f>SUMIF($B$7:$B$86,"DAS-5",$H$7:$H$86)</f>
        <v>5395.25</v>
      </c>
      <c r="I93" s="26">
        <f>SUMIF($B$7:$B$86,"DAS-5",$I$7:$I$86)</f>
        <v>21581.05</v>
      </c>
      <c r="J93" s="26">
        <f>SUMIF($B$7:$B$86,"DAS-5",$J$7:$J$86)</f>
        <v>26976.300000000003</v>
      </c>
      <c r="K93" s="27"/>
      <c r="L93" s="27"/>
      <c r="M93" s="27"/>
      <c r="N93" s="27"/>
      <c r="O93" s="27"/>
      <c r="P93" s="27"/>
      <c r="Q93" s="27"/>
    </row>
    <row r="94" spans="1:30" ht="14.4" x14ac:dyDescent="0.25">
      <c r="A94" s="29" t="s">
        <v>32</v>
      </c>
      <c r="B94" s="15" t="s">
        <v>33</v>
      </c>
      <c r="C94" s="24">
        <f>SUMIFS($E$7:$E$86,$B$7:$B$86,"CAA-1",$D$7:$D$86,"&lt;&gt;VAGO")</f>
        <v>21</v>
      </c>
      <c r="D94" s="24">
        <f>SUMIFS($E$7:$E$86,$B$7:$B$86,"CAA-1",$D$7:$D$86,"VAGO")</f>
        <v>1</v>
      </c>
      <c r="E94" s="24">
        <f t="shared" si="4"/>
        <v>22</v>
      </c>
      <c r="F94" s="30"/>
      <c r="G94" s="26">
        <f>SUMIF($B$7:$B$86,"CAA-1",$G$7:$G$86)</f>
        <v>0</v>
      </c>
      <c r="H94" s="26">
        <f>SUMIF($B$7:$B$86,"CAA-1",$H$7:$H$86)</f>
        <v>19665.659999999989</v>
      </c>
      <c r="I94" s="26">
        <f>SUMIF($B$7:$B$86,"CAA-1",$I$7:$I$86)</f>
        <v>78662.850000000006</v>
      </c>
      <c r="J94" s="26">
        <f>SUMIF($B$7:$B$86,"CAA-1",$J$7:$J$86)</f>
        <v>98328.509999999966</v>
      </c>
      <c r="K94" s="27"/>
      <c r="L94" s="27"/>
      <c r="M94" s="27"/>
      <c r="N94" s="27"/>
      <c r="O94" s="27"/>
      <c r="P94" s="27"/>
      <c r="Q94" s="27"/>
    </row>
    <row r="95" spans="1:30" ht="14.4" x14ac:dyDescent="0.25">
      <c r="A95" s="29" t="s">
        <v>34</v>
      </c>
      <c r="B95" s="15" t="s">
        <v>35</v>
      </c>
      <c r="C95" s="24">
        <f>SUMIFS($E$7:$E$86,$B$7:$B$86,"CAA-2",$D$7:$D$86,"&lt;&gt;VAGO")</f>
        <v>8</v>
      </c>
      <c r="D95" s="24">
        <f>SUMIFS($E$7:$E$86,$B$7:$B$86,"CAA-2",$D$7:$D$86,"VAGO")</f>
        <v>2</v>
      </c>
      <c r="E95" s="24">
        <f t="shared" si="4"/>
        <v>10</v>
      </c>
      <c r="F95" s="30"/>
      <c r="G95" s="26">
        <f>SUMIF($B$7:$B$86,"CAA-2",$G$7:$G$86)</f>
        <v>0</v>
      </c>
      <c r="H95" s="26">
        <f>SUMIF($B$7:$B$86,"CAA-2",$H$7:$H$86)</f>
        <v>6166</v>
      </c>
      <c r="I95" s="26">
        <f>SUMIF($B$7:$B$86,"CAA-2",$I$7:$I$86)</f>
        <v>24664.080000000002</v>
      </c>
      <c r="J95" s="26">
        <f>SUMIF($B$7:$B$86,"CAA-2",$J$7:$J$86)</f>
        <v>30830.080000000009</v>
      </c>
      <c r="K95" s="27"/>
      <c r="L95" s="27"/>
      <c r="M95" s="27"/>
      <c r="N95" s="27"/>
      <c r="O95" s="27"/>
      <c r="P95" s="27"/>
      <c r="Q95" s="27"/>
    </row>
    <row r="96" spans="1:30" ht="14.4" x14ac:dyDescent="0.25">
      <c r="A96" s="29" t="s">
        <v>36</v>
      </c>
      <c r="B96" s="15" t="s">
        <v>37</v>
      </c>
      <c r="C96" s="24">
        <f>SUMIFS($E$7:$E$86,$B$7:$B$86,"CAA-3",$D$7:$D$86,"&lt;&gt;VAGO")</f>
        <v>9</v>
      </c>
      <c r="D96" s="24">
        <f>SUMIFS($E$7:$E$86,$B$7:$B$86,"CAA-3",$D$7:$D$86,"VAGO")</f>
        <v>2</v>
      </c>
      <c r="E96" s="24">
        <f t="shared" si="4"/>
        <v>11</v>
      </c>
      <c r="F96" s="28"/>
      <c r="G96" s="26">
        <f>SUMIF($B$7:$B$86,"CAA-3",$G$7:$G$86)</f>
        <v>0</v>
      </c>
      <c r="H96" s="26">
        <f>SUMIF($B$7:$B$86,"CAA-3",$H$7:$H$86)</f>
        <v>4508.9099999999989</v>
      </c>
      <c r="I96" s="26">
        <f>SUMIF($B$7:$B$86,"CAA-3",$I$7:$I$86)</f>
        <v>18035.639999999996</v>
      </c>
      <c r="J96" s="26">
        <f>SUMIF($B$7:$B$86,"CAA-3",$J$7:$J$86)</f>
        <v>22544.550000000003</v>
      </c>
      <c r="K96" s="27"/>
      <c r="L96" s="27"/>
      <c r="M96" s="27"/>
      <c r="N96" s="27"/>
      <c r="O96" s="27"/>
      <c r="P96" s="27"/>
      <c r="Q96" s="27"/>
    </row>
    <row r="97" spans="1:30" ht="14.4" x14ac:dyDescent="0.25">
      <c r="A97" s="29" t="s">
        <v>38</v>
      </c>
      <c r="B97" s="15" t="s">
        <v>39</v>
      </c>
      <c r="C97" s="24">
        <f>SUMIFS($E$7:$E$86,$B$7:$B$86,"CAA-4",$D$7:$D$86,"&lt;&gt;VAGO")</f>
        <v>0</v>
      </c>
      <c r="D97" s="24">
        <f>SUMIFS($E$7:$E$86,$B$7:$B$86,"CAA-4",$D$7:$D$86,"VAGO")</f>
        <v>0</v>
      </c>
      <c r="E97" s="24">
        <f>C97+D97</f>
        <v>0</v>
      </c>
      <c r="F97" s="28"/>
      <c r="G97" s="26">
        <f>SUMIF($B$7:$B$86,"CAA-4",$G$7:$G$86)</f>
        <v>0</v>
      </c>
      <c r="H97" s="26">
        <f>SUMIF($B$7:$B$86,"CAA-4",$H$7:$H$86)</f>
        <v>0</v>
      </c>
      <c r="I97" s="26">
        <f>SUMIF($B$7:$B$86,"CAA-4",$I$7:$I$86)</f>
        <v>0</v>
      </c>
      <c r="J97" s="26">
        <f>SUMIF($B$7:$B$86,"CAA-4",$J$7:$J$86)</f>
        <v>0</v>
      </c>
      <c r="K97" s="27"/>
      <c r="L97" s="27"/>
      <c r="M97" s="27"/>
      <c r="N97" s="27"/>
      <c r="O97" s="27"/>
      <c r="P97" s="27"/>
      <c r="Q97" s="27"/>
    </row>
    <row r="98" spans="1:30" ht="14.4" x14ac:dyDescent="0.25">
      <c r="A98" s="29" t="s">
        <v>40</v>
      </c>
      <c r="B98" s="15" t="s">
        <v>41</v>
      </c>
      <c r="C98" s="24">
        <f>SUMIFS($E$7:$E$86,$B$7:$B$86,"CAA-5",$D$7:$D$86,"&lt;&gt;VAGO")</f>
        <v>6</v>
      </c>
      <c r="D98" s="24">
        <f>SUMIFS($E$7:$E$86,$B$7:$B$86,"CAA-5",$D$7:$D$86,"VAGO")</f>
        <v>5</v>
      </c>
      <c r="E98" s="24">
        <f t="shared" si="4"/>
        <v>11</v>
      </c>
      <c r="F98" s="28"/>
      <c r="G98" s="26">
        <f>SUMIF($B$7:$B$86,"CAA-5",$G$7:$G$86)</f>
        <v>0</v>
      </c>
      <c r="H98" s="26">
        <f>SUMIF($B$7:$B$86,"CAA-5",$H$7:$H$86)</f>
        <v>1888.32</v>
      </c>
      <c r="I98" s="26">
        <f>SUMIF($B$7:$B$86,"CAA-5",$I$7:$I$86)</f>
        <v>7553.4199999999983</v>
      </c>
      <c r="J98" s="26">
        <f>SUMIF($B$7:$B$86,"CAA-5",$J$7:$J$86)</f>
        <v>9441.74</v>
      </c>
      <c r="K98" s="27"/>
      <c r="L98" s="27"/>
      <c r="M98" s="27"/>
      <c r="N98" s="27"/>
      <c r="O98" s="27"/>
      <c r="P98" s="27"/>
      <c r="Q98" s="27"/>
    </row>
    <row r="99" spans="1:30" ht="14.4" x14ac:dyDescent="0.25">
      <c r="A99" s="20" t="s">
        <v>42</v>
      </c>
      <c r="B99" s="22"/>
      <c r="C99" s="21">
        <f>SUM(C88:C98)</f>
        <v>64</v>
      </c>
      <c r="D99" s="21">
        <f>SUM(D88:D98)</f>
        <v>16</v>
      </c>
      <c r="E99" s="21">
        <f>SUM(E88:E98)</f>
        <v>80</v>
      </c>
      <c r="F99" s="22"/>
      <c r="G99" s="31">
        <f t="shared" ref="G99:J99" si="5">SUM(G88:G98)</f>
        <v>0</v>
      </c>
      <c r="H99" s="31">
        <f t="shared" si="5"/>
        <v>63512.39999999998</v>
      </c>
      <c r="I99" s="31">
        <f t="shared" si="5"/>
        <v>254050.13</v>
      </c>
      <c r="J99" s="31">
        <f t="shared" si="5"/>
        <v>317562.52999999997</v>
      </c>
      <c r="K99" s="27"/>
      <c r="L99" s="27"/>
      <c r="M99" s="27"/>
      <c r="N99" s="27"/>
      <c r="O99" s="27"/>
      <c r="P99" s="27"/>
      <c r="Q99" s="27"/>
    </row>
    <row r="100" spans="1:30" ht="45.75" customHeight="1" x14ac:dyDescent="0.25">
      <c r="A100" s="27"/>
      <c r="B100" s="27"/>
      <c r="C100" s="27"/>
      <c r="D100" s="27"/>
      <c r="E100" s="27"/>
      <c r="F100" s="27"/>
      <c r="G100" s="27"/>
      <c r="H100" s="18"/>
      <c r="I100" s="18"/>
      <c r="J100" s="32"/>
      <c r="K100" s="27"/>
      <c r="L100" s="27"/>
      <c r="M100" s="27"/>
      <c r="N100" s="27"/>
      <c r="O100" s="27"/>
      <c r="P100" s="27"/>
      <c r="Q100" s="27"/>
    </row>
    <row r="101" spans="1:30" ht="14.4" x14ac:dyDescent="0.25">
      <c r="A101" s="112" t="s">
        <v>43</v>
      </c>
      <c r="B101" s="104"/>
      <c r="C101" s="104"/>
      <c r="D101" s="104"/>
      <c r="E101" s="104"/>
      <c r="F101" s="104"/>
      <c r="G101" s="104"/>
      <c r="H101" s="104"/>
      <c r="I101" s="105"/>
      <c r="J101" s="27"/>
      <c r="K101" s="6"/>
      <c r="L101" s="27"/>
      <c r="M101" s="27"/>
      <c r="N101" s="27"/>
      <c r="O101" s="27"/>
      <c r="P101" s="27"/>
      <c r="Q101" s="27"/>
    </row>
    <row r="102" spans="1:30" ht="27.6" x14ac:dyDescent="0.25">
      <c r="A102" s="9" t="s">
        <v>44</v>
      </c>
      <c r="B102" s="9" t="s">
        <v>45</v>
      </c>
      <c r="C102" s="9" t="s">
        <v>46</v>
      </c>
      <c r="D102" s="9" t="s">
        <v>47</v>
      </c>
      <c r="E102" s="9" t="s">
        <v>48</v>
      </c>
      <c r="F102" s="9" t="s">
        <v>49</v>
      </c>
      <c r="G102" s="9" t="s">
        <v>50</v>
      </c>
      <c r="H102" s="9" t="s">
        <v>51</v>
      </c>
      <c r="I102" s="9" t="s">
        <v>52</v>
      </c>
      <c r="J102" s="33"/>
      <c r="K102" s="6"/>
      <c r="L102" s="33"/>
      <c r="M102" s="33"/>
      <c r="N102" s="33"/>
      <c r="O102" s="33"/>
      <c r="P102" s="33"/>
      <c r="Q102" s="33"/>
      <c r="R102" s="34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</row>
    <row r="103" spans="1:30" ht="14.4" x14ac:dyDescent="0.25">
      <c r="A103" s="13"/>
      <c r="B103" s="35"/>
      <c r="C103" s="14"/>
      <c r="D103" s="14"/>
      <c r="E103" s="15">
        <v>0</v>
      </c>
      <c r="F103" s="36"/>
      <c r="G103" s="16">
        <v>0</v>
      </c>
      <c r="H103" s="16">
        <v>0</v>
      </c>
      <c r="I103" s="17">
        <f t="shared" ref="I103:I112" si="6">SUM(G103:H103)</f>
        <v>0</v>
      </c>
      <c r="J103" s="27"/>
      <c r="K103" s="18"/>
      <c r="L103" s="18"/>
      <c r="M103" s="18"/>
      <c r="N103" s="18"/>
      <c r="O103" s="18"/>
      <c r="P103" s="18"/>
      <c r="Q103" s="18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</row>
    <row r="104" spans="1:30" ht="14.4" x14ac:dyDescent="0.25">
      <c r="A104" s="13"/>
      <c r="B104" s="35"/>
      <c r="C104" s="14"/>
      <c r="D104" s="14"/>
      <c r="E104" s="15">
        <v>0</v>
      </c>
      <c r="F104" s="36"/>
      <c r="G104" s="16">
        <v>0</v>
      </c>
      <c r="H104" s="16">
        <v>0</v>
      </c>
      <c r="I104" s="17">
        <f t="shared" si="6"/>
        <v>0</v>
      </c>
      <c r="J104" s="27"/>
      <c r="K104" s="18"/>
      <c r="L104" s="18"/>
      <c r="M104" s="18"/>
      <c r="N104" s="18"/>
      <c r="O104" s="18"/>
      <c r="P104" s="18"/>
      <c r="Q104" s="18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</row>
    <row r="105" spans="1:30" ht="14.4" x14ac:dyDescent="0.25">
      <c r="A105" s="13"/>
      <c r="B105" s="35"/>
      <c r="C105" s="14"/>
      <c r="D105" s="14"/>
      <c r="E105" s="15">
        <v>0</v>
      </c>
      <c r="F105" s="13"/>
      <c r="G105" s="16">
        <v>0</v>
      </c>
      <c r="H105" s="16">
        <v>0</v>
      </c>
      <c r="I105" s="17">
        <f t="shared" si="6"/>
        <v>0</v>
      </c>
      <c r="J105" s="27"/>
      <c r="K105" s="18"/>
      <c r="L105" s="18"/>
      <c r="M105" s="18"/>
      <c r="N105" s="18"/>
      <c r="O105" s="18"/>
      <c r="P105" s="18"/>
      <c r="Q105" s="18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</row>
    <row r="106" spans="1:30" ht="14.4" x14ac:dyDescent="0.25">
      <c r="A106" s="13"/>
      <c r="B106" s="35"/>
      <c r="C106" s="14"/>
      <c r="D106" s="14"/>
      <c r="E106" s="15">
        <v>0</v>
      </c>
      <c r="F106" s="13"/>
      <c r="G106" s="16">
        <v>0</v>
      </c>
      <c r="H106" s="16">
        <v>0</v>
      </c>
      <c r="I106" s="17">
        <f t="shared" si="6"/>
        <v>0</v>
      </c>
      <c r="J106" s="27"/>
      <c r="K106" s="18"/>
      <c r="L106" s="18"/>
      <c r="M106" s="18"/>
      <c r="N106" s="18"/>
      <c r="O106" s="18"/>
      <c r="P106" s="18"/>
      <c r="Q106" s="18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</row>
    <row r="107" spans="1:30" ht="14.4" x14ac:dyDescent="0.25">
      <c r="A107" s="13"/>
      <c r="B107" s="35"/>
      <c r="C107" s="14"/>
      <c r="D107" s="14"/>
      <c r="E107" s="15">
        <v>0</v>
      </c>
      <c r="F107" s="13"/>
      <c r="G107" s="16">
        <v>0</v>
      </c>
      <c r="H107" s="16">
        <v>0</v>
      </c>
      <c r="I107" s="17">
        <f t="shared" si="6"/>
        <v>0</v>
      </c>
      <c r="J107" s="27"/>
      <c r="K107" s="18"/>
      <c r="L107" s="18"/>
      <c r="M107" s="18"/>
      <c r="N107" s="18"/>
      <c r="O107" s="18"/>
      <c r="P107" s="18"/>
      <c r="Q107" s="18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</row>
    <row r="108" spans="1:30" ht="14.4" x14ac:dyDescent="0.25">
      <c r="A108" s="13"/>
      <c r="B108" s="35"/>
      <c r="C108" s="14"/>
      <c r="D108" s="14"/>
      <c r="E108" s="15">
        <v>0</v>
      </c>
      <c r="F108" s="13"/>
      <c r="G108" s="16">
        <v>0</v>
      </c>
      <c r="H108" s="16">
        <v>0</v>
      </c>
      <c r="I108" s="17">
        <f t="shared" si="6"/>
        <v>0</v>
      </c>
      <c r="J108" s="27"/>
      <c r="K108" s="18"/>
      <c r="L108" s="18"/>
      <c r="M108" s="18"/>
      <c r="N108" s="18"/>
      <c r="O108" s="18"/>
      <c r="P108" s="18"/>
      <c r="Q108" s="18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</row>
    <row r="109" spans="1:30" ht="14.4" x14ac:dyDescent="0.25">
      <c r="A109" s="13"/>
      <c r="B109" s="35"/>
      <c r="C109" s="14"/>
      <c r="D109" s="14"/>
      <c r="E109" s="15">
        <v>0</v>
      </c>
      <c r="F109" s="13"/>
      <c r="G109" s="16">
        <v>0</v>
      </c>
      <c r="H109" s="16">
        <v>0</v>
      </c>
      <c r="I109" s="17">
        <f t="shared" si="6"/>
        <v>0</v>
      </c>
      <c r="J109" s="27"/>
      <c r="K109" s="18"/>
      <c r="L109" s="18"/>
      <c r="M109" s="18"/>
      <c r="N109" s="18"/>
      <c r="O109" s="18"/>
      <c r="P109" s="18"/>
      <c r="Q109" s="18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</row>
    <row r="110" spans="1:30" ht="14.4" x14ac:dyDescent="0.25">
      <c r="A110" s="13"/>
      <c r="B110" s="35"/>
      <c r="C110" s="14"/>
      <c r="D110" s="14"/>
      <c r="E110" s="15">
        <v>0</v>
      </c>
      <c r="F110" s="13"/>
      <c r="G110" s="16">
        <v>0</v>
      </c>
      <c r="H110" s="16">
        <v>0</v>
      </c>
      <c r="I110" s="17">
        <f t="shared" si="6"/>
        <v>0</v>
      </c>
      <c r="J110" s="27"/>
      <c r="K110" s="18"/>
      <c r="L110" s="18"/>
      <c r="M110" s="18"/>
      <c r="N110" s="18"/>
      <c r="O110" s="18"/>
      <c r="P110" s="18"/>
      <c r="Q110" s="18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</row>
    <row r="111" spans="1:30" ht="14.4" x14ac:dyDescent="0.25">
      <c r="A111" s="13"/>
      <c r="B111" s="35"/>
      <c r="C111" s="14"/>
      <c r="D111" s="14"/>
      <c r="E111" s="15">
        <v>0</v>
      </c>
      <c r="F111" s="13"/>
      <c r="G111" s="16">
        <v>0</v>
      </c>
      <c r="H111" s="16">
        <v>0</v>
      </c>
      <c r="I111" s="17">
        <f t="shared" si="6"/>
        <v>0</v>
      </c>
      <c r="J111" s="27"/>
      <c r="K111" s="18"/>
      <c r="L111" s="18"/>
      <c r="M111" s="18"/>
      <c r="N111" s="18"/>
      <c r="O111" s="18"/>
      <c r="P111" s="18"/>
      <c r="Q111" s="18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</row>
    <row r="112" spans="1:30" ht="14.4" x14ac:dyDescent="0.25">
      <c r="A112" s="13"/>
      <c r="B112" s="35"/>
      <c r="C112" s="14"/>
      <c r="D112" s="14"/>
      <c r="E112" s="15">
        <v>0</v>
      </c>
      <c r="F112" s="13"/>
      <c r="G112" s="16">
        <v>0</v>
      </c>
      <c r="H112" s="16">
        <v>0</v>
      </c>
      <c r="I112" s="17">
        <f t="shared" si="6"/>
        <v>0</v>
      </c>
      <c r="J112" s="27"/>
      <c r="K112" s="18"/>
      <c r="L112" s="18"/>
      <c r="M112" s="18"/>
      <c r="N112" s="18"/>
      <c r="O112" s="18"/>
      <c r="P112" s="18"/>
      <c r="Q112" s="18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</row>
    <row r="113" spans="1:30" ht="41.4" x14ac:dyDescent="0.25">
      <c r="A113" s="20" t="s">
        <v>53</v>
      </c>
      <c r="B113" s="20" t="s">
        <v>54</v>
      </c>
      <c r="C113" s="21" t="s">
        <v>55</v>
      </c>
      <c r="D113" s="21" t="s">
        <v>56</v>
      </c>
      <c r="E113" s="21" t="s">
        <v>57</v>
      </c>
      <c r="F113" s="37"/>
      <c r="G113" s="21" t="s">
        <v>58</v>
      </c>
      <c r="H113" s="21" t="s">
        <v>59</v>
      </c>
      <c r="I113" s="21" t="s">
        <v>60</v>
      </c>
      <c r="J113" s="27"/>
      <c r="K113" s="6"/>
      <c r="L113" s="6"/>
      <c r="M113" s="6"/>
      <c r="N113" s="6"/>
      <c r="O113" s="6"/>
      <c r="P113" s="6"/>
      <c r="Q113" s="6"/>
      <c r="R113" s="38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</row>
    <row r="114" spans="1:30" ht="14.4" x14ac:dyDescent="0.25">
      <c r="A114" s="23" t="s">
        <v>61</v>
      </c>
      <c r="B114" s="39" t="s">
        <v>62</v>
      </c>
      <c r="C114" s="24">
        <f>SUMIFS($E$103:$E$112,$B$103:$B$112,"FDA",$D$103:$D$112,"&lt;&gt;VAGO")</f>
        <v>0</v>
      </c>
      <c r="D114" s="24">
        <f>SUMIFS($E$103:$E$112,$B$103:$B$112,"FDA",$D$103:$D$112,"VAGO")</f>
        <v>0</v>
      </c>
      <c r="E114" s="24">
        <f t="shared" ref="E114:E118" si="7">C114+D114</f>
        <v>0</v>
      </c>
      <c r="F114" s="25"/>
      <c r="G114" s="17">
        <f>SUMIF($B$103:$B$112,"FDA",$G$103:$G$112)</f>
        <v>0</v>
      </c>
      <c r="H114" s="17">
        <f>SUMIF($B$103:$B$112,"FDA",$H$103:$H$112)</f>
        <v>0</v>
      </c>
      <c r="I114" s="17">
        <f>SUMIF($B$103:$B$112,"FDA",$I$103:$I$112)</f>
        <v>0</v>
      </c>
      <c r="J114" s="18"/>
      <c r="K114" s="6"/>
      <c r="L114" s="18"/>
      <c r="M114" s="18"/>
      <c r="N114" s="18"/>
      <c r="O114" s="18"/>
      <c r="P114" s="18"/>
      <c r="Q114" s="18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</row>
    <row r="115" spans="1:30" ht="14.4" x14ac:dyDescent="0.25">
      <c r="A115" s="23" t="s">
        <v>63</v>
      </c>
      <c r="B115" s="39" t="s">
        <v>64</v>
      </c>
      <c r="C115" s="24">
        <f>SUMIFS($E$103:$E$112,$B$103:$B$112,"FDA-1",$D$103:$D$112,"&lt;&gt;VAGO")</f>
        <v>0</v>
      </c>
      <c r="D115" s="24">
        <f>SUMIFS($E$103:$E$112,$B$103:$B$112,"FDA-1",$D$103:$D$112,"VAGO")</f>
        <v>0</v>
      </c>
      <c r="E115" s="24">
        <f t="shared" si="7"/>
        <v>0</v>
      </c>
      <c r="F115" s="25"/>
      <c r="G115" s="17">
        <f>SUMIF($B$103:$B$112,"FDA-1",$G$103:$G$112)</f>
        <v>0</v>
      </c>
      <c r="H115" s="17">
        <f>SUMIF($B$103:$B$112,"FDA-1",$H$103:$H$112)</f>
        <v>0</v>
      </c>
      <c r="I115" s="17">
        <f>SUMIF($B$103:$B$112,"FDA-1",$I$103:$I$112)</f>
        <v>0</v>
      </c>
      <c r="J115" s="18"/>
      <c r="K115" s="6"/>
      <c r="L115" s="18"/>
      <c r="M115" s="18"/>
      <c r="N115" s="18"/>
      <c r="O115" s="18"/>
      <c r="P115" s="18"/>
      <c r="Q115" s="18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</row>
    <row r="116" spans="1:30" ht="14.4" x14ac:dyDescent="0.25">
      <c r="A116" s="23" t="s">
        <v>65</v>
      </c>
      <c r="B116" s="39" t="s">
        <v>66</v>
      </c>
      <c r="C116" s="24">
        <f>SUMIFS($E$103:$E$112,$B$103:$B$112,"FDA-2",$D$103:$D$112,"&lt;&gt;VAGO")</f>
        <v>0</v>
      </c>
      <c r="D116" s="24">
        <f>SUMIFS($E$103:$E$112,$B$103:$B$112,"FDA-2",$D$103:$D$112,"VAGO")</f>
        <v>0</v>
      </c>
      <c r="E116" s="24">
        <f t="shared" si="7"/>
        <v>0</v>
      </c>
      <c r="F116" s="28"/>
      <c r="G116" s="17">
        <f>SUMIF($B$103:$B$112,"FDA-2",$G$103:$G$112)</f>
        <v>0</v>
      </c>
      <c r="H116" s="17">
        <f>SUMIF($B$103:$B$112,"FDA-2",$H$103:$H$112)</f>
        <v>0</v>
      </c>
      <c r="I116" s="17">
        <f>SUMIF($B$103:$B$112,"FDA-2",$I$103:$I$112)</f>
        <v>0</v>
      </c>
      <c r="J116" s="18"/>
      <c r="K116" s="6"/>
      <c r="L116" s="18"/>
      <c r="M116" s="18"/>
      <c r="N116" s="18"/>
      <c r="O116" s="18"/>
      <c r="P116" s="18"/>
      <c r="Q116" s="18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</row>
    <row r="117" spans="1:30" ht="14.4" x14ac:dyDescent="0.25">
      <c r="A117" s="23" t="s">
        <v>67</v>
      </c>
      <c r="B117" s="39" t="s">
        <v>68</v>
      </c>
      <c r="C117" s="24">
        <f>SUMIFS($E$103:$E$112,$B$103:$B$112,"FDA-3",$D$103:$D$112,"&lt;&gt;VAGO")</f>
        <v>0</v>
      </c>
      <c r="D117" s="24">
        <f>SUMIFS($E$103:$E$112,$B$103:$B$112,"FDA-3",$D$103:$D$112,"VAGO")</f>
        <v>0</v>
      </c>
      <c r="E117" s="24">
        <f t="shared" si="7"/>
        <v>0</v>
      </c>
      <c r="F117" s="30"/>
      <c r="G117" s="17">
        <f>SUMIF($B$103:$B$112,"FDA-3",$G$103:$G$112)</f>
        <v>0</v>
      </c>
      <c r="H117" s="17">
        <f>SUMIF($B$103:$B$112,"FDA-3",$H$103:$H$112)</f>
        <v>0</v>
      </c>
      <c r="I117" s="17">
        <f>SUMIF($B$103:$B$112,"FDA-3",$I$103:$I$112)</f>
        <v>0</v>
      </c>
      <c r="J117" s="18"/>
      <c r="K117" s="6"/>
      <c r="L117" s="18"/>
      <c r="M117" s="18"/>
      <c r="N117" s="18"/>
      <c r="O117" s="18"/>
      <c r="P117" s="18"/>
      <c r="Q117" s="18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</row>
    <row r="118" spans="1:30" ht="14.4" x14ac:dyDescent="0.25">
      <c r="A118" s="23" t="s">
        <v>69</v>
      </c>
      <c r="B118" s="39" t="s">
        <v>70</v>
      </c>
      <c r="C118" s="24">
        <f>SUMIFS($E$103:$E$112,$B$103:$B$112,"FDA-4",$D$103:$D$112,"&lt;&gt;VAGO")</f>
        <v>0</v>
      </c>
      <c r="D118" s="24">
        <f>SUMIFS($E$103:$E$112,$B$103:$B$112,"FDA-4",$D$103:$D$112,"VAGO")</f>
        <v>0</v>
      </c>
      <c r="E118" s="24">
        <f t="shared" si="7"/>
        <v>0</v>
      </c>
      <c r="F118" s="28"/>
      <c r="G118" s="17">
        <f>SUMIF($B$103:$B$112,"FDA-4",$G$103:$G$112)</f>
        <v>0</v>
      </c>
      <c r="H118" s="17">
        <f>SUMIF($B$103:$B$112,"FDA-4",$H$103:$H$112)</f>
        <v>0</v>
      </c>
      <c r="I118" s="17">
        <f>SUMIF($B$103:$B$112,"FDA-4",$I$103:$I$112)</f>
        <v>0</v>
      </c>
      <c r="J118" s="18"/>
      <c r="K118" s="6"/>
      <c r="L118" s="18"/>
      <c r="M118" s="18"/>
      <c r="N118" s="18"/>
      <c r="O118" s="18"/>
      <c r="P118" s="18"/>
      <c r="Q118" s="18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</row>
    <row r="119" spans="1:30" ht="27.6" x14ac:dyDescent="0.25">
      <c r="A119" s="20" t="s">
        <v>71</v>
      </c>
      <c r="B119" s="37"/>
      <c r="C119" s="21">
        <f t="shared" ref="C119:E119" si="8">SUM(C115:C118)</f>
        <v>0</v>
      </c>
      <c r="D119" s="21">
        <f t="shared" si="8"/>
        <v>0</v>
      </c>
      <c r="E119" s="21">
        <f t="shared" si="8"/>
        <v>0</v>
      </c>
      <c r="F119" s="37"/>
      <c r="G119" s="40">
        <f t="shared" ref="G119:I119" si="9">SUM(G114:G118)</f>
        <v>0</v>
      </c>
      <c r="H119" s="40">
        <f t="shared" si="9"/>
        <v>0</v>
      </c>
      <c r="I119" s="40">
        <f t="shared" si="9"/>
        <v>0</v>
      </c>
      <c r="J119" s="18"/>
      <c r="K119" s="6"/>
      <c r="L119" s="18"/>
      <c r="M119" s="18"/>
      <c r="N119" s="18"/>
      <c r="O119" s="18"/>
      <c r="P119" s="18"/>
      <c r="Q119" s="18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</row>
    <row r="120" spans="1:30" ht="45" customHeight="1" x14ac:dyDescent="0.25">
      <c r="A120" s="32"/>
      <c r="B120" s="32"/>
      <c r="C120" s="32"/>
      <c r="D120" s="32"/>
      <c r="E120" s="32"/>
      <c r="F120" s="32"/>
      <c r="G120" s="32"/>
      <c r="H120" s="32"/>
      <c r="I120" s="6"/>
      <c r="J120" s="18"/>
      <c r="K120" s="6"/>
      <c r="L120" s="18"/>
      <c r="M120" s="18"/>
      <c r="N120" s="18"/>
      <c r="O120" s="18"/>
      <c r="P120" s="18"/>
      <c r="Q120" s="18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</row>
    <row r="121" spans="1:30" ht="14.4" x14ac:dyDescent="0.25">
      <c r="A121" s="112" t="s">
        <v>72</v>
      </c>
      <c r="B121" s="104"/>
      <c r="C121" s="104"/>
      <c r="D121" s="104"/>
      <c r="E121" s="104"/>
      <c r="F121" s="104"/>
      <c r="G121" s="104"/>
      <c r="H121" s="104"/>
      <c r="I121" s="105"/>
      <c r="J121" s="18"/>
      <c r="K121" s="6"/>
      <c r="L121" s="18"/>
      <c r="M121" s="18"/>
      <c r="N121" s="18"/>
      <c r="O121" s="18"/>
      <c r="P121" s="18"/>
      <c r="Q121" s="18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</row>
    <row r="122" spans="1:30" ht="27.6" x14ac:dyDescent="0.25">
      <c r="A122" s="41" t="s">
        <v>73</v>
      </c>
      <c r="B122" s="9" t="s">
        <v>74</v>
      </c>
      <c r="C122" s="9" t="s">
        <v>75</v>
      </c>
      <c r="D122" s="9" t="s">
        <v>76</v>
      </c>
      <c r="E122" s="9" t="s">
        <v>77</v>
      </c>
      <c r="F122" s="9" t="s">
        <v>78</v>
      </c>
      <c r="G122" s="9" t="s">
        <v>79</v>
      </c>
      <c r="H122" s="9" t="s">
        <v>80</v>
      </c>
      <c r="I122" s="9" t="s">
        <v>81</v>
      </c>
      <c r="J122" s="6"/>
      <c r="K122" s="6"/>
      <c r="L122" s="6"/>
      <c r="M122" s="6"/>
      <c r="N122" s="6"/>
      <c r="O122" s="6"/>
      <c r="P122" s="6"/>
      <c r="Q122" s="6"/>
      <c r="R122" s="34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</row>
    <row r="123" spans="1:30" ht="14.4" x14ac:dyDescent="0.25">
      <c r="A123" s="42"/>
      <c r="B123" s="43"/>
      <c r="C123" s="43"/>
      <c r="D123" s="14"/>
      <c r="E123" s="15">
        <v>0</v>
      </c>
      <c r="F123" s="42"/>
      <c r="G123" s="16">
        <v>0</v>
      </c>
      <c r="H123" s="16">
        <v>0</v>
      </c>
      <c r="I123" s="17">
        <f t="shared" ref="I123:I132" si="10">SUM(G123:H123)</f>
        <v>0</v>
      </c>
      <c r="J123" s="18"/>
      <c r="K123" s="18"/>
      <c r="L123" s="18"/>
      <c r="M123" s="18"/>
      <c r="N123" s="18"/>
      <c r="O123" s="18"/>
      <c r="P123" s="18"/>
      <c r="Q123" s="18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</row>
    <row r="124" spans="1:30" ht="14.4" x14ac:dyDescent="0.25">
      <c r="A124" s="13"/>
      <c r="B124" s="43"/>
      <c r="C124" s="14"/>
      <c r="D124" s="14"/>
      <c r="E124" s="15">
        <v>0</v>
      </c>
      <c r="F124" s="13"/>
      <c r="G124" s="16">
        <v>0</v>
      </c>
      <c r="H124" s="16">
        <v>0</v>
      </c>
      <c r="I124" s="17">
        <f t="shared" si="10"/>
        <v>0</v>
      </c>
      <c r="J124" s="18"/>
      <c r="K124" s="18"/>
      <c r="L124" s="18"/>
      <c r="M124" s="18"/>
      <c r="N124" s="18"/>
      <c r="O124" s="18"/>
      <c r="P124" s="18"/>
      <c r="Q124" s="18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</row>
    <row r="125" spans="1:30" ht="14.4" x14ac:dyDescent="0.25">
      <c r="A125" s="13"/>
      <c r="B125" s="43"/>
      <c r="C125" s="14"/>
      <c r="D125" s="14"/>
      <c r="E125" s="15">
        <v>0</v>
      </c>
      <c r="F125" s="36"/>
      <c r="G125" s="16">
        <v>0</v>
      </c>
      <c r="H125" s="16">
        <v>0</v>
      </c>
      <c r="I125" s="17">
        <f t="shared" si="10"/>
        <v>0</v>
      </c>
      <c r="J125" s="18"/>
      <c r="K125" s="18"/>
      <c r="L125" s="18"/>
      <c r="M125" s="18"/>
      <c r="N125" s="18"/>
      <c r="O125" s="18"/>
      <c r="P125" s="18"/>
      <c r="Q125" s="18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</row>
    <row r="126" spans="1:30" ht="14.4" x14ac:dyDescent="0.25">
      <c r="A126" s="42"/>
      <c r="B126" s="43"/>
      <c r="C126" s="14"/>
      <c r="D126" s="14"/>
      <c r="E126" s="15">
        <v>0</v>
      </c>
      <c r="F126" s="13"/>
      <c r="G126" s="16">
        <v>0</v>
      </c>
      <c r="H126" s="16">
        <v>0</v>
      </c>
      <c r="I126" s="17">
        <f t="shared" si="10"/>
        <v>0</v>
      </c>
      <c r="J126" s="18"/>
      <c r="K126" s="18"/>
      <c r="L126" s="18"/>
      <c r="M126" s="18"/>
      <c r="N126" s="18"/>
      <c r="O126" s="18"/>
      <c r="P126" s="18"/>
      <c r="Q126" s="18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</row>
    <row r="127" spans="1:30" ht="14.4" x14ac:dyDescent="0.25">
      <c r="A127" s="42"/>
      <c r="B127" s="43"/>
      <c r="C127" s="43"/>
      <c r="D127" s="14"/>
      <c r="E127" s="15">
        <v>0</v>
      </c>
      <c r="F127" s="42"/>
      <c r="G127" s="16">
        <v>0</v>
      </c>
      <c r="H127" s="16">
        <v>0</v>
      </c>
      <c r="I127" s="17">
        <f t="shared" si="10"/>
        <v>0</v>
      </c>
      <c r="J127" s="18"/>
      <c r="K127" s="18"/>
      <c r="L127" s="18"/>
      <c r="M127" s="18"/>
      <c r="N127" s="18"/>
      <c r="O127" s="18"/>
      <c r="P127" s="18"/>
      <c r="Q127" s="18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</row>
    <row r="128" spans="1:30" ht="14.4" x14ac:dyDescent="0.25">
      <c r="A128" s="42"/>
      <c r="B128" s="43"/>
      <c r="C128" s="43"/>
      <c r="D128" s="14"/>
      <c r="E128" s="15">
        <v>0</v>
      </c>
      <c r="F128" s="42"/>
      <c r="G128" s="16">
        <v>0</v>
      </c>
      <c r="H128" s="16">
        <v>0</v>
      </c>
      <c r="I128" s="17">
        <f t="shared" si="10"/>
        <v>0</v>
      </c>
      <c r="J128" s="18"/>
      <c r="K128" s="18"/>
      <c r="L128" s="18"/>
      <c r="M128" s="18"/>
      <c r="N128" s="18"/>
      <c r="O128" s="18"/>
      <c r="P128" s="18"/>
      <c r="Q128" s="18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</row>
    <row r="129" spans="1:30" ht="14.4" x14ac:dyDescent="0.25">
      <c r="A129" s="42"/>
      <c r="B129" s="43"/>
      <c r="C129" s="43"/>
      <c r="D129" s="14"/>
      <c r="E129" s="15">
        <v>0</v>
      </c>
      <c r="F129" s="42"/>
      <c r="G129" s="16">
        <v>0</v>
      </c>
      <c r="H129" s="16">
        <v>0</v>
      </c>
      <c r="I129" s="17">
        <f t="shared" si="10"/>
        <v>0</v>
      </c>
      <c r="J129" s="18"/>
      <c r="K129" s="18"/>
      <c r="L129" s="18"/>
      <c r="M129" s="18"/>
      <c r="N129" s="18"/>
      <c r="O129" s="18"/>
      <c r="P129" s="18"/>
      <c r="Q129" s="18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</row>
    <row r="130" spans="1:30" ht="14.4" x14ac:dyDescent="0.25">
      <c r="A130" s="42"/>
      <c r="B130" s="43"/>
      <c r="C130" s="43"/>
      <c r="D130" s="14"/>
      <c r="E130" s="15">
        <v>0</v>
      </c>
      <c r="F130" s="42"/>
      <c r="G130" s="16">
        <v>0</v>
      </c>
      <c r="H130" s="16">
        <v>0</v>
      </c>
      <c r="I130" s="17">
        <f t="shared" si="10"/>
        <v>0</v>
      </c>
      <c r="J130" s="18"/>
      <c r="K130" s="18"/>
      <c r="L130" s="18"/>
      <c r="M130" s="18"/>
      <c r="N130" s="18"/>
      <c r="O130" s="18"/>
      <c r="P130" s="18"/>
      <c r="Q130" s="18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</row>
    <row r="131" spans="1:30" ht="14.4" x14ac:dyDescent="0.25">
      <c r="A131" s="42"/>
      <c r="B131" s="43"/>
      <c r="C131" s="43"/>
      <c r="D131" s="14"/>
      <c r="E131" s="15">
        <v>0</v>
      </c>
      <c r="F131" s="42"/>
      <c r="G131" s="16">
        <v>0</v>
      </c>
      <c r="H131" s="16">
        <v>0</v>
      </c>
      <c r="I131" s="17">
        <f t="shared" si="10"/>
        <v>0</v>
      </c>
      <c r="J131" s="18"/>
      <c r="K131" s="18"/>
      <c r="L131" s="18"/>
      <c r="M131" s="18"/>
      <c r="N131" s="18"/>
      <c r="O131" s="18"/>
      <c r="P131" s="18"/>
      <c r="Q131" s="18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</row>
    <row r="132" spans="1:30" ht="14.4" x14ac:dyDescent="0.25">
      <c r="A132" s="42"/>
      <c r="B132" s="43"/>
      <c r="C132" s="43"/>
      <c r="D132" s="14"/>
      <c r="E132" s="15">
        <v>0</v>
      </c>
      <c r="F132" s="42"/>
      <c r="G132" s="16">
        <v>0</v>
      </c>
      <c r="H132" s="16">
        <v>0</v>
      </c>
      <c r="I132" s="17">
        <f t="shared" si="10"/>
        <v>0</v>
      </c>
      <c r="J132" s="18"/>
      <c r="K132" s="18"/>
      <c r="L132" s="18"/>
      <c r="M132" s="18"/>
      <c r="N132" s="18"/>
      <c r="O132" s="18"/>
      <c r="P132" s="18"/>
      <c r="Q132" s="18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</row>
    <row r="133" spans="1:30" ht="41.4" x14ac:dyDescent="0.25">
      <c r="A133" s="20" t="s">
        <v>82</v>
      </c>
      <c r="B133" s="20" t="s">
        <v>83</v>
      </c>
      <c r="C133" s="21" t="s">
        <v>84</v>
      </c>
      <c r="D133" s="21" t="s">
        <v>85</v>
      </c>
      <c r="E133" s="21" t="s">
        <v>86</v>
      </c>
      <c r="F133" s="37"/>
      <c r="G133" s="21" t="s">
        <v>87</v>
      </c>
      <c r="H133" s="21" t="s">
        <v>88</v>
      </c>
      <c r="I133" s="21" t="s">
        <v>89</v>
      </c>
      <c r="J133" s="18"/>
      <c r="K133" s="18"/>
      <c r="L133" s="18"/>
      <c r="M133" s="18"/>
      <c r="N133" s="18"/>
      <c r="O133" s="18"/>
      <c r="P133" s="18"/>
      <c r="Q133" s="18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</row>
    <row r="134" spans="1:30" ht="14.4" x14ac:dyDescent="0.25">
      <c r="A134" s="23" t="s">
        <v>90</v>
      </c>
      <c r="B134" s="39" t="s">
        <v>91</v>
      </c>
      <c r="C134" s="24">
        <f>SUMIFS($E$123:$E$132,$B$123:$B$132,"FGS-1",$D$123:$D$132,"&lt;&gt;VAGO")</f>
        <v>0</v>
      </c>
      <c r="D134" s="24">
        <f>SUMIFS($E$123:$E$132,$B$123:$B$132,"FGS-1",$D$123:$D$132,"VAGO")</f>
        <v>0</v>
      </c>
      <c r="E134" s="24">
        <f t="shared" ref="E134:E139" si="11">C134+D134</f>
        <v>0</v>
      </c>
      <c r="F134" s="25"/>
      <c r="G134" s="17">
        <f t="shared" ref="G134:I134" si="12">SUMIF($B$123:$B$132,"FGS-1",$G$123:$G$132)</f>
        <v>0</v>
      </c>
      <c r="H134" s="17">
        <f t="shared" si="12"/>
        <v>0</v>
      </c>
      <c r="I134" s="17">
        <f t="shared" si="12"/>
        <v>0</v>
      </c>
      <c r="J134" s="18"/>
      <c r="K134" s="18"/>
      <c r="L134" s="18"/>
      <c r="M134" s="18"/>
      <c r="N134" s="18"/>
      <c r="O134" s="18"/>
      <c r="P134" s="18"/>
      <c r="Q134" s="18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</row>
    <row r="135" spans="1:30" ht="14.4" x14ac:dyDescent="0.25">
      <c r="A135" s="23" t="s">
        <v>92</v>
      </c>
      <c r="B135" s="39" t="s">
        <v>93</v>
      </c>
      <c r="C135" s="24">
        <f>SUMIFS($E$123:$E$132,$B$123:$B$132,"FGS-2",$D$123:$D$132,"&lt;&gt;VAGO")</f>
        <v>0</v>
      </c>
      <c r="D135" s="24">
        <f>SUMIFS($E$123:$E$132,$B$123:$B$132,"FGS-2",$D$123:$D$132,"VAGO")</f>
        <v>0</v>
      </c>
      <c r="E135" s="24">
        <f t="shared" si="11"/>
        <v>0</v>
      </c>
      <c r="F135" s="28"/>
      <c r="G135" s="17">
        <f t="shared" ref="G135:I135" si="13">SUMIF($B$123:$B$132,"FGS-2",$G$123:$G$132)</f>
        <v>0</v>
      </c>
      <c r="H135" s="17">
        <f t="shared" si="13"/>
        <v>0</v>
      </c>
      <c r="I135" s="17">
        <f t="shared" si="13"/>
        <v>0</v>
      </c>
      <c r="J135" s="18"/>
      <c r="K135" s="18"/>
      <c r="L135" s="18"/>
      <c r="M135" s="18"/>
      <c r="N135" s="18"/>
      <c r="O135" s="18"/>
      <c r="P135" s="18"/>
      <c r="Q135" s="18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</row>
    <row r="136" spans="1:30" ht="14.4" x14ac:dyDescent="0.25">
      <c r="A136" s="23" t="s">
        <v>94</v>
      </c>
      <c r="B136" s="39" t="s">
        <v>95</v>
      </c>
      <c r="C136" s="24">
        <f>SUMIFS($E$123:$E$132,$B$123:$B$132,"FGS-3",$D$123:$D$132,"&lt;&gt;VAGO")</f>
        <v>0</v>
      </c>
      <c r="D136" s="24">
        <f>SUMIFS($E$123:$E$132,$B$123:$B$132,"FGS-3",$D$123:$D$132,"VAGO")</f>
        <v>0</v>
      </c>
      <c r="E136" s="24">
        <f t="shared" si="11"/>
        <v>0</v>
      </c>
      <c r="F136" s="28"/>
      <c r="G136" s="17">
        <f t="shared" ref="G136:I136" si="14">SUMIF($B$123:$B$132,"FGS-3",$G$123:$G$132)</f>
        <v>0</v>
      </c>
      <c r="H136" s="17">
        <f t="shared" si="14"/>
        <v>0</v>
      </c>
      <c r="I136" s="17">
        <f t="shared" si="14"/>
        <v>0</v>
      </c>
      <c r="J136" s="18"/>
      <c r="K136" s="18"/>
      <c r="L136" s="18"/>
      <c r="M136" s="18"/>
      <c r="N136" s="18"/>
      <c r="O136" s="18"/>
      <c r="P136" s="18"/>
      <c r="Q136" s="18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</row>
    <row r="137" spans="1:30" ht="14.4" x14ac:dyDescent="0.25">
      <c r="A137" s="29" t="s">
        <v>96</v>
      </c>
      <c r="B137" s="44" t="s">
        <v>97</v>
      </c>
      <c r="C137" s="24">
        <f>SUMIFS($E$123:$E$132,$B$123:$B$132,"FGA-1",$D$123:$D$132,"&lt;&gt;VAGO")</f>
        <v>0</v>
      </c>
      <c r="D137" s="24">
        <f>SUMIFS($E$123:$E$132,$B$123:$B$132,"FGA-1",$D$123:$D$132,"VAGO")</f>
        <v>0</v>
      </c>
      <c r="E137" s="24">
        <f t="shared" si="11"/>
        <v>0</v>
      </c>
      <c r="F137" s="30"/>
      <c r="G137" s="17">
        <f t="shared" ref="G137:I137" si="15">SUMIF($B$123:$B$132,"FGA-1",$G$123:$G$132)</f>
        <v>0</v>
      </c>
      <c r="H137" s="17">
        <f t="shared" si="15"/>
        <v>0</v>
      </c>
      <c r="I137" s="17">
        <f t="shared" si="15"/>
        <v>0</v>
      </c>
      <c r="J137" s="18"/>
      <c r="K137" s="18"/>
      <c r="L137" s="18"/>
      <c r="M137" s="18"/>
      <c r="N137" s="18"/>
      <c r="O137" s="18"/>
      <c r="P137" s="18"/>
      <c r="Q137" s="18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</row>
    <row r="138" spans="1:30" ht="14.4" x14ac:dyDescent="0.25">
      <c r="A138" s="23" t="s">
        <v>98</v>
      </c>
      <c r="B138" s="39" t="s">
        <v>99</v>
      </c>
      <c r="C138" s="24">
        <f>SUMIFS($E$123:$E$132,$B$123:$B$132,"FGA-2",$D$123:$D$132,"&lt;&gt;VAGO")</f>
        <v>0</v>
      </c>
      <c r="D138" s="24">
        <f>SUMIFS($E$123:$E$132,$B$123:$B$132,"FGA-2",$D$123:$D$132,"VAGO")</f>
        <v>0</v>
      </c>
      <c r="E138" s="24">
        <f t="shared" si="11"/>
        <v>0</v>
      </c>
      <c r="F138" s="30"/>
      <c r="G138" s="17">
        <f t="shared" ref="G138:I138" si="16">SUMIF($B$123:$B$132,"FGA-2",$G$123:$G$132)</f>
        <v>0</v>
      </c>
      <c r="H138" s="17">
        <f t="shared" si="16"/>
        <v>0</v>
      </c>
      <c r="I138" s="17">
        <f t="shared" si="16"/>
        <v>0</v>
      </c>
      <c r="J138" s="18"/>
      <c r="K138" s="18"/>
      <c r="L138" s="18"/>
      <c r="M138" s="18"/>
      <c r="N138" s="18"/>
      <c r="O138" s="18"/>
      <c r="P138" s="18"/>
      <c r="Q138" s="18"/>
      <c r="R138" s="34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</row>
    <row r="139" spans="1:30" ht="14.4" x14ac:dyDescent="0.25">
      <c r="A139" s="23" t="s">
        <v>100</v>
      </c>
      <c r="B139" s="39" t="s">
        <v>101</v>
      </c>
      <c r="C139" s="24">
        <f>SUMIFS($E$123:$E$132,$B$123:$B$132,"FGA-3",$D$123:$D$132,"&lt;&gt;VAGO")</f>
        <v>0</v>
      </c>
      <c r="D139" s="24">
        <f>SUMIFS($E$123:$E$132,$B$123:$B$132,"FGA-3",$D$123:$D$132,"VAGO")</f>
        <v>0</v>
      </c>
      <c r="E139" s="24">
        <f t="shared" si="11"/>
        <v>0</v>
      </c>
      <c r="F139" s="28"/>
      <c r="G139" s="17">
        <f t="shared" ref="G139:I139" si="17">SUMIF($B$123:$B$132,"FGA-3",$G$123:$G$132)</f>
        <v>0</v>
      </c>
      <c r="H139" s="17">
        <f t="shared" si="17"/>
        <v>0</v>
      </c>
      <c r="I139" s="17">
        <f t="shared" si="17"/>
        <v>0</v>
      </c>
      <c r="J139" s="18"/>
      <c r="K139" s="18"/>
      <c r="L139" s="18"/>
      <c r="M139" s="18"/>
      <c r="N139" s="18"/>
      <c r="O139" s="18"/>
      <c r="P139" s="18"/>
      <c r="Q139" s="18"/>
      <c r="R139" s="38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</row>
    <row r="140" spans="1:30" ht="27.6" x14ac:dyDescent="0.25">
      <c r="A140" s="20" t="s">
        <v>102</v>
      </c>
      <c r="B140" s="37"/>
      <c r="C140" s="21">
        <f t="shared" ref="C140:E140" si="18">SUM(C134:C139)</f>
        <v>0</v>
      </c>
      <c r="D140" s="21">
        <f t="shared" si="18"/>
        <v>0</v>
      </c>
      <c r="E140" s="21">
        <f t="shared" si="18"/>
        <v>0</v>
      </c>
      <c r="F140" s="37"/>
      <c r="G140" s="40">
        <f t="shared" ref="G140:I140" si="19">SUM(G134:G139)</f>
        <v>0</v>
      </c>
      <c r="H140" s="40">
        <f t="shared" si="19"/>
        <v>0</v>
      </c>
      <c r="I140" s="40">
        <f t="shared" si="19"/>
        <v>0</v>
      </c>
      <c r="J140" s="18"/>
      <c r="K140" s="18"/>
      <c r="L140" s="18"/>
      <c r="M140" s="18"/>
      <c r="N140" s="18"/>
      <c r="O140" s="18"/>
      <c r="P140" s="18"/>
      <c r="Q140" s="18"/>
      <c r="R140" s="38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</row>
    <row r="141" spans="1:30" ht="33" customHeight="1" x14ac:dyDescent="0.25">
      <c r="A141" s="27"/>
      <c r="B141" s="27"/>
      <c r="C141" s="27"/>
      <c r="D141" s="27"/>
      <c r="E141" s="27"/>
      <c r="F141" s="27"/>
      <c r="G141" s="27"/>
      <c r="H141" s="27"/>
      <c r="I141" s="33"/>
      <c r="J141" s="33"/>
      <c r="K141" s="6"/>
      <c r="L141" s="33"/>
      <c r="M141" s="33"/>
      <c r="N141" s="33"/>
      <c r="O141" s="33"/>
      <c r="P141" s="33"/>
      <c r="Q141" s="33"/>
      <c r="R141" s="34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</row>
    <row r="142" spans="1:30" ht="41.4" x14ac:dyDescent="0.25">
      <c r="A142" s="20"/>
      <c r="B142" s="20"/>
      <c r="C142" s="21" t="s">
        <v>103</v>
      </c>
      <c r="D142" s="21" t="s">
        <v>104</v>
      </c>
      <c r="E142" s="21" t="s">
        <v>105</v>
      </c>
      <c r="F142" s="22"/>
      <c r="G142" s="21" t="s">
        <v>106</v>
      </c>
      <c r="H142" s="21" t="s">
        <v>107</v>
      </c>
      <c r="I142" s="21" t="s">
        <v>108</v>
      </c>
      <c r="J142" s="33"/>
      <c r="K142" s="6"/>
      <c r="L142" s="33"/>
      <c r="M142" s="33"/>
      <c r="N142" s="33"/>
      <c r="O142" s="33"/>
      <c r="P142" s="33"/>
      <c r="Q142" s="33"/>
      <c r="R142" s="34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</row>
    <row r="143" spans="1:30" ht="27.6" x14ac:dyDescent="0.25">
      <c r="A143" s="20" t="s">
        <v>109</v>
      </c>
      <c r="B143" s="22"/>
      <c r="C143" s="21">
        <f t="shared" ref="C143:E143" si="20">SUM(C99+C119+C140)</f>
        <v>64</v>
      </c>
      <c r="D143" s="21">
        <f t="shared" si="20"/>
        <v>16</v>
      </c>
      <c r="E143" s="21">
        <f t="shared" si="20"/>
        <v>80</v>
      </c>
      <c r="F143" s="22"/>
      <c r="G143" s="40">
        <f t="shared" ref="G143:I143" si="21">SUM(H99+G119+G140)</f>
        <v>63512.39999999998</v>
      </c>
      <c r="H143" s="40">
        <f t="shared" si="21"/>
        <v>254050.13</v>
      </c>
      <c r="I143" s="40">
        <f t="shared" si="21"/>
        <v>317562.52999999997</v>
      </c>
      <c r="J143" s="33"/>
      <c r="K143" s="6"/>
      <c r="L143" s="33"/>
      <c r="M143" s="33"/>
      <c r="N143" s="33"/>
      <c r="O143" s="33"/>
      <c r="P143" s="33"/>
      <c r="Q143" s="33"/>
      <c r="R143" s="34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</row>
    <row r="144" spans="1:30" ht="30" customHeight="1" x14ac:dyDescent="0.25">
      <c r="A144" s="27"/>
      <c r="B144" s="27"/>
      <c r="C144" s="27"/>
      <c r="D144" s="27"/>
      <c r="E144" s="27"/>
      <c r="F144" s="27"/>
      <c r="G144" s="27"/>
      <c r="H144" s="27"/>
      <c r="I144" s="33"/>
      <c r="J144" s="33"/>
      <c r="K144" s="6"/>
      <c r="L144" s="33"/>
      <c r="M144" s="33"/>
      <c r="N144" s="33"/>
      <c r="O144" s="33"/>
      <c r="P144" s="33"/>
      <c r="Q144" s="33"/>
      <c r="R144" s="34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</row>
    <row r="145" spans="1:30" ht="14.4" x14ac:dyDescent="0.25">
      <c r="A145" s="109" t="s">
        <v>110</v>
      </c>
      <c r="B145" s="104"/>
      <c r="C145" s="104"/>
      <c r="D145" s="104"/>
      <c r="E145" s="104"/>
      <c r="F145" s="105"/>
      <c r="G145" s="18"/>
      <c r="H145" s="27"/>
      <c r="I145" s="27"/>
      <c r="J145" s="27"/>
      <c r="K145" s="18"/>
      <c r="L145" s="27"/>
      <c r="M145" s="33"/>
      <c r="N145" s="33"/>
      <c r="O145" s="33"/>
      <c r="P145" s="33"/>
      <c r="Q145" s="33"/>
      <c r="R145" s="34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</row>
    <row r="146" spans="1:30" ht="14.4" x14ac:dyDescent="0.25">
      <c r="A146" s="113" t="s">
        <v>111</v>
      </c>
      <c r="B146" s="104"/>
      <c r="C146" s="104"/>
      <c r="D146" s="104"/>
      <c r="E146" s="104"/>
      <c r="F146" s="105"/>
      <c r="G146" s="18"/>
      <c r="H146" s="27"/>
      <c r="I146" s="27"/>
      <c r="J146" s="27"/>
      <c r="K146" s="27"/>
      <c r="L146" s="27"/>
      <c r="M146" s="33"/>
      <c r="N146" s="33"/>
      <c r="O146" s="33"/>
      <c r="P146" s="33"/>
      <c r="Q146" s="33"/>
      <c r="R146" s="34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</row>
    <row r="147" spans="1:30" ht="14.4" x14ac:dyDescent="0.25">
      <c r="A147" s="113" t="s">
        <v>112</v>
      </c>
      <c r="B147" s="104"/>
      <c r="C147" s="104"/>
      <c r="D147" s="104"/>
      <c r="E147" s="104"/>
      <c r="F147" s="105"/>
      <c r="G147" s="18"/>
      <c r="H147" s="27"/>
      <c r="I147" s="27"/>
      <c r="J147" s="27"/>
      <c r="K147" s="27"/>
      <c r="L147" s="27"/>
      <c r="M147" s="33"/>
      <c r="N147" s="33"/>
      <c r="O147" s="33"/>
      <c r="P147" s="33"/>
      <c r="Q147" s="33"/>
      <c r="R147" s="34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</row>
    <row r="148" spans="1:30" ht="14.4" x14ac:dyDescent="0.25">
      <c r="A148" s="111" t="s">
        <v>113</v>
      </c>
      <c r="B148" s="104"/>
      <c r="C148" s="104"/>
      <c r="D148" s="104"/>
      <c r="E148" s="104"/>
      <c r="F148" s="105"/>
      <c r="G148" s="18"/>
      <c r="H148" s="27"/>
      <c r="I148" s="27"/>
      <c r="J148" s="27"/>
      <c r="K148" s="27"/>
      <c r="L148" s="27"/>
      <c r="M148" s="33"/>
      <c r="N148" s="33"/>
      <c r="O148" s="33"/>
      <c r="P148" s="33"/>
      <c r="Q148" s="33"/>
      <c r="R148" s="34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</row>
    <row r="149" spans="1:30" ht="14.4" x14ac:dyDescent="0.25">
      <c r="A149" s="111" t="s">
        <v>114</v>
      </c>
      <c r="B149" s="104"/>
      <c r="C149" s="104"/>
      <c r="D149" s="104"/>
      <c r="E149" s="104"/>
      <c r="F149" s="105"/>
      <c r="G149" s="18"/>
      <c r="H149" s="27"/>
      <c r="I149" s="27"/>
      <c r="J149" s="27"/>
      <c r="K149" s="27"/>
      <c r="L149" s="27"/>
      <c r="M149" s="33"/>
      <c r="N149" s="33"/>
      <c r="O149" s="33"/>
      <c r="P149" s="33"/>
      <c r="Q149" s="33"/>
      <c r="R149" s="34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</row>
    <row r="150" spans="1:30" ht="14.4" x14ac:dyDescent="0.25">
      <c r="A150" s="111" t="s">
        <v>115</v>
      </c>
      <c r="B150" s="104"/>
      <c r="C150" s="104"/>
      <c r="D150" s="104"/>
      <c r="E150" s="104"/>
      <c r="F150" s="105"/>
      <c r="G150" s="18"/>
      <c r="H150" s="27"/>
      <c r="I150" s="27"/>
      <c r="J150" s="27"/>
      <c r="K150" s="27"/>
      <c r="L150" s="27"/>
      <c r="M150" s="33"/>
      <c r="N150" s="33"/>
      <c r="O150" s="33"/>
      <c r="P150" s="33"/>
      <c r="Q150" s="33"/>
      <c r="R150" s="34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</row>
    <row r="151" spans="1:30" ht="14.4" x14ac:dyDescent="0.25">
      <c r="A151" s="111"/>
      <c r="B151" s="104"/>
      <c r="C151" s="104"/>
      <c r="D151" s="104"/>
      <c r="E151" s="104"/>
      <c r="F151" s="105"/>
      <c r="G151" s="18"/>
      <c r="H151" s="27"/>
      <c r="I151" s="27"/>
      <c r="J151" s="27"/>
      <c r="K151" s="27"/>
      <c r="L151" s="27"/>
      <c r="M151" s="33"/>
      <c r="N151" s="33"/>
      <c r="O151" s="33"/>
      <c r="P151" s="33"/>
      <c r="Q151" s="33"/>
      <c r="R151" s="34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</row>
    <row r="152" spans="1:30" ht="14.4" x14ac:dyDescent="0.25">
      <c r="A152" s="111"/>
      <c r="B152" s="104"/>
      <c r="C152" s="104"/>
      <c r="D152" s="104"/>
      <c r="E152" s="104"/>
      <c r="F152" s="105"/>
      <c r="G152" s="18"/>
      <c r="H152" s="27"/>
      <c r="I152" s="27"/>
      <c r="J152" s="27"/>
      <c r="K152" s="27"/>
      <c r="L152" s="27"/>
      <c r="M152" s="33"/>
      <c r="N152" s="33"/>
      <c r="O152" s="33"/>
      <c r="P152" s="33"/>
      <c r="Q152" s="33"/>
      <c r="R152" s="34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</row>
    <row r="153" spans="1:30" ht="14.4" x14ac:dyDescent="0.25">
      <c r="A153" s="106"/>
      <c r="B153" s="104"/>
      <c r="C153" s="104"/>
      <c r="D153" s="104"/>
      <c r="E153" s="104"/>
      <c r="F153" s="105"/>
      <c r="G153" s="18"/>
      <c r="H153" s="27"/>
      <c r="I153" s="27"/>
      <c r="J153" s="27"/>
      <c r="K153" s="27"/>
      <c r="L153" s="27"/>
      <c r="M153" s="33"/>
      <c r="N153" s="33"/>
      <c r="O153" s="33"/>
      <c r="P153" s="33"/>
      <c r="Q153" s="33"/>
      <c r="R153" s="34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</row>
    <row r="154" spans="1:30" ht="14.4" x14ac:dyDescent="0.25">
      <c r="A154" s="106"/>
      <c r="B154" s="104"/>
      <c r="C154" s="104"/>
      <c r="D154" s="104"/>
      <c r="E154" s="104"/>
      <c r="F154" s="105"/>
      <c r="G154" s="18"/>
      <c r="H154" s="27"/>
      <c r="I154" s="27"/>
      <c r="J154" s="27"/>
      <c r="K154" s="27"/>
      <c r="L154" s="27"/>
      <c r="M154" s="33"/>
      <c r="N154" s="33"/>
      <c r="O154" s="33"/>
      <c r="P154" s="33"/>
      <c r="Q154" s="33"/>
      <c r="R154" s="34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</row>
    <row r="155" spans="1:30" ht="14.4" x14ac:dyDescent="0.25">
      <c r="A155" s="106"/>
      <c r="B155" s="104"/>
      <c r="C155" s="104"/>
      <c r="D155" s="104"/>
      <c r="E155" s="104"/>
      <c r="F155" s="105"/>
      <c r="G155" s="18"/>
      <c r="H155" s="27"/>
      <c r="I155" s="27"/>
      <c r="J155" s="27"/>
      <c r="K155" s="27"/>
      <c r="L155" s="27"/>
      <c r="M155" s="33"/>
      <c r="N155" s="33"/>
      <c r="O155" s="33"/>
      <c r="P155" s="33"/>
      <c r="Q155" s="33"/>
      <c r="R155" s="34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</row>
    <row r="156" spans="1:30" ht="14.4" x14ac:dyDescent="0.25">
      <c r="A156" s="106"/>
      <c r="B156" s="104"/>
      <c r="C156" s="104"/>
      <c r="D156" s="104"/>
      <c r="E156" s="104"/>
      <c r="F156" s="105"/>
      <c r="G156" s="18"/>
      <c r="H156" s="27"/>
      <c r="I156" s="27"/>
      <c r="J156" s="27"/>
      <c r="K156" s="27"/>
      <c r="L156" s="27"/>
      <c r="M156" s="33"/>
      <c r="N156" s="33"/>
      <c r="O156" s="33"/>
      <c r="P156" s="33"/>
      <c r="Q156" s="33"/>
      <c r="R156" s="34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</row>
    <row r="157" spans="1:30" ht="14.4" x14ac:dyDescent="0.25">
      <c r="A157" s="106"/>
      <c r="B157" s="104"/>
      <c r="C157" s="104"/>
      <c r="D157" s="104"/>
      <c r="E157" s="104"/>
      <c r="F157" s="105"/>
      <c r="G157" s="18"/>
      <c r="H157" s="27"/>
      <c r="I157" s="27"/>
      <c r="J157" s="27"/>
      <c r="K157" s="27"/>
      <c r="L157" s="27"/>
      <c r="M157" s="33"/>
      <c r="N157" s="33"/>
      <c r="O157" s="33"/>
      <c r="P157" s="33"/>
      <c r="Q157" s="33"/>
      <c r="R157" s="34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</row>
    <row r="158" spans="1:30" ht="32.25" customHeight="1" x14ac:dyDescent="0.25">
      <c r="A158" s="107"/>
      <c r="B158" s="108"/>
      <c r="C158" s="108"/>
      <c r="D158" s="108"/>
      <c r="E158" s="108"/>
      <c r="F158" s="108"/>
      <c r="G158" s="18"/>
      <c r="H158" s="27"/>
      <c r="I158" s="27"/>
      <c r="J158" s="27"/>
      <c r="K158" s="27"/>
      <c r="L158" s="27"/>
      <c r="M158" s="33"/>
      <c r="N158" s="33"/>
      <c r="O158" s="33"/>
      <c r="P158" s="33"/>
      <c r="Q158" s="33"/>
      <c r="R158" s="34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</row>
    <row r="159" spans="1:30" ht="14.4" x14ac:dyDescent="0.25">
      <c r="A159" s="109" t="s">
        <v>116</v>
      </c>
      <c r="B159" s="104"/>
      <c r="C159" s="104"/>
      <c r="D159" s="104"/>
      <c r="E159" s="104"/>
      <c r="F159" s="105"/>
      <c r="G159" s="18"/>
      <c r="H159" s="27"/>
      <c r="I159" s="27"/>
      <c r="J159" s="27"/>
      <c r="K159" s="27"/>
      <c r="L159" s="27"/>
      <c r="M159" s="33"/>
      <c r="N159" s="33"/>
      <c r="O159" s="33"/>
      <c r="P159" s="33"/>
      <c r="Q159" s="33"/>
      <c r="R159" s="34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</row>
    <row r="160" spans="1:30" ht="14.4" x14ac:dyDescent="0.25">
      <c r="A160" s="110" t="s">
        <v>117</v>
      </c>
      <c r="B160" s="104"/>
      <c r="C160" s="104"/>
      <c r="D160" s="104"/>
      <c r="E160" s="104"/>
      <c r="F160" s="105"/>
      <c r="G160" s="18"/>
      <c r="H160" s="27"/>
      <c r="I160" s="27"/>
      <c r="J160" s="27"/>
      <c r="K160" s="27"/>
      <c r="L160" s="27"/>
      <c r="M160" s="33"/>
      <c r="N160" s="33"/>
      <c r="O160" s="33"/>
      <c r="P160" s="33"/>
      <c r="Q160" s="33"/>
      <c r="R160" s="34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</row>
    <row r="161" spans="1:30" ht="14.4" x14ac:dyDescent="0.25">
      <c r="A161" s="103" t="s">
        <v>118</v>
      </c>
      <c r="B161" s="104"/>
      <c r="C161" s="104"/>
      <c r="D161" s="104"/>
      <c r="E161" s="104"/>
      <c r="F161" s="105"/>
      <c r="G161" s="18"/>
      <c r="H161" s="27"/>
      <c r="I161" s="27"/>
      <c r="J161" s="27"/>
      <c r="K161" s="27"/>
      <c r="L161" s="27"/>
      <c r="M161" s="33"/>
      <c r="N161" s="33"/>
      <c r="O161" s="33"/>
      <c r="P161" s="33"/>
      <c r="Q161" s="33"/>
      <c r="R161" s="34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</row>
    <row r="162" spans="1:30" ht="14.4" x14ac:dyDescent="0.25">
      <c r="A162" s="103" t="s">
        <v>119</v>
      </c>
      <c r="B162" s="104"/>
      <c r="C162" s="104"/>
      <c r="D162" s="104"/>
      <c r="E162" s="104"/>
      <c r="F162" s="105"/>
      <c r="G162" s="18"/>
      <c r="H162" s="27"/>
      <c r="I162" s="27"/>
      <c r="J162" s="27"/>
      <c r="K162" s="27"/>
      <c r="L162" s="27"/>
      <c r="M162" s="33"/>
      <c r="N162" s="33"/>
      <c r="O162" s="33"/>
      <c r="P162" s="33"/>
      <c r="Q162" s="33"/>
      <c r="R162" s="34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</row>
    <row r="163" spans="1:30" ht="14.4" x14ac:dyDescent="0.25">
      <c r="A163" s="103" t="s">
        <v>120</v>
      </c>
      <c r="B163" s="104"/>
      <c r="C163" s="104"/>
      <c r="D163" s="104"/>
      <c r="E163" s="104"/>
      <c r="F163" s="105"/>
      <c r="G163" s="18"/>
      <c r="H163" s="27"/>
      <c r="I163" s="27"/>
      <c r="J163" s="27"/>
      <c r="K163" s="27"/>
      <c r="L163" s="27"/>
      <c r="M163" s="33"/>
      <c r="N163" s="33"/>
      <c r="O163" s="33"/>
      <c r="P163" s="33"/>
      <c r="Q163" s="33"/>
      <c r="R163" s="34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</row>
    <row r="164" spans="1:30" ht="14.4" x14ac:dyDescent="0.25">
      <c r="A164" s="103" t="s">
        <v>121</v>
      </c>
      <c r="B164" s="104"/>
      <c r="C164" s="104"/>
      <c r="D164" s="104"/>
      <c r="E164" s="104"/>
      <c r="F164" s="105"/>
      <c r="G164" s="18"/>
      <c r="H164" s="27"/>
      <c r="I164" s="27"/>
      <c r="J164" s="27"/>
      <c r="K164" s="27"/>
      <c r="L164" s="27"/>
      <c r="M164" s="33"/>
      <c r="N164" s="33"/>
      <c r="O164" s="33"/>
      <c r="P164" s="33"/>
      <c r="Q164" s="33"/>
      <c r="R164" s="34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</row>
    <row r="165" spans="1:30" ht="14.4" x14ac:dyDescent="0.25">
      <c r="A165" s="103" t="s">
        <v>122</v>
      </c>
      <c r="B165" s="104"/>
      <c r="C165" s="104"/>
      <c r="D165" s="104"/>
      <c r="E165" s="104"/>
      <c r="F165" s="105"/>
      <c r="G165" s="18"/>
      <c r="H165" s="27"/>
      <c r="I165" s="27"/>
      <c r="J165" s="27"/>
      <c r="K165" s="27"/>
      <c r="L165" s="27"/>
      <c r="M165" s="33"/>
      <c r="N165" s="33"/>
      <c r="O165" s="33"/>
      <c r="P165" s="33"/>
      <c r="Q165" s="33"/>
      <c r="R165" s="34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</row>
    <row r="166" spans="1:30" ht="14.4" x14ac:dyDescent="0.25">
      <c r="A166" s="103" t="s">
        <v>123</v>
      </c>
      <c r="B166" s="104"/>
      <c r="C166" s="104"/>
      <c r="D166" s="104"/>
      <c r="E166" s="104"/>
      <c r="F166" s="105"/>
      <c r="G166" s="18"/>
      <c r="H166" s="27"/>
      <c r="I166" s="27"/>
      <c r="J166" s="27"/>
      <c r="K166" s="27"/>
      <c r="L166" s="27"/>
      <c r="M166" s="33"/>
      <c r="N166" s="33"/>
      <c r="O166" s="33"/>
      <c r="P166" s="33"/>
      <c r="Q166" s="33"/>
      <c r="R166" s="34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</row>
    <row r="167" spans="1:30" ht="14.4" x14ac:dyDescent="0.25">
      <c r="A167" s="103" t="s">
        <v>124</v>
      </c>
      <c r="B167" s="104"/>
      <c r="C167" s="104"/>
      <c r="D167" s="104"/>
      <c r="E167" s="104"/>
      <c r="F167" s="105"/>
      <c r="G167" s="18"/>
      <c r="H167" s="27"/>
      <c r="I167" s="27"/>
      <c r="J167" s="27"/>
      <c r="K167" s="27"/>
      <c r="L167" s="27"/>
      <c r="M167" s="33"/>
      <c r="N167" s="33"/>
      <c r="O167" s="33"/>
      <c r="P167" s="33"/>
      <c r="Q167" s="33"/>
      <c r="R167" s="34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</row>
    <row r="168" spans="1:30" ht="14.4" x14ac:dyDescent="0.25">
      <c r="A168" s="103" t="s">
        <v>125</v>
      </c>
      <c r="B168" s="104"/>
      <c r="C168" s="104"/>
      <c r="D168" s="104"/>
      <c r="E168" s="104"/>
      <c r="F168" s="105"/>
      <c r="G168" s="18"/>
      <c r="H168" s="27"/>
      <c r="I168" s="27"/>
      <c r="J168" s="27"/>
      <c r="K168" s="27"/>
      <c r="L168" s="27"/>
      <c r="M168" s="33"/>
      <c r="N168" s="33"/>
      <c r="O168" s="33"/>
      <c r="P168" s="33"/>
      <c r="Q168" s="33"/>
      <c r="R168" s="34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</row>
    <row r="169" spans="1:30" ht="14.4" x14ac:dyDescent="0.25">
      <c r="A169" s="103" t="s">
        <v>126</v>
      </c>
      <c r="B169" s="104"/>
      <c r="C169" s="104"/>
      <c r="D169" s="104"/>
      <c r="E169" s="104"/>
      <c r="F169" s="105"/>
      <c r="G169" s="18"/>
      <c r="H169" s="27"/>
      <c r="I169" s="27"/>
      <c r="J169" s="27"/>
      <c r="K169" s="27"/>
      <c r="L169" s="27"/>
      <c r="M169" s="33"/>
      <c r="N169" s="33"/>
      <c r="O169" s="33"/>
      <c r="P169" s="33"/>
      <c r="Q169" s="33"/>
      <c r="R169" s="34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</row>
    <row r="170" spans="1:30" ht="14.4" x14ac:dyDescent="0.25">
      <c r="A170" s="103" t="s">
        <v>127</v>
      </c>
      <c r="B170" s="104"/>
      <c r="C170" s="104"/>
      <c r="D170" s="104"/>
      <c r="E170" s="104"/>
      <c r="F170" s="105"/>
      <c r="G170" s="18"/>
      <c r="H170" s="27"/>
      <c r="I170" s="27"/>
      <c r="J170" s="27"/>
      <c r="K170" s="27"/>
      <c r="L170" s="27"/>
      <c r="M170" s="33"/>
      <c r="N170" s="33"/>
      <c r="O170" s="33"/>
      <c r="P170" s="33"/>
      <c r="Q170" s="33"/>
      <c r="R170" s="34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</row>
    <row r="171" spans="1:30" ht="14.4" x14ac:dyDescent="0.25">
      <c r="A171" s="103" t="s">
        <v>128</v>
      </c>
      <c r="B171" s="104"/>
      <c r="C171" s="104"/>
      <c r="D171" s="104"/>
      <c r="E171" s="104"/>
      <c r="F171" s="105"/>
      <c r="G171" s="18"/>
      <c r="H171" s="27"/>
      <c r="I171" s="27"/>
      <c r="J171" s="27"/>
      <c r="K171" s="27"/>
      <c r="L171" s="27"/>
      <c r="M171" s="33"/>
      <c r="N171" s="33"/>
      <c r="O171" s="33"/>
      <c r="P171" s="33"/>
      <c r="Q171" s="33"/>
      <c r="R171" s="34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</row>
    <row r="172" spans="1:30" ht="14.4" x14ac:dyDescent="0.25">
      <c r="A172" s="103" t="s">
        <v>129</v>
      </c>
      <c r="B172" s="104"/>
      <c r="C172" s="104"/>
      <c r="D172" s="104"/>
      <c r="E172" s="104"/>
      <c r="F172" s="105"/>
      <c r="G172" s="18"/>
      <c r="H172" s="27"/>
      <c r="I172" s="27"/>
      <c r="J172" s="27"/>
      <c r="K172" s="27"/>
      <c r="L172" s="27"/>
      <c r="M172" s="33"/>
      <c r="N172" s="33"/>
      <c r="O172" s="33"/>
      <c r="P172" s="33"/>
      <c r="Q172" s="33"/>
      <c r="R172" s="34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</row>
    <row r="173" spans="1:30" ht="14.4" x14ac:dyDescent="0.25">
      <c r="A173" s="103" t="s">
        <v>130</v>
      </c>
      <c r="B173" s="104"/>
      <c r="C173" s="104"/>
      <c r="D173" s="104"/>
      <c r="E173" s="104"/>
      <c r="F173" s="105"/>
      <c r="G173" s="18"/>
      <c r="H173" s="27"/>
      <c r="I173" s="27"/>
      <c r="J173" s="27"/>
      <c r="K173" s="27"/>
      <c r="L173" s="27"/>
      <c r="M173" s="33"/>
      <c r="N173" s="33"/>
      <c r="O173" s="33"/>
      <c r="P173" s="33"/>
      <c r="Q173" s="33"/>
      <c r="R173" s="34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</row>
    <row r="174" spans="1:30" ht="14.4" x14ac:dyDescent="0.25">
      <c r="A174" s="103" t="s">
        <v>131</v>
      </c>
      <c r="B174" s="104"/>
      <c r="C174" s="104"/>
      <c r="D174" s="104"/>
      <c r="E174" s="104"/>
      <c r="F174" s="105"/>
      <c r="G174" s="18"/>
      <c r="H174" s="27"/>
      <c r="I174" s="27"/>
      <c r="J174" s="27"/>
      <c r="K174" s="27"/>
      <c r="L174" s="27"/>
      <c r="M174" s="33"/>
      <c r="N174" s="33"/>
      <c r="O174" s="33"/>
      <c r="P174" s="33"/>
      <c r="Q174" s="33"/>
      <c r="R174" s="34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</row>
    <row r="175" spans="1:30" ht="14.4" x14ac:dyDescent="0.25">
      <c r="A175" s="103" t="s">
        <v>132</v>
      </c>
      <c r="B175" s="104"/>
      <c r="C175" s="104"/>
      <c r="D175" s="104"/>
      <c r="E175" s="104"/>
      <c r="F175" s="105"/>
      <c r="G175" s="18"/>
      <c r="H175" s="27"/>
      <c r="I175" s="27"/>
      <c r="J175" s="27"/>
      <c r="K175" s="27"/>
      <c r="L175" s="27"/>
      <c r="M175" s="33"/>
      <c r="N175" s="33"/>
      <c r="O175" s="33"/>
      <c r="P175" s="33"/>
      <c r="Q175" s="33"/>
      <c r="R175" s="34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</row>
    <row r="176" spans="1:30" ht="14.4" x14ac:dyDescent="0.25">
      <c r="A176" s="103" t="s">
        <v>133</v>
      </c>
      <c r="B176" s="104"/>
      <c r="C176" s="104"/>
      <c r="D176" s="104"/>
      <c r="E176" s="104"/>
      <c r="F176" s="105"/>
      <c r="G176" s="18"/>
      <c r="H176" s="27"/>
      <c r="I176" s="27"/>
      <c r="J176" s="27"/>
      <c r="K176" s="27"/>
      <c r="L176" s="27"/>
      <c r="M176" s="33"/>
      <c r="N176" s="33"/>
      <c r="O176" s="33"/>
      <c r="P176" s="33"/>
      <c r="Q176" s="33"/>
      <c r="R176" s="34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</row>
    <row r="177" spans="1:30" ht="14.4" x14ac:dyDescent="0.25">
      <c r="A177" s="103" t="s">
        <v>134</v>
      </c>
      <c r="B177" s="104"/>
      <c r="C177" s="104"/>
      <c r="D177" s="104"/>
      <c r="E177" s="104"/>
      <c r="F177" s="105"/>
      <c r="G177" s="18"/>
      <c r="H177" s="27"/>
      <c r="I177" s="27"/>
      <c r="J177" s="27"/>
      <c r="K177" s="27"/>
      <c r="L177" s="27"/>
      <c r="M177" s="33"/>
      <c r="N177" s="33"/>
      <c r="O177" s="33"/>
      <c r="P177" s="33"/>
      <c r="Q177" s="33"/>
      <c r="R177" s="34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</row>
    <row r="178" spans="1:30" ht="14.4" x14ac:dyDescent="0.25">
      <c r="A178" s="103" t="s">
        <v>135</v>
      </c>
      <c r="B178" s="104"/>
      <c r="C178" s="104"/>
      <c r="D178" s="104"/>
      <c r="E178" s="104"/>
      <c r="F178" s="105"/>
      <c r="G178" s="18"/>
      <c r="H178" s="27"/>
      <c r="I178" s="27"/>
      <c r="J178" s="27"/>
      <c r="K178" s="27"/>
      <c r="L178" s="27"/>
      <c r="M178" s="33"/>
      <c r="N178" s="33"/>
      <c r="O178" s="33"/>
      <c r="P178" s="33"/>
      <c r="Q178" s="33"/>
      <c r="R178" s="34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</row>
    <row r="179" spans="1:30" ht="14.4" x14ac:dyDescent="0.25">
      <c r="A179" s="103" t="s">
        <v>136</v>
      </c>
      <c r="B179" s="104"/>
      <c r="C179" s="104"/>
      <c r="D179" s="104"/>
      <c r="E179" s="104"/>
      <c r="F179" s="105"/>
      <c r="G179" s="18"/>
      <c r="H179" s="27"/>
      <c r="I179" s="27"/>
      <c r="J179" s="27"/>
      <c r="K179" s="27"/>
      <c r="L179" s="27"/>
      <c r="M179" s="33"/>
      <c r="N179" s="33"/>
      <c r="O179" s="33"/>
      <c r="P179" s="33"/>
      <c r="Q179" s="33"/>
      <c r="R179" s="34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</row>
    <row r="180" spans="1:30" ht="14.4" x14ac:dyDescent="0.25">
      <c r="A180" s="103" t="s">
        <v>137</v>
      </c>
      <c r="B180" s="104"/>
      <c r="C180" s="104"/>
      <c r="D180" s="104"/>
      <c r="E180" s="104"/>
      <c r="F180" s="105"/>
      <c r="G180" s="18"/>
      <c r="H180" s="27"/>
      <c r="I180" s="27"/>
      <c r="J180" s="27"/>
      <c r="K180" s="27"/>
      <c r="L180" s="27"/>
      <c r="M180" s="33"/>
      <c r="N180" s="33"/>
      <c r="O180" s="33"/>
      <c r="P180" s="33"/>
      <c r="Q180" s="33"/>
      <c r="R180" s="34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</row>
    <row r="181" spans="1:30" ht="14.4" x14ac:dyDescent="0.25">
      <c r="A181" s="103" t="s">
        <v>138</v>
      </c>
      <c r="B181" s="104"/>
      <c r="C181" s="104"/>
      <c r="D181" s="104"/>
      <c r="E181" s="104"/>
      <c r="F181" s="105"/>
      <c r="G181" s="18"/>
      <c r="H181" s="27"/>
      <c r="I181" s="27"/>
      <c r="J181" s="27"/>
      <c r="K181" s="27"/>
      <c r="L181" s="27"/>
      <c r="M181" s="33"/>
      <c r="N181" s="33"/>
      <c r="O181" s="33"/>
      <c r="P181" s="33"/>
      <c r="Q181" s="33"/>
      <c r="R181" s="34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</row>
    <row r="182" spans="1:30" ht="14.4" x14ac:dyDescent="0.25">
      <c r="A182" s="103" t="s">
        <v>139</v>
      </c>
      <c r="B182" s="104"/>
      <c r="C182" s="104"/>
      <c r="D182" s="104"/>
      <c r="E182" s="104"/>
      <c r="F182" s="105"/>
      <c r="G182" s="18"/>
      <c r="H182" s="27"/>
      <c r="I182" s="27"/>
      <c r="J182" s="27"/>
      <c r="K182" s="27"/>
      <c r="L182" s="27"/>
      <c r="M182" s="33"/>
      <c r="N182" s="33"/>
      <c r="O182" s="33"/>
      <c r="P182" s="33"/>
      <c r="Q182" s="33"/>
      <c r="R182" s="34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</row>
    <row r="183" spans="1:30" ht="14.4" x14ac:dyDescent="0.25">
      <c r="A183" s="103" t="s">
        <v>140</v>
      </c>
      <c r="B183" s="104"/>
      <c r="C183" s="104"/>
      <c r="D183" s="104"/>
      <c r="E183" s="104"/>
      <c r="F183" s="105"/>
      <c r="G183" s="18"/>
      <c r="H183" s="27"/>
      <c r="I183" s="27"/>
      <c r="J183" s="27"/>
      <c r="K183" s="27"/>
      <c r="L183" s="27"/>
      <c r="M183" s="33"/>
      <c r="N183" s="33"/>
      <c r="O183" s="33"/>
      <c r="P183" s="33"/>
      <c r="Q183" s="33"/>
      <c r="R183" s="45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</row>
    <row r="184" spans="1:30" ht="14.4" x14ac:dyDescent="0.25">
      <c r="A184" s="103" t="s">
        <v>141</v>
      </c>
      <c r="B184" s="104"/>
      <c r="C184" s="104"/>
      <c r="D184" s="104"/>
      <c r="E184" s="104"/>
      <c r="F184" s="105"/>
      <c r="G184" s="18"/>
      <c r="H184" s="27"/>
      <c r="I184" s="27"/>
      <c r="J184" s="27"/>
      <c r="K184" s="27"/>
      <c r="L184" s="27"/>
      <c r="M184" s="33"/>
      <c r="N184" s="33"/>
      <c r="O184" s="33"/>
      <c r="P184" s="33"/>
      <c r="Q184" s="33"/>
      <c r="R184" s="45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</row>
    <row r="185" spans="1:30" ht="14.4" x14ac:dyDescent="0.25">
      <c r="A185" s="103" t="s">
        <v>142</v>
      </c>
      <c r="B185" s="104"/>
      <c r="C185" s="104"/>
      <c r="D185" s="104"/>
      <c r="E185" s="104"/>
      <c r="F185" s="105"/>
      <c r="G185" s="18"/>
      <c r="H185" s="27"/>
      <c r="I185" s="27"/>
      <c r="J185" s="27"/>
      <c r="K185" s="27"/>
      <c r="L185" s="27"/>
      <c r="M185" s="33"/>
      <c r="N185" s="33"/>
      <c r="O185" s="33"/>
      <c r="P185" s="33"/>
      <c r="Q185" s="33"/>
      <c r="R185" s="45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</row>
    <row r="186" spans="1:30" ht="14.4" x14ac:dyDescent="0.25">
      <c r="A186" s="103" t="s">
        <v>143</v>
      </c>
      <c r="B186" s="104"/>
      <c r="C186" s="104"/>
      <c r="D186" s="104"/>
      <c r="E186" s="104"/>
      <c r="F186" s="105"/>
      <c r="G186" s="18"/>
      <c r="H186" s="27"/>
      <c r="I186" s="27"/>
      <c r="J186" s="27"/>
      <c r="K186" s="27"/>
      <c r="L186" s="27"/>
      <c r="M186" s="33"/>
      <c r="N186" s="33"/>
      <c r="O186" s="33"/>
      <c r="P186" s="33"/>
      <c r="Q186" s="33"/>
      <c r="R186" s="45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</row>
    <row r="187" spans="1:30" ht="14.4" x14ac:dyDescent="0.25">
      <c r="A187" s="103" t="s">
        <v>144</v>
      </c>
      <c r="B187" s="104"/>
      <c r="C187" s="104"/>
      <c r="D187" s="104"/>
      <c r="E187" s="104"/>
      <c r="F187" s="105"/>
      <c r="G187" s="18"/>
      <c r="H187" s="27"/>
      <c r="I187" s="27"/>
      <c r="J187" s="27"/>
      <c r="K187" s="27"/>
      <c r="L187" s="27"/>
      <c r="M187" s="33"/>
      <c r="N187" s="33"/>
      <c r="O187" s="33"/>
      <c r="P187" s="33"/>
      <c r="Q187" s="33"/>
      <c r="R187" s="45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</row>
    <row r="188" spans="1:30" ht="14.4" x14ac:dyDescent="0.25">
      <c r="A188" s="103" t="s">
        <v>145</v>
      </c>
      <c r="B188" s="104"/>
      <c r="C188" s="104"/>
      <c r="D188" s="104"/>
      <c r="E188" s="104"/>
      <c r="F188" s="105"/>
      <c r="G188" s="18"/>
      <c r="H188" s="27"/>
      <c r="I188" s="27"/>
      <c r="J188" s="27"/>
      <c r="K188" s="27"/>
      <c r="L188" s="27"/>
      <c r="M188" s="33"/>
      <c r="N188" s="33"/>
      <c r="O188" s="33"/>
      <c r="P188" s="33"/>
      <c r="Q188" s="33"/>
      <c r="R188" s="45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</row>
    <row r="189" spans="1:30" ht="14.4" x14ac:dyDescent="0.25">
      <c r="A189" s="103" t="s">
        <v>146</v>
      </c>
      <c r="B189" s="104"/>
      <c r="C189" s="104"/>
      <c r="D189" s="104"/>
      <c r="E189" s="104"/>
      <c r="F189" s="105"/>
      <c r="G189" s="18"/>
      <c r="H189" s="27"/>
      <c r="I189" s="27"/>
      <c r="J189" s="27"/>
      <c r="K189" s="27"/>
      <c r="L189" s="27"/>
      <c r="M189" s="33"/>
      <c r="N189" s="33"/>
      <c r="O189" s="33"/>
      <c r="P189" s="33"/>
      <c r="Q189" s="33"/>
      <c r="R189" s="45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</row>
    <row r="190" spans="1:30" ht="14.4" x14ac:dyDescent="0.25">
      <c r="A190" s="103" t="s">
        <v>147</v>
      </c>
      <c r="B190" s="104"/>
      <c r="C190" s="104"/>
      <c r="D190" s="104"/>
      <c r="E190" s="104"/>
      <c r="F190" s="105"/>
      <c r="G190" s="18"/>
      <c r="H190" s="27"/>
      <c r="I190" s="27"/>
      <c r="J190" s="27"/>
      <c r="K190" s="27"/>
      <c r="L190" s="27"/>
      <c r="M190" s="33"/>
      <c r="N190" s="33"/>
      <c r="O190" s="33"/>
      <c r="P190" s="33"/>
      <c r="Q190" s="33"/>
      <c r="R190" s="45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</row>
    <row r="191" spans="1:30" ht="14.4" x14ac:dyDescent="0.25">
      <c r="A191" s="103" t="s">
        <v>148</v>
      </c>
      <c r="B191" s="104"/>
      <c r="C191" s="104"/>
      <c r="D191" s="104"/>
      <c r="E191" s="104"/>
      <c r="F191" s="105"/>
      <c r="G191" s="18"/>
      <c r="H191" s="27"/>
      <c r="I191" s="27"/>
      <c r="J191" s="27"/>
      <c r="K191" s="27"/>
      <c r="L191" s="27"/>
      <c r="M191" s="33"/>
      <c r="N191" s="33"/>
      <c r="O191" s="33"/>
      <c r="P191" s="33"/>
      <c r="Q191" s="33"/>
      <c r="R191" s="45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</row>
    <row r="192" spans="1:30" ht="14.4" x14ac:dyDescent="0.25">
      <c r="A192" s="103" t="s">
        <v>149</v>
      </c>
      <c r="B192" s="104"/>
      <c r="C192" s="104"/>
      <c r="D192" s="104"/>
      <c r="E192" s="104"/>
      <c r="F192" s="105"/>
      <c r="G192" s="18"/>
      <c r="H192" s="27"/>
      <c r="I192" s="27"/>
      <c r="J192" s="27"/>
      <c r="K192" s="27"/>
      <c r="L192" s="27"/>
      <c r="M192" s="33"/>
      <c r="N192" s="33"/>
      <c r="O192" s="33"/>
      <c r="P192" s="33"/>
      <c r="Q192" s="33"/>
      <c r="R192" s="45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</row>
    <row r="193" spans="1:30" ht="14.4" x14ac:dyDescent="0.25">
      <c r="A193" s="103" t="s">
        <v>150</v>
      </c>
      <c r="B193" s="104"/>
      <c r="C193" s="104"/>
      <c r="D193" s="104"/>
      <c r="E193" s="104"/>
      <c r="F193" s="105"/>
      <c r="G193" s="18"/>
      <c r="H193" s="27"/>
      <c r="I193" s="27"/>
      <c r="J193" s="27"/>
      <c r="K193" s="27"/>
      <c r="L193" s="27"/>
      <c r="M193" s="33"/>
      <c r="N193" s="33"/>
      <c r="O193" s="33"/>
      <c r="P193" s="33"/>
      <c r="Q193" s="33"/>
      <c r="R193" s="45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</row>
    <row r="194" spans="1:30" ht="14.4" x14ac:dyDescent="0.25">
      <c r="A194" s="103" t="s">
        <v>151</v>
      </c>
      <c r="B194" s="104"/>
      <c r="C194" s="104"/>
      <c r="D194" s="104"/>
      <c r="E194" s="104"/>
      <c r="F194" s="105"/>
      <c r="G194" s="18"/>
      <c r="H194" s="27"/>
      <c r="I194" s="27"/>
      <c r="J194" s="27"/>
      <c r="K194" s="27"/>
      <c r="L194" s="27"/>
      <c r="M194" s="33"/>
      <c r="N194" s="33"/>
      <c r="O194" s="33"/>
      <c r="P194" s="33"/>
      <c r="Q194" s="33"/>
      <c r="R194" s="45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</row>
    <row r="195" spans="1:30" ht="14.4" x14ac:dyDescent="0.25">
      <c r="A195" s="103" t="s">
        <v>152</v>
      </c>
      <c r="B195" s="104"/>
      <c r="C195" s="104"/>
      <c r="D195" s="104"/>
      <c r="E195" s="104"/>
      <c r="F195" s="105"/>
      <c r="G195" s="18"/>
      <c r="H195" s="27"/>
      <c r="I195" s="27"/>
      <c r="J195" s="27"/>
      <c r="K195" s="27"/>
      <c r="L195" s="27"/>
      <c r="M195" s="33"/>
      <c r="N195" s="33"/>
      <c r="O195" s="33"/>
      <c r="P195" s="33"/>
      <c r="Q195" s="33"/>
      <c r="R195" s="45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</row>
    <row r="196" spans="1:30" ht="14.4" x14ac:dyDescent="0.25">
      <c r="A196" s="103" t="s">
        <v>153</v>
      </c>
      <c r="B196" s="104"/>
      <c r="C196" s="104"/>
      <c r="D196" s="104"/>
      <c r="E196" s="104"/>
      <c r="F196" s="105"/>
      <c r="G196" s="18"/>
      <c r="H196" s="27"/>
      <c r="I196" s="27"/>
      <c r="J196" s="27"/>
      <c r="K196" s="27"/>
      <c r="L196" s="27"/>
      <c r="M196" s="33"/>
      <c r="N196" s="33"/>
      <c r="O196" s="33"/>
      <c r="P196" s="33"/>
      <c r="Q196" s="33"/>
      <c r="R196" s="45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</row>
    <row r="197" spans="1:30" ht="14.4" x14ac:dyDescent="0.25">
      <c r="A197" s="103" t="s">
        <v>154</v>
      </c>
      <c r="B197" s="104"/>
      <c r="C197" s="104"/>
      <c r="D197" s="104"/>
      <c r="E197" s="104"/>
      <c r="F197" s="105"/>
      <c r="G197" s="18"/>
      <c r="H197" s="27"/>
      <c r="I197" s="27"/>
      <c r="J197" s="27"/>
      <c r="K197" s="27"/>
      <c r="L197" s="27"/>
      <c r="M197" s="33"/>
      <c r="N197" s="33"/>
      <c r="O197" s="33"/>
      <c r="P197" s="33"/>
      <c r="Q197" s="33"/>
      <c r="R197" s="45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</row>
    <row r="198" spans="1:30" ht="14.4" x14ac:dyDescent="0.25">
      <c r="A198" s="103" t="s">
        <v>155</v>
      </c>
      <c r="B198" s="104"/>
      <c r="C198" s="104"/>
      <c r="D198" s="104"/>
      <c r="E198" s="104"/>
      <c r="F198" s="105"/>
      <c r="G198" s="18"/>
      <c r="H198" s="27"/>
      <c r="I198" s="27"/>
      <c r="J198" s="27"/>
      <c r="K198" s="27"/>
      <c r="L198" s="27"/>
      <c r="M198" s="33"/>
      <c r="N198" s="33"/>
      <c r="O198" s="33"/>
      <c r="P198" s="33"/>
      <c r="Q198" s="33"/>
      <c r="R198" s="45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</row>
    <row r="199" spans="1:30" ht="14.4" x14ac:dyDescent="0.25">
      <c r="A199" s="103" t="s">
        <v>156</v>
      </c>
      <c r="B199" s="104"/>
      <c r="C199" s="104"/>
      <c r="D199" s="104"/>
      <c r="E199" s="104"/>
      <c r="F199" s="105"/>
      <c r="G199" s="18"/>
      <c r="H199" s="27"/>
      <c r="I199" s="27"/>
      <c r="J199" s="27"/>
      <c r="K199" s="27"/>
      <c r="L199" s="27"/>
      <c r="M199" s="33"/>
      <c r="N199" s="33"/>
      <c r="O199" s="33"/>
      <c r="P199" s="33"/>
      <c r="Q199" s="33"/>
      <c r="R199" s="45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</row>
    <row r="200" spans="1:30" ht="14.4" x14ac:dyDescent="0.25">
      <c r="A200" s="103" t="s">
        <v>157</v>
      </c>
      <c r="B200" s="104"/>
      <c r="C200" s="104"/>
      <c r="D200" s="104"/>
      <c r="E200" s="104"/>
      <c r="F200" s="105"/>
      <c r="G200" s="18"/>
      <c r="H200" s="27"/>
      <c r="I200" s="27"/>
      <c r="J200" s="27"/>
      <c r="K200" s="27"/>
      <c r="L200" s="27"/>
      <c r="M200" s="33"/>
      <c r="N200" s="33"/>
      <c r="O200" s="33"/>
      <c r="P200" s="33"/>
      <c r="Q200" s="33"/>
      <c r="R200" s="45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</row>
    <row r="201" spans="1:30" ht="13.8" x14ac:dyDescent="0.25">
      <c r="A201" s="103" t="s">
        <v>158</v>
      </c>
      <c r="B201" s="104"/>
      <c r="C201" s="104"/>
      <c r="D201" s="104"/>
      <c r="E201" s="104"/>
      <c r="F201" s="105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</row>
    <row r="202" spans="1:30" ht="13.8" x14ac:dyDescent="0.25">
      <c r="A202" s="103" t="s">
        <v>159</v>
      </c>
      <c r="B202" s="104"/>
      <c r="C202" s="104"/>
      <c r="D202" s="104"/>
      <c r="E202" s="104"/>
      <c r="F202" s="105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</row>
    <row r="203" spans="1:30" ht="13.8" x14ac:dyDescent="0.25">
      <c r="A203" s="103" t="s">
        <v>160</v>
      </c>
      <c r="B203" s="104"/>
      <c r="C203" s="104"/>
      <c r="D203" s="104"/>
      <c r="E203" s="104"/>
      <c r="F203" s="105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</row>
    <row r="204" spans="1:30" ht="13.8" x14ac:dyDescent="0.25">
      <c r="A204" s="103" t="s">
        <v>161</v>
      </c>
      <c r="B204" s="104"/>
      <c r="C204" s="104"/>
      <c r="D204" s="104"/>
      <c r="E204" s="104"/>
      <c r="F204" s="105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</row>
    <row r="205" spans="1:30" ht="13.8" x14ac:dyDescent="0.25">
      <c r="A205" s="103" t="s">
        <v>162</v>
      </c>
      <c r="B205" s="104"/>
      <c r="C205" s="104"/>
      <c r="D205" s="104"/>
      <c r="E205" s="104"/>
      <c r="F205" s="105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</row>
    <row r="206" spans="1:30" ht="13.8" x14ac:dyDescent="0.25">
      <c r="A206" s="103" t="s">
        <v>163</v>
      </c>
      <c r="B206" s="104"/>
      <c r="C206" s="104"/>
      <c r="D206" s="104"/>
      <c r="E206" s="104"/>
      <c r="F206" s="105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</row>
    <row r="207" spans="1:30" ht="13.8" x14ac:dyDescent="0.25">
      <c r="A207" s="103" t="s">
        <v>164</v>
      </c>
      <c r="B207" s="104"/>
      <c r="C207" s="104"/>
      <c r="D207" s="104"/>
      <c r="E207" s="104"/>
      <c r="F207" s="105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</row>
    <row r="208" spans="1:30" ht="13.8" x14ac:dyDescent="0.25">
      <c r="A208" s="103" t="s">
        <v>165</v>
      </c>
      <c r="B208" s="104"/>
      <c r="C208" s="104"/>
      <c r="D208" s="104"/>
      <c r="E208" s="104"/>
      <c r="F208" s="105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</row>
    <row r="209" spans="1:30" ht="13.8" x14ac:dyDescent="0.25">
      <c r="A209" s="103" t="s">
        <v>166</v>
      </c>
      <c r="B209" s="104"/>
      <c r="C209" s="104"/>
      <c r="D209" s="104"/>
      <c r="E209" s="104"/>
      <c r="F209" s="105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</row>
    <row r="210" spans="1:30" ht="13.8" x14ac:dyDescent="0.25">
      <c r="A210" s="103" t="s">
        <v>167</v>
      </c>
      <c r="B210" s="104"/>
      <c r="C210" s="104"/>
      <c r="D210" s="104"/>
      <c r="E210" s="104"/>
      <c r="F210" s="105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</row>
    <row r="211" spans="1:30" ht="13.8" x14ac:dyDescent="0.25">
      <c r="A211" s="103" t="s">
        <v>168</v>
      </c>
      <c r="B211" s="104"/>
      <c r="C211" s="104"/>
      <c r="D211" s="104"/>
      <c r="E211" s="104"/>
      <c r="F211" s="105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</row>
    <row r="212" spans="1:30" ht="13.8" x14ac:dyDescent="0.25">
      <c r="A212" s="103" t="s">
        <v>169</v>
      </c>
      <c r="B212" s="104"/>
      <c r="C212" s="104"/>
      <c r="D212" s="104"/>
      <c r="E212" s="104"/>
      <c r="F212" s="105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</row>
    <row r="213" spans="1:30" ht="13.8" x14ac:dyDescent="0.25">
      <c r="A213" s="103" t="s">
        <v>170</v>
      </c>
      <c r="B213" s="104"/>
      <c r="C213" s="104"/>
      <c r="D213" s="104"/>
      <c r="E213" s="104"/>
      <c r="F213" s="105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</row>
    <row r="214" spans="1:30" ht="13.8" x14ac:dyDescent="0.25">
      <c r="A214" s="103" t="s">
        <v>171</v>
      </c>
      <c r="B214" s="104"/>
      <c r="C214" s="104"/>
      <c r="D214" s="104"/>
      <c r="E214" s="104"/>
      <c r="F214" s="105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</row>
    <row r="215" spans="1:30" ht="13.8" x14ac:dyDescent="0.25">
      <c r="A215" s="103" t="s">
        <v>172</v>
      </c>
      <c r="B215" s="104"/>
      <c r="C215" s="104"/>
      <c r="D215" s="104"/>
      <c r="E215" s="104"/>
      <c r="F215" s="105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</row>
    <row r="216" spans="1:30" ht="13.8" x14ac:dyDescent="0.25">
      <c r="A216" s="103" t="s">
        <v>173</v>
      </c>
      <c r="B216" s="104"/>
      <c r="C216" s="104"/>
      <c r="D216" s="104"/>
      <c r="E216" s="104"/>
      <c r="F216" s="105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</row>
    <row r="217" spans="1:30" ht="13.8" x14ac:dyDescent="0.25">
      <c r="A217" s="103" t="s">
        <v>174</v>
      </c>
      <c r="B217" s="104"/>
      <c r="C217" s="104"/>
      <c r="D217" s="104"/>
      <c r="E217" s="104"/>
      <c r="F217" s="105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</row>
    <row r="218" spans="1:30" ht="13.8" x14ac:dyDescent="0.25">
      <c r="A218" s="103" t="s">
        <v>175</v>
      </c>
      <c r="B218" s="104"/>
      <c r="C218" s="104"/>
      <c r="D218" s="104"/>
      <c r="E218" s="104"/>
      <c r="F218" s="105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</row>
    <row r="219" spans="1:30" ht="13.8" x14ac:dyDescent="0.25">
      <c r="A219" s="103" t="s">
        <v>176</v>
      </c>
      <c r="B219" s="104"/>
      <c r="C219" s="104"/>
      <c r="D219" s="104"/>
      <c r="E219" s="104"/>
      <c r="F219" s="105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</row>
    <row r="220" spans="1:30" ht="13.8" x14ac:dyDescent="0.25">
      <c r="A220" s="103" t="s">
        <v>177</v>
      </c>
      <c r="B220" s="104"/>
      <c r="C220" s="104"/>
      <c r="D220" s="104"/>
      <c r="E220" s="104"/>
      <c r="F220" s="105"/>
      <c r="G220" s="49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</row>
    <row r="221" spans="1:30" ht="13.8" x14ac:dyDescent="0.25">
      <c r="A221" s="50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</row>
    <row r="222" spans="1:30" ht="13.8" x14ac:dyDescent="0.25">
      <c r="A222" s="50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</row>
    <row r="223" spans="1:30" ht="13.8" x14ac:dyDescent="0.25">
      <c r="A223" s="50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</row>
    <row r="224" spans="1:30" ht="13.8" x14ac:dyDescent="0.25">
      <c r="A224" s="50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</row>
    <row r="225" ht="13.8" x14ac:dyDescent="0.25"/>
    <row r="226" ht="13.8" x14ac:dyDescent="0.25"/>
    <row r="227" ht="13.8" x14ac:dyDescent="0.25"/>
    <row r="228" ht="13.8" x14ac:dyDescent="0.25"/>
    <row r="229" ht="13.8" x14ac:dyDescent="0.25"/>
    <row r="230" ht="13.8" x14ac:dyDescent="0.25"/>
    <row r="231" ht="13.8" x14ac:dyDescent="0.25"/>
    <row r="232" ht="13.8" x14ac:dyDescent="0.25"/>
    <row r="233" ht="13.8" x14ac:dyDescent="0.25"/>
    <row r="234" ht="13.8" x14ac:dyDescent="0.25"/>
    <row r="235" ht="13.8" x14ac:dyDescent="0.25"/>
    <row r="236" ht="13.8" x14ac:dyDescent="0.25"/>
    <row r="237" ht="13.8" x14ac:dyDescent="0.25"/>
    <row r="238" ht="13.8" x14ac:dyDescent="0.25"/>
    <row r="239" ht="13.8" x14ac:dyDescent="0.25"/>
    <row r="240" ht="13.8" x14ac:dyDescent="0.25"/>
    <row r="241" ht="13.8" x14ac:dyDescent="0.25"/>
    <row r="242" ht="13.8" x14ac:dyDescent="0.25"/>
    <row r="243" ht="13.8" x14ac:dyDescent="0.25"/>
    <row r="244" ht="13.8" x14ac:dyDescent="0.25"/>
    <row r="245" ht="13.8" x14ac:dyDescent="0.25"/>
    <row r="246" ht="13.8" x14ac:dyDescent="0.25"/>
    <row r="247" ht="13.8" x14ac:dyDescent="0.25"/>
    <row r="248" ht="13.8" x14ac:dyDescent="0.25"/>
    <row r="249" ht="13.8" x14ac:dyDescent="0.25"/>
    <row r="250" ht="13.8" x14ac:dyDescent="0.25"/>
    <row r="251" ht="13.8" x14ac:dyDescent="0.25"/>
    <row r="252" ht="13.8" x14ac:dyDescent="0.25"/>
    <row r="253" ht="13.8" x14ac:dyDescent="0.25"/>
    <row r="254" ht="13.8" x14ac:dyDescent="0.25"/>
    <row r="255" ht="13.8" x14ac:dyDescent="0.25"/>
    <row r="256" ht="13.8" x14ac:dyDescent="0.25"/>
    <row r="257" ht="13.8" x14ac:dyDescent="0.25"/>
    <row r="258" ht="13.8" x14ac:dyDescent="0.25"/>
    <row r="259" ht="13.8" x14ac:dyDescent="0.25"/>
    <row r="260" ht="13.8" x14ac:dyDescent="0.25"/>
    <row r="261" ht="13.8" x14ac:dyDescent="0.25"/>
    <row r="262" ht="13.8" x14ac:dyDescent="0.25"/>
    <row r="263" ht="13.8" x14ac:dyDescent="0.25"/>
    <row r="264" ht="13.8" x14ac:dyDescent="0.25"/>
    <row r="265" ht="13.8" x14ac:dyDescent="0.25"/>
    <row r="266" ht="13.8" x14ac:dyDescent="0.25"/>
    <row r="267" ht="13.8" x14ac:dyDescent="0.25"/>
    <row r="268" ht="13.8" x14ac:dyDescent="0.25"/>
    <row r="269" ht="13.8" x14ac:dyDescent="0.25"/>
    <row r="270" ht="13.8" x14ac:dyDescent="0.25"/>
    <row r="271" ht="13.8" x14ac:dyDescent="0.25"/>
    <row r="272" ht="13.8" x14ac:dyDescent="0.25"/>
    <row r="273" ht="13.8" x14ac:dyDescent="0.25"/>
    <row r="274" ht="13.8" x14ac:dyDescent="0.25"/>
    <row r="275" ht="13.8" x14ac:dyDescent="0.25"/>
    <row r="276" ht="13.8" x14ac:dyDescent="0.25"/>
    <row r="277" ht="13.8" x14ac:dyDescent="0.25"/>
    <row r="278" ht="13.8" x14ac:dyDescent="0.25"/>
    <row r="279" ht="13.8" x14ac:dyDescent="0.25"/>
    <row r="280" ht="13.8" x14ac:dyDescent="0.25"/>
    <row r="281" ht="13.8" x14ac:dyDescent="0.25"/>
    <row r="282" ht="13.8" x14ac:dyDescent="0.25"/>
    <row r="283" ht="13.8" x14ac:dyDescent="0.25"/>
    <row r="284" ht="13.8" x14ac:dyDescent="0.25"/>
    <row r="285" ht="13.8" x14ac:dyDescent="0.25"/>
    <row r="286" ht="13.8" x14ac:dyDescent="0.25"/>
    <row r="287" ht="13.8" x14ac:dyDescent="0.25"/>
    <row r="288" ht="13.8" x14ac:dyDescent="0.25"/>
    <row r="289" ht="13.8" x14ac:dyDescent="0.25"/>
    <row r="290" ht="13.8" x14ac:dyDescent="0.25"/>
    <row r="291" ht="13.8" x14ac:dyDescent="0.25"/>
    <row r="292" ht="13.8" x14ac:dyDescent="0.25"/>
    <row r="293" ht="13.8" x14ac:dyDescent="0.25"/>
    <row r="294" ht="13.8" x14ac:dyDescent="0.25"/>
    <row r="295" ht="13.8" x14ac:dyDescent="0.25"/>
    <row r="296" ht="13.8" x14ac:dyDescent="0.25"/>
    <row r="297" ht="13.8" x14ac:dyDescent="0.25"/>
    <row r="298" ht="13.8" x14ac:dyDescent="0.25"/>
    <row r="299" ht="13.8" x14ac:dyDescent="0.25"/>
    <row r="300" ht="13.8" x14ac:dyDescent="0.25"/>
    <row r="301" ht="13.8" x14ac:dyDescent="0.25"/>
    <row r="302" ht="13.8" x14ac:dyDescent="0.25"/>
    <row r="303" ht="13.8" x14ac:dyDescent="0.25"/>
    <row r="304" ht="13.8" x14ac:dyDescent="0.25"/>
    <row r="305" ht="13.8" x14ac:dyDescent="0.25"/>
    <row r="306" ht="13.8" x14ac:dyDescent="0.25"/>
    <row r="307" ht="13.8" x14ac:dyDescent="0.25"/>
    <row r="308" ht="13.8" x14ac:dyDescent="0.25"/>
    <row r="309" ht="13.8" x14ac:dyDescent="0.25"/>
    <row r="310" ht="13.8" x14ac:dyDescent="0.25"/>
    <row r="311" ht="13.8" x14ac:dyDescent="0.25"/>
    <row r="312" ht="13.8" x14ac:dyDescent="0.25"/>
    <row r="313" ht="13.8" x14ac:dyDescent="0.25"/>
    <row r="314" ht="13.8" x14ac:dyDescent="0.25"/>
    <row r="315" ht="13.8" x14ac:dyDescent="0.25"/>
    <row r="316" ht="13.8" x14ac:dyDescent="0.25"/>
    <row r="317" ht="13.8" x14ac:dyDescent="0.25"/>
    <row r="318" ht="13.8" x14ac:dyDescent="0.25"/>
    <row r="319" ht="13.8" x14ac:dyDescent="0.25"/>
    <row r="320" ht="13.8" x14ac:dyDescent="0.25"/>
    <row r="321" ht="13.8" x14ac:dyDescent="0.25"/>
    <row r="322" ht="13.8" x14ac:dyDescent="0.25"/>
    <row r="323" ht="13.8" x14ac:dyDescent="0.25"/>
    <row r="324" ht="13.8" x14ac:dyDescent="0.25"/>
    <row r="325" ht="13.8" x14ac:dyDescent="0.25"/>
    <row r="326" ht="13.8" x14ac:dyDescent="0.25"/>
    <row r="327" ht="13.8" x14ac:dyDescent="0.25"/>
    <row r="328" ht="13.8" x14ac:dyDescent="0.25"/>
    <row r="329" ht="13.8" x14ac:dyDescent="0.25"/>
    <row r="330" ht="13.8" x14ac:dyDescent="0.25"/>
    <row r="331" ht="13.8" x14ac:dyDescent="0.25"/>
    <row r="332" ht="13.8" x14ac:dyDescent="0.25"/>
    <row r="333" ht="13.8" x14ac:dyDescent="0.25"/>
    <row r="334" ht="13.8" x14ac:dyDescent="0.25"/>
    <row r="335" ht="13.8" x14ac:dyDescent="0.25"/>
    <row r="336" ht="13.8" x14ac:dyDescent="0.25"/>
    <row r="337" ht="13.8" x14ac:dyDescent="0.25"/>
    <row r="338" ht="13.8" x14ac:dyDescent="0.25"/>
    <row r="339" ht="13.8" x14ac:dyDescent="0.25"/>
    <row r="340" ht="13.8" x14ac:dyDescent="0.25"/>
    <row r="341" ht="13.8" x14ac:dyDescent="0.25"/>
    <row r="342" ht="13.8" x14ac:dyDescent="0.25"/>
    <row r="343" ht="13.8" x14ac:dyDescent="0.25"/>
    <row r="344" ht="13.8" x14ac:dyDescent="0.25"/>
    <row r="345" ht="13.8" x14ac:dyDescent="0.25"/>
    <row r="346" ht="13.8" x14ac:dyDescent="0.25"/>
    <row r="347" ht="13.8" x14ac:dyDescent="0.25"/>
    <row r="348" ht="13.8" x14ac:dyDescent="0.25"/>
    <row r="349" ht="13.8" x14ac:dyDescent="0.25"/>
    <row r="350" ht="13.8" x14ac:dyDescent="0.25"/>
    <row r="351" ht="13.8" x14ac:dyDescent="0.25"/>
    <row r="352" ht="13.8" x14ac:dyDescent="0.25"/>
    <row r="353" ht="13.8" x14ac:dyDescent="0.25"/>
    <row r="354" ht="13.8" x14ac:dyDescent="0.25"/>
    <row r="355" ht="13.8" x14ac:dyDescent="0.25"/>
    <row r="356" ht="13.8" x14ac:dyDescent="0.25"/>
    <row r="357" ht="13.8" x14ac:dyDescent="0.25"/>
    <row r="358" ht="13.8" x14ac:dyDescent="0.25"/>
    <row r="359" ht="13.8" x14ac:dyDescent="0.25"/>
    <row r="360" ht="13.8" x14ac:dyDescent="0.25"/>
    <row r="361" ht="13.8" x14ac:dyDescent="0.25"/>
    <row r="362" ht="13.8" x14ac:dyDescent="0.25"/>
    <row r="363" ht="13.8" x14ac:dyDescent="0.25"/>
    <row r="364" ht="13.8" x14ac:dyDescent="0.25"/>
    <row r="365" ht="13.8" x14ac:dyDescent="0.25"/>
    <row r="366" ht="13.8" x14ac:dyDescent="0.25"/>
    <row r="367" ht="13.8" x14ac:dyDescent="0.25"/>
    <row r="368" ht="13.8" x14ac:dyDescent="0.25"/>
    <row r="369" ht="13.8" x14ac:dyDescent="0.25"/>
    <row r="370" ht="13.8" x14ac:dyDescent="0.25"/>
    <row r="371" ht="13.8" x14ac:dyDescent="0.25"/>
    <row r="372" ht="13.8" x14ac:dyDescent="0.25"/>
    <row r="373" ht="13.8" x14ac:dyDescent="0.25"/>
    <row r="374" ht="13.8" x14ac:dyDescent="0.25"/>
    <row r="375" ht="13.8" x14ac:dyDescent="0.25"/>
    <row r="376" ht="13.8" x14ac:dyDescent="0.25"/>
    <row r="377" ht="13.8" x14ac:dyDescent="0.25"/>
    <row r="378" ht="13.8" x14ac:dyDescent="0.25"/>
    <row r="379" ht="13.8" x14ac:dyDescent="0.25"/>
    <row r="380" ht="13.8" x14ac:dyDescent="0.25"/>
    <row r="381" ht="13.8" x14ac:dyDescent="0.25"/>
    <row r="382" ht="13.8" x14ac:dyDescent="0.25"/>
    <row r="383" ht="13.8" x14ac:dyDescent="0.25"/>
    <row r="384" ht="13.8" x14ac:dyDescent="0.25"/>
    <row r="385" ht="13.8" x14ac:dyDescent="0.25"/>
    <row r="386" ht="13.8" x14ac:dyDescent="0.25"/>
    <row r="387" ht="13.8" x14ac:dyDescent="0.25"/>
    <row r="388" ht="13.8" x14ac:dyDescent="0.25"/>
    <row r="389" ht="13.8" x14ac:dyDescent="0.25"/>
    <row r="390" ht="13.8" x14ac:dyDescent="0.25"/>
    <row r="391" ht="13.8" x14ac:dyDescent="0.25"/>
    <row r="392" ht="13.8" x14ac:dyDescent="0.25"/>
    <row r="393" ht="13.8" x14ac:dyDescent="0.25"/>
    <row r="394" ht="13.8" x14ac:dyDescent="0.25"/>
    <row r="395" ht="13.8" x14ac:dyDescent="0.25"/>
    <row r="396" ht="13.8" x14ac:dyDescent="0.25"/>
    <row r="397" ht="13.8" x14ac:dyDescent="0.25"/>
    <row r="398" ht="13.8" x14ac:dyDescent="0.25"/>
    <row r="399" ht="13.8" x14ac:dyDescent="0.25"/>
    <row r="400" ht="13.8" x14ac:dyDescent="0.25"/>
    <row r="401" ht="13.8" x14ac:dyDescent="0.25"/>
    <row r="402" ht="13.8" x14ac:dyDescent="0.25"/>
    <row r="403" ht="13.8" x14ac:dyDescent="0.25"/>
    <row r="404" ht="13.8" x14ac:dyDescent="0.25"/>
    <row r="405" ht="13.8" x14ac:dyDescent="0.25"/>
    <row r="406" ht="13.8" x14ac:dyDescent="0.25"/>
    <row r="407" ht="13.8" x14ac:dyDescent="0.25"/>
    <row r="408" ht="13.8" x14ac:dyDescent="0.25"/>
    <row r="409" ht="13.8" x14ac:dyDescent="0.25"/>
    <row r="410" ht="13.8" x14ac:dyDescent="0.25"/>
    <row r="411" ht="13.8" x14ac:dyDescent="0.25"/>
    <row r="412" ht="13.8" x14ac:dyDescent="0.25"/>
    <row r="413" ht="13.8" x14ac:dyDescent="0.25"/>
    <row r="414" ht="13.8" x14ac:dyDescent="0.25"/>
    <row r="415" ht="13.8" x14ac:dyDescent="0.25"/>
    <row r="416" ht="13.8" x14ac:dyDescent="0.25"/>
    <row r="417" ht="13.8" x14ac:dyDescent="0.25"/>
    <row r="418" ht="13.8" x14ac:dyDescent="0.25"/>
    <row r="419" ht="13.8" x14ac:dyDescent="0.25"/>
    <row r="420" ht="13.8" x14ac:dyDescent="0.25"/>
    <row r="421" ht="13.8" x14ac:dyDescent="0.25"/>
    <row r="422" ht="13.8" x14ac:dyDescent="0.25"/>
    <row r="423" ht="13.8" x14ac:dyDescent="0.25"/>
    <row r="424" ht="13.8" x14ac:dyDescent="0.25"/>
    <row r="425" ht="13.8" x14ac:dyDescent="0.25"/>
    <row r="426" ht="13.8" x14ac:dyDescent="0.25"/>
    <row r="427" ht="13.8" x14ac:dyDescent="0.25"/>
    <row r="428" ht="13.8" x14ac:dyDescent="0.25"/>
    <row r="429" ht="13.8" x14ac:dyDescent="0.25"/>
    <row r="430" ht="13.8" x14ac:dyDescent="0.25"/>
    <row r="431" ht="13.8" x14ac:dyDescent="0.25"/>
    <row r="432" ht="13.8" x14ac:dyDescent="0.25"/>
    <row r="433" ht="13.8" x14ac:dyDescent="0.25"/>
    <row r="434" ht="13.8" x14ac:dyDescent="0.25"/>
    <row r="435" ht="13.8" x14ac:dyDescent="0.25"/>
    <row r="436" ht="13.8" x14ac:dyDescent="0.25"/>
    <row r="437" ht="13.8" x14ac:dyDescent="0.25"/>
    <row r="438" ht="13.8" x14ac:dyDescent="0.25"/>
    <row r="439" ht="13.8" x14ac:dyDescent="0.25"/>
    <row r="440" ht="13.8" x14ac:dyDescent="0.25"/>
    <row r="441" ht="13.8" x14ac:dyDescent="0.25"/>
    <row r="442" ht="13.8" x14ac:dyDescent="0.25"/>
    <row r="443" ht="13.8" x14ac:dyDescent="0.25"/>
    <row r="444" ht="13.8" x14ac:dyDescent="0.25"/>
    <row r="445" ht="13.8" x14ac:dyDescent="0.25"/>
    <row r="446" ht="13.8" x14ac:dyDescent="0.25"/>
    <row r="447" ht="13.8" x14ac:dyDescent="0.25"/>
    <row r="448" ht="13.8" x14ac:dyDescent="0.25"/>
    <row r="449" ht="13.8" x14ac:dyDescent="0.25"/>
    <row r="450" ht="13.8" x14ac:dyDescent="0.25"/>
    <row r="451" ht="13.8" x14ac:dyDescent="0.25"/>
    <row r="452" ht="13.8" x14ac:dyDescent="0.25"/>
    <row r="453" ht="13.8" x14ac:dyDescent="0.25"/>
    <row r="454" ht="13.8" x14ac:dyDescent="0.25"/>
    <row r="455" ht="13.8" x14ac:dyDescent="0.25"/>
    <row r="456" ht="13.8" x14ac:dyDescent="0.25"/>
    <row r="457" ht="13.8" x14ac:dyDescent="0.25"/>
    <row r="458" ht="13.8" x14ac:dyDescent="0.25"/>
    <row r="459" ht="13.8" x14ac:dyDescent="0.25"/>
    <row r="460" ht="13.8" x14ac:dyDescent="0.25"/>
    <row r="461" ht="13.8" x14ac:dyDescent="0.25"/>
    <row r="462" ht="13.8" x14ac:dyDescent="0.25"/>
    <row r="463" ht="13.8" x14ac:dyDescent="0.25"/>
    <row r="464" ht="13.8" x14ac:dyDescent="0.25"/>
    <row r="465" ht="13.8" x14ac:dyDescent="0.25"/>
    <row r="466" ht="13.8" x14ac:dyDescent="0.25"/>
    <row r="467" ht="13.8" x14ac:dyDescent="0.25"/>
    <row r="468" ht="13.8" x14ac:dyDescent="0.25"/>
    <row r="469" ht="13.8" x14ac:dyDescent="0.25"/>
    <row r="470" ht="13.8" x14ac:dyDescent="0.25"/>
    <row r="471" ht="13.8" x14ac:dyDescent="0.25"/>
    <row r="472" ht="13.8" x14ac:dyDescent="0.25"/>
    <row r="473" ht="13.8" x14ac:dyDescent="0.25"/>
    <row r="474" ht="13.8" x14ac:dyDescent="0.25"/>
    <row r="475" ht="13.8" x14ac:dyDescent="0.25"/>
    <row r="476" ht="13.8" x14ac:dyDescent="0.25"/>
    <row r="477" ht="13.8" x14ac:dyDescent="0.25"/>
    <row r="478" ht="13.8" x14ac:dyDescent="0.25"/>
    <row r="479" ht="13.8" x14ac:dyDescent="0.25"/>
    <row r="480" ht="13.8" x14ac:dyDescent="0.25"/>
    <row r="481" ht="13.8" x14ac:dyDescent="0.25"/>
    <row r="482" ht="13.8" x14ac:dyDescent="0.25"/>
    <row r="483" ht="13.8" x14ac:dyDescent="0.25"/>
    <row r="484" ht="13.8" x14ac:dyDescent="0.25"/>
    <row r="485" ht="13.8" x14ac:dyDescent="0.25"/>
    <row r="486" ht="13.8" x14ac:dyDescent="0.25"/>
    <row r="487" ht="13.8" x14ac:dyDescent="0.25"/>
    <row r="488" ht="13.8" x14ac:dyDescent="0.25"/>
    <row r="489" ht="13.8" x14ac:dyDescent="0.25"/>
    <row r="490" ht="13.8" x14ac:dyDescent="0.25"/>
    <row r="491" ht="13.8" x14ac:dyDescent="0.25"/>
    <row r="492" ht="13.8" x14ac:dyDescent="0.25"/>
    <row r="493" ht="13.8" x14ac:dyDescent="0.25"/>
    <row r="494" ht="13.8" x14ac:dyDescent="0.25"/>
    <row r="495" ht="13.8" x14ac:dyDescent="0.25"/>
    <row r="496" ht="13.8" x14ac:dyDescent="0.25"/>
    <row r="497" ht="13.8" x14ac:dyDescent="0.25"/>
    <row r="498" ht="13.8" x14ac:dyDescent="0.25"/>
    <row r="499" ht="13.8" x14ac:dyDescent="0.25"/>
    <row r="500" ht="13.8" x14ac:dyDescent="0.25"/>
    <row r="501" ht="13.8" x14ac:dyDescent="0.25"/>
    <row r="502" ht="13.8" x14ac:dyDescent="0.25"/>
    <row r="503" ht="13.8" x14ac:dyDescent="0.25"/>
    <row r="504" ht="13.8" x14ac:dyDescent="0.25"/>
    <row r="505" ht="13.8" x14ac:dyDescent="0.25"/>
    <row r="506" ht="13.8" x14ac:dyDescent="0.25"/>
    <row r="507" ht="13.8" x14ac:dyDescent="0.25"/>
    <row r="508" ht="13.8" x14ac:dyDescent="0.25"/>
    <row r="509" ht="13.8" x14ac:dyDescent="0.25"/>
    <row r="510" ht="13.8" x14ac:dyDescent="0.25"/>
    <row r="511" ht="13.8" x14ac:dyDescent="0.25"/>
    <row r="512" ht="13.8" x14ac:dyDescent="0.25"/>
    <row r="513" ht="13.8" x14ac:dyDescent="0.25"/>
    <row r="514" ht="13.8" x14ac:dyDescent="0.25"/>
    <row r="515" ht="13.8" x14ac:dyDescent="0.25"/>
    <row r="516" ht="13.8" x14ac:dyDescent="0.25"/>
    <row r="517" ht="13.8" x14ac:dyDescent="0.25"/>
    <row r="518" ht="13.8" x14ac:dyDescent="0.25"/>
    <row r="519" ht="13.8" x14ac:dyDescent="0.25"/>
    <row r="520" ht="13.8" x14ac:dyDescent="0.25"/>
    <row r="521" ht="13.8" x14ac:dyDescent="0.25"/>
    <row r="522" ht="13.8" x14ac:dyDescent="0.25"/>
    <row r="523" ht="13.8" x14ac:dyDescent="0.25"/>
    <row r="524" ht="13.8" x14ac:dyDescent="0.25"/>
    <row r="525" ht="13.8" x14ac:dyDescent="0.25"/>
    <row r="526" ht="13.8" x14ac:dyDescent="0.25"/>
    <row r="527" ht="13.8" x14ac:dyDescent="0.25"/>
    <row r="528" ht="13.8" x14ac:dyDescent="0.25"/>
    <row r="529" ht="13.8" x14ac:dyDescent="0.25"/>
    <row r="530" ht="13.8" x14ac:dyDescent="0.25"/>
    <row r="531" ht="13.8" x14ac:dyDescent="0.25"/>
    <row r="532" ht="13.8" x14ac:dyDescent="0.25"/>
    <row r="533" ht="13.8" x14ac:dyDescent="0.25"/>
    <row r="534" ht="13.8" x14ac:dyDescent="0.25"/>
    <row r="535" ht="13.8" x14ac:dyDescent="0.25"/>
    <row r="536" ht="13.8" x14ac:dyDescent="0.25"/>
    <row r="537" ht="13.8" x14ac:dyDescent="0.25"/>
    <row r="538" ht="13.8" x14ac:dyDescent="0.25"/>
    <row r="539" ht="13.8" x14ac:dyDescent="0.25"/>
    <row r="540" ht="13.8" x14ac:dyDescent="0.25"/>
    <row r="541" ht="13.8" x14ac:dyDescent="0.25"/>
    <row r="542" ht="13.8" x14ac:dyDescent="0.25"/>
    <row r="543" ht="13.8" x14ac:dyDescent="0.25"/>
    <row r="544" ht="13.8" x14ac:dyDescent="0.25"/>
    <row r="545" ht="13.8" x14ac:dyDescent="0.25"/>
    <row r="546" ht="13.8" x14ac:dyDescent="0.25"/>
    <row r="547" ht="13.8" x14ac:dyDescent="0.25"/>
    <row r="548" ht="13.8" x14ac:dyDescent="0.25"/>
    <row r="549" ht="13.8" x14ac:dyDescent="0.25"/>
    <row r="550" ht="13.8" x14ac:dyDescent="0.25"/>
    <row r="551" ht="13.8" x14ac:dyDescent="0.25"/>
    <row r="552" ht="13.8" x14ac:dyDescent="0.25"/>
    <row r="553" ht="13.8" x14ac:dyDescent="0.25"/>
    <row r="554" ht="13.8" x14ac:dyDescent="0.25"/>
    <row r="555" ht="13.8" x14ac:dyDescent="0.25"/>
    <row r="556" ht="13.8" x14ac:dyDescent="0.25"/>
    <row r="557" ht="13.8" x14ac:dyDescent="0.25"/>
    <row r="558" ht="13.8" x14ac:dyDescent="0.25"/>
    <row r="559" ht="13.8" x14ac:dyDescent="0.25"/>
    <row r="560" ht="13.8" x14ac:dyDescent="0.25"/>
    <row r="561" ht="13.8" x14ac:dyDescent="0.25"/>
    <row r="562" ht="13.8" x14ac:dyDescent="0.25"/>
    <row r="563" ht="13.8" x14ac:dyDescent="0.25"/>
    <row r="564" ht="13.8" x14ac:dyDescent="0.25"/>
    <row r="565" ht="13.8" x14ac:dyDescent="0.25"/>
    <row r="566" ht="13.8" x14ac:dyDescent="0.25"/>
    <row r="567" ht="13.8" x14ac:dyDescent="0.25"/>
    <row r="568" ht="13.8" x14ac:dyDescent="0.25"/>
    <row r="569" ht="13.8" x14ac:dyDescent="0.25"/>
    <row r="570" ht="13.8" x14ac:dyDescent="0.25"/>
    <row r="571" ht="13.8" x14ac:dyDescent="0.25"/>
    <row r="572" ht="13.8" x14ac:dyDescent="0.25"/>
    <row r="573" ht="13.8" x14ac:dyDescent="0.25"/>
    <row r="574" ht="13.8" x14ac:dyDescent="0.25"/>
    <row r="575" ht="13.8" x14ac:dyDescent="0.25"/>
    <row r="576" ht="13.8" x14ac:dyDescent="0.25"/>
    <row r="577" ht="13.8" x14ac:dyDescent="0.25"/>
    <row r="578" ht="13.8" x14ac:dyDescent="0.25"/>
    <row r="579" ht="13.8" x14ac:dyDescent="0.25"/>
    <row r="580" ht="13.8" x14ac:dyDescent="0.25"/>
    <row r="581" ht="13.8" x14ac:dyDescent="0.25"/>
    <row r="582" ht="13.8" x14ac:dyDescent="0.25"/>
    <row r="583" ht="13.8" x14ac:dyDescent="0.25"/>
    <row r="584" ht="13.8" x14ac:dyDescent="0.25"/>
    <row r="585" ht="13.8" x14ac:dyDescent="0.25"/>
    <row r="586" ht="13.8" x14ac:dyDescent="0.25"/>
    <row r="587" ht="13.8" x14ac:dyDescent="0.25"/>
    <row r="588" ht="13.8" x14ac:dyDescent="0.25"/>
    <row r="589" ht="13.8" x14ac:dyDescent="0.25"/>
    <row r="590" ht="13.8" x14ac:dyDescent="0.25"/>
    <row r="591" ht="13.8" x14ac:dyDescent="0.25"/>
    <row r="592" ht="13.8" x14ac:dyDescent="0.25"/>
    <row r="593" ht="13.8" x14ac:dyDescent="0.25"/>
    <row r="594" ht="13.8" x14ac:dyDescent="0.25"/>
    <row r="595" ht="13.8" x14ac:dyDescent="0.25"/>
    <row r="596" ht="13.8" x14ac:dyDescent="0.25"/>
    <row r="597" ht="13.8" x14ac:dyDescent="0.25"/>
    <row r="598" ht="13.8" x14ac:dyDescent="0.25"/>
    <row r="599" ht="13.8" x14ac:dyDescent="0.25"/>
    <row r="600" ht="13.8" x14ac:dyDescent="0.25"/>
    <row r="601" ht="13.8" x14ac:dyDescent="0.25"/>
    <row r="602" ht="13.8" x14ac:dyDescent="0.25"/>
    <row r="603" ht="13.8" x14ac:dyDescent="0.25"/>
    <row r="604" ht="13.8" x14ac:dyDescent="0.25"/>
    <row r="605" ht="13.8" x14ac:dyDescent="0.25"/>
    <row r="606" ht="13.8" x14ac:dyDescent="0.25"/>
    <row r="607" ht="13.8" x14ac:dyDescent="0.25"/>
    <row r="608" ht="13.8" x14ac:dyDescent="0.25"/>
    <row r="609" ht="13.8" x14ac:dyDescent="0.25"/>
    <row r="610" ht="13.8" x14ac:dyDescent="0.25"/>
    <row r="611" ht="13.8" x14ac:dyDescent="0.25"/>
    <row r="612" ht="13.8" x14ac:dyDescent="0.25"/>
    <row r="613" ht="13.8" x14ac:dyDescent="0.25"/>
    <row r="614" ht="13.8" x14ac:dyDescent="0.25"/>
    <row r="615" ht="13.8" x14ac:dyDescent="0.25"/>
    <row r="616" ht="13.8" x14ac:dyDescent="0.25"/>
    <row r="617" ht="13.8" x14ac:dyDescent="0.25"/>
    <row r="618" ht="13.8" x14ac:dyDescent="0.25"/>
    <row r="619" ht="13.8" x14ac:dyDescent="0.25"/>
    <row r="620" ht="13.8" x14ac:dyDescent="0.25"/>
    <row r="621" ht="13.8" x14ac:dyDescent="0.25"/>
    <row r="622" ht="13.8" x14ac:dyDescent="0.25"/>
    <row r="623" ht="13.8" x14ac:dyDescent="0.25"/>
    <row r="624" ht="13.8" x14ac:dyDescent="0.25"/>
    <row r="625" ht="13.8" x14ac:dyDescent="0.25"/>
    <row r="626" ht="13.8" x14ac:dyDescent="0.25"/>
    <row r="627" ht="13.8" x14ac:dyDescent="0.25"/>
    <row r="628" ht="13.8" x14ac:dyDescent="0.25"/>
    <row r="629" ht="13.8" x14ac:dyDescent="0.25"/>
    <row r="630" ht="13.8" x14ac:dyDescent="0.25"/>
    <row r="631" ht="13.8" x14ac:dyDescent="0.25"/>
    <row r="632" ht="13.8" x14ac:dyDescent="0.25"/>
    <row r="633" ht="13.8" x14ac:dyDescent="0.25"/>
    <row r="634" ht="13.8" x14ac:dyDescent="0.25"/>
    <row r="635" ht="13.8" x14ac:dyDescent="0.25"/>
    <row r="636" ht="13.8" x14ac:dyDescent="0.25"/>
    <row r="637" ht="13.8" x14ac:dyDescent="0.25"/>
    <row r="638" ht="13.8" x14ac:dyDescent="0.25"/>
    <row r="639" ht="13.8" x14ac:dyDescent="0.25"/>
    <row r="640" ht="13.8" x14ac:dyDescent="0.25"/>
    <row r="641" ht="13.8" x14ac:dyDescent="0.25"/>
    <row r="642" ht="13.8" x14ac:dyDescent="0.25"/>
    <row r="643" ht="13.8" x14ac:dyDescent="0.25"/>
    <row r="644" ht="13.8" x14ac:dyDescent="0.25"/>
    <row r="645" ht="13.8" x14ac:dyDescent="0.25"/>
    <row r="646" ht="13.8" x14ac:dyDescent="0.25"/>
    <row r="647" ht="13.8" x14ac:dyDescent="0.25"/>
    <row r="648" ht="13.8" x14ac:dyDescent="0.25"/>
    <row r="649" ht="13.8" x14ac:dyDescent="0.25"/>
    <row r="650" ht="13.8" x14ac:dyDescent="0.25"/>
    <row r="651" ht="13.8" x14ac:dyDescent="0.25"/>
    <row r="652" ht="13.8" x14ac:dyDescent="0.25"/>
    <row r="653" ht="13.8" x14ac:dyDescent="0.25"/>
    <row r="654" ht="13.8" x14ac:dyDescent="0.25"/>
    <row r="655" ht="13.8" x14ac:dyDescent="0.25"/>
    <row r="656" ht="13.8" x14ac:dyDescent="0.25"/>
    <row r="657" ht="13.8" x14ac:dyDescent="0.25"/>
    <row r="658" ht="13.8" x14ac:dyDescent="0.25"/>
    <row r="659" ht="13.8" x14ac:dyDescent="0.25"/>
    <row r="660" ht="13.8" x14ac:dyDescent="0.25"/>
    <row r="661" ht="13.8" x14ac:dyDescent="0.25"/>
    <row r="662" ht="13.8" x14ac:dyDescent="0.25"/>
    <row r="663" ht="13.8" x14ac:dyDescent="0.25"/>
    <row r="664" ht="13.8" x14ac:dyDescent="0.25"/>
    <row r="665" ht="13.8" x14ac:dyDescent="0.25"/>
    <row r="666" ht="13.8" x14ac:dyDescent="0.25"/>
    <row r="667" ht="13.8" x14ac:dyDescent="0.25"/>
    <row r="668" ht="13.8" x14ac:dyDescent="0.25"/>
    <row r="669" ht="13.8" x14ac:dyDescent="0.25"/>
    <row r="670" ht="13.8" x14ac:dyDescent="0.25"/>
    <row r="671" ht="13.8" x14ac:dyDescent="0.25"/>
    <row r="672" ht="13.8" x14ac:dyDescent="0.25"/>
    <row r="673" ht="13.8" x14ac:dyDescent="0.25"/>
    <row r="674" ht="13.8" x14ac:dyDescent="0.25"/>
    <row r="675" ht="13.8" x14ac:dyDescent="0.25"/>
    <row r="676" ht="13.8" x14ac:dyDescent="0.25"/>
    <row r="677" ht="13.8" x14ac:dyDescent="0.25"/>
    <row r="678" ht="13.8" x14ac:dyDescent="0.25"/>
    <row r="679" ht="13.8" x14ac:dyDescent="0.25"/>
    <row r="680" ht="13.8" x14ac:dyDescent="0.25"/>
    <row r="681" ht="13.8" x14ac:dyDescent="0.25"/>
    <row r="682" ht="13.8" x14ac:dyDescent="0.25"/>
    <row r="683" ht="13.8" x14ac:dyDescent="0.25"/>
    <row r="684" ht="13.8" x14ac:dyDescent="0.25"/>
    <row r="685" ht="13.8" x14ac:dyDescent="0.25"/>
    <row r="686" ht="13.8" x14ac:dyDescent="0.25"/>
    <row r="687" ht="13.8" x14ac:dyDescent="0.25"/>
    <row r="688" ht="13.8" x14ac:dyDescent="0.25"/>
    <row r="689" ht="13.8" x14ac:dyDescent="0.25"/>
    <row r="690" ht="13.8" x14ac:dyDescent="0.25"/>
    <row r="691" ht="13.8" x14ac:dyDescent="0.25"/>
    <row r="692" ht="13.8" x14ac:dyDescent="0.25"/>
    <row r="693" ht="13.8" x14ac:dyDescent="0.25"/>
    <row r="694" ht="13.8" x14ac:dyDescent="0.25"/>
    <row r="695" ht="13.8" x14ac:dyDescent="0.25"/>
    <row r="696" ht="13.8" x14ac:dyDescent="0.25"/>
    <row r="697" ht="13.8" x14ac:dyDescent="0.25"/>
    <row r="698" ht="13.8" x14ac:dyDescent="0.25"/>
    <row r="699" ht="13.8" x14ac:dyDescent="0.25"/>
    <row r="700" ht="13.8" x14ac:dyDescent="0.25"/>
    <row r="701" ht="13.8" x14ac:dyDescent="0.25"/>
    <row r="702" ht="13.8" x14ac:dyDescent="0.25"/>
    <row r="703" ht="13.8" x14ac:dyDescent="0.25"/>
    <row r="704" ht="13.8" x14ac:dyDescent="0.25"/>
    <row r="705" ht="13.8" x14ac:dyDescent="0.25"/>
    <row r="706" ht="13.8" x14ac:dyDescent="0.25"/>
    <row r="707" ht="13.8" x14ac:dyDescent="0.25"/>
    <row r="708" ht="13.8" x14ac:dyDescent="0.25"/>
    <row r="709" ht="13.8" x14ac:dyDescent="0.25"/>
    <row r="710" ht="13.8" x14ac:dyDescent="0.25"/>
    <row r="711" ht="13.8" x14ac:dyDescent="0.25"/>
    <row r="712" ht="13.8" x14ac:dyDescent="0.25"/>
    <row r="713" ht="13.8" x14ac:dyDescent="0.25"/>
    <row r="714" ht="13.8" x14ac:dyDescent="0.25"/>
    <row r="715" ht="13.8" x14ac:dyDescent="0.25"/>
    <row r="716" ht="13.8" x14ac:dyDescent="0.25"/>
    <row r="717" ht="13.8" x14ac:dyDescent="0.25"/>
    <row r="718" ht="13.8" x14ac:dyDescent="0.25"/>
    <row r="719" ht="13.8" x14ac:dyDescent="0.25"/>
    <row r="720" ht="13.8" x14ac:dyDescent="0.25"/>
    <row r="721" ht="13.8" x14ac:dyDescent="0.25"/>
    <row r="722" ht="13.8" x14ac:dyDescent="0.25"/>
    <row r="723" ht="13.8" x14ac:dyDescent="0.25"/>
    <row r="724" ht="13.8" x14ac:dyDescent="0.25"/>
    <row r="725" ht="13.8" x14ac:dyDescent="0.25"/>
    <row r="726" ht="13.8" x14ac:dyDescent="0.25"/>
    <row r="727" ht="13.8" x14ac:dyDescent="0.25"/>
    <row r="728" ht="13.8" x14ac:dyDescent="0.25"/>
    <row r="729" ht="13.8" x14ac:dyDescent="0.25"/>
    <row r="730" ht="13.8" x14ac:dyDescent="0.25"/>
    <row r="731" ht="13.8" x14ac:dyDescent="0.25"/>
    <row r="732" ht="13.8" x14ac:dyDescent="0.25"/>
    <row r="733" ht="13.8" x14ac:dyDescent="0.25"/>
    <row r="734" ht="13.8" x14ac:dyDescent="0.25"/>
    <row r="735" ht="13.8" x14ac:dyDescent="0.25"/>
    <row r="736" ht="13.8" x14ac:dyDescent="0.25"/>
    <row r="737" ht="13.8" x14ac:dyDescent="0.25"/>
    <row r="738" ht="13.8" x14ac:dyDescent="0.25"/>
    <row r="739" ht="13.8" x14ac:dyDescent="0.25"/>
    <row r="740" ht="13.8" x14ac:dyDescent="0.25"/>
    <row r="741" ht="13.8" x14ac:dyDescent="0.25"/>
    <row r="742" ht="13.8" x14ac:dyDescent="0.25"/>
    <row r="743" ht="13.8" x14ac:dyDescent="0.25"/>
    <row r="744" ht="13.8" x14ac:dyDescent="0.25"/>
    <row r="745" ht="13.8" x14ac:dyDescent="0.25"/>
    <row r="746" ht="13.8" x14ac:dyDescent="0.25"/>
    <row r="747" ht="13.8" x14ac:dyDescent="0.25"/>
    <row r="748" ht="13.8" x14ac:dyDescent="0.25"/>
    <row r="749" ht="13.8" x14ac:dyDescent="0.25"/>
    <row r="750" ht="13.8" x14ac:dyDescent="0.25"/>
    <row r="751" ht="13.8" x14ac:dyDescent="0.25"/>
    <row r="752" ht="13.8" x14ac:dyDescent="0.25"/>
    <row r="753" ht="13.8" x14ac:dyDescent="0.25"/>
    <row r="754" ht="13.8" x14ac:dyDescent="0.25"/>
    <row r="755" ht="13.8" x14ac:dyDescent="0.25"/>
    <row r="756" ht="13.8" x14ac:dyDescent="0.25"/>
    <row r="757" ht="13.8" x14ac:dyDescent="0.25"/>
    <row r="758" ht="13.8" x14ac:dyDescent="0.25"/>
    <row r="759" ht="13.8" x14ac:dyDescent="0.25"/>
    <row r="760" ht="13.8" x14ac:dyDescent="0.25"/>
    <row r="761" ht="13.8" x14ac:dyDescent="0.25"/>
    <row r="762" ht="13.8" x14ac:dyDescent="0.25"/>
    <row r="763" ht="13.8" x14ac:dyDescent="0.25"/>
    <row r="764" ht="13.8" x14ac:dyDescent="0.25"/>
    <row r="765" ht="13.8" x14ac:dyDescent="0.25"/>
    <row r="766" ht="13.8" x14ac:dyDescent="0.25"/>
    <row r="767" ht="13.8" x14ac:dyDescent="0.25"/>
    <row r="768" ht="13.8" x14ac:dyDescent="0.25"/>
    <row r="769" ht="13.8" x14ac:dyDescent="0.25"/>
    <row r="770" ht="13.8" x14ac:dyDescent="0.25"/>
    <row r="771" ht="13.8" x14ac:dyDescent="0.25"/>
    <row r="772" ht="13.8" x14ac:dyDescent="0.25"/>
    <row r="773" ht="13.8" x14ac:dyDescent="0.25"/>
    <row r="774" ht="13.8" x14ac:dyDescent="0.25"/>
    <row r="775" ht="13.8" x14ac:dyDescent="0.25"/>
    <row r="776" ht="13.8" x14ac:dyDescent="0.25"/>
    <row r="777" ht="13.8" x14ac:dyDescent="0.25"/>
    <row r="778" ht="13.8" x14ac:dyDescent="0.25"/>
    <row r="779" ht="13.8" x14ac:dyDescent="0.25"/>
    <row r="780" ht="13.8" x14ac:dyDescent="0.25"/>
    <row r="781" ht="13.8" x14ac:dyDescent="0.25"/>
    <row r="782" ht="13.8" x14ac:dyDescent="0.25"/>
    <row r="783" ht="13.8" x14ac:dyDescent="0.25"/>
    <row r="784" ht="13.8" x14ac:dyDescent="0.25"/>
    <row r="785" ht="13.8" x14ac:dyDescent="0.25"/>
    <row r="786" ht="13.8" x14ac:dyDescent="0.25"/>
    <row r="787" ht="13.8" x14ac:dyDescent="0.25"/>
    <row r="788" ht="13.8" x14ac:dyDescent="0.25"/>
    <row r="789" ht="13.8" x14ac:dyDescent="0.25"/>
    <row r="790" ht="13.8" x14ac:dyDescent="0.25"/>
    <row r="791" ht="13.8" x14ac:dyDescent="0.25"/>
    <row r="792" ht="13.8" x14ac:dyDescent="0.25"/>
    <row r="793" ht="13.8" x14ac:dyDescent="0.25"/>
    <row r="794" ht="13.8" x14ac:dyDescent="0.25"/>
    <row r="795" ht="13.8" x14ac:dyDescent="0.25"/>
    <row r="796" ht="13.8" x14ac:dyDescent="0.25"/>
    <row r="797" ht="13.8" x14ac:dyDescent="0.25"/>
    <row r="798" ht="13.8" x14ac:dyDescent="0.25"/>
    <row r="799" ht="13.8" x14ac:dyDescent="0.25"/>
    <row r="800" ht="13.8" x14ac:dyDescent="0.25"/>
    <row r="801" ht="13.8" x14ac:dyDescent="0.25"/>
    <row r="802" ht="13.8" x14ac:dyDescent="0.25"/>
    <row r="803" ht="13.8" x14ac:dyDescent="0.25"/>
    <row r="804" ht="13.8" x14ac:dyDescent="0.25"/>
    <row r="805" ht="13.8" x14ac:dyDescent="0.25"/>
    <row r="806" ht="13.8" x14ac:dyDescent="0.25"/>
    <row r="807" ht="13.8" x14ac:dyDescent="0.25"/>
    <row r="808" ht="13.8" x14ac:dyDescent="0.25"/>
    <row r="809" ht="13.8" x14ac:dyDescent="0.25"/>
    <row r="810" ht="13.8" x14ac:dyDescent="0.25"/>
    <row r="811" ht="13.8" x14ac:dyDescent="0.25"/>
    <row r="812" ht="13.8" x14ac:dyDescent="0.25"/>
    <row r="813" ht="13.8" x14ac:dyDescent="0.25"/>
    <row r="814" ht="13.8" x14ac:dyDescent="0.25"/>
    <row r="815" ht="13.8" x14ac:dyDescent="0.25"/>
    <row r="816" ht="13.8" x14ac:dyDescent="0.25"/>
    <row r="817" ht="13.8" x14ac:dyDescent="0.25"/>
    <row r="818" ht="13.8" x14ac:dyDescent="0.25"/>
    <row r="819" ht="13.8" x14ac:dyDescent="0.25"/>
    <row r="820" ht="13.8" x14ac:dyDescent="0.25"/>
    <row r="821" ht="13.8" x14ac:dyDescent="0.25"/>
    <row r="822" ht="13.8" x14ac:dyDescent="0.25"/>
    <row r="823" ht="13.8" x14ac:dyDescent="0.25"/>
    <row r="824" ht="13.8" x14ac:dyDescent="0.25"/>
    <row r="825" ht="13.8" x14ac:dyDescent="0.25"/>
    <row r="826" ht="13.8" x14ac:dyDescent="0.25"/>
    <row r="827" ht="13.8" x14ac:dyDescent="0.25"/>
    <row r="828" ht="13.8" x14ac:dyDescent="0.25"/>
    <row r="829" ht="13.8" x14ac:dyDescent="0.25"/>
    <row r="830" ht="13.8" x14ac:dyDescent="0.25"/>
    <row r="831" ht="13.8" x14ac:dyDescent="0.25"/>
    <row r="832" ht="13.8" x14ac:dyDescent="0.25"/>
    <row r="833" ht="13.8" x14ac:dyDescent="0.25"/>
    <row r="834" ht="13.8" x14ac:dyDescent="0.25"/>
    <row r="835" ht="13.8" x14ac:dyDescent="0.25"/>
    <row r="836" ht="13.8" x14ac:dyDescent="0.25"/>
    <row r="837" ht="13.8" x14ac:dyDescent="0.25"/>
    <row r="838" ht="13.8" x14ac:dyDescent="0.25"/>
    <row r="839" ht="13.8" x14ac:dyDescent="0.25"/>
    <row r="840" ht="13.8" x14ac:dyDescent="0.25"/>
    <row r="841" ht="13.8" x14ac:dyDescent="0.25"/>
    <row r="842" ht="13.8" x14ac:dyDescent="0.25"/>
    <row r="843" ht="13.8" x14ac:dyDescent="0.25"/>
    <row r="844" ht="13.8" x14ac:dyDescent="0.25"/>
    <row r="845" ht="13.8" x14ac:dyDescent="0.25"/>
    <row r="846" ht="13.8" x14ac:dyDescent="0.25"/>
    <row r="847" ht="13.8" x14ac:dyDescent="0.25"/>
    <row r="848" ht="13.8" x14ac:dyDescent="0.25"/>
    <row r="849" ht="13.8" x14ac:dyDescent="0.25"/>
    <row r="850" ht="13.8" x14ac:dyDescent="0.25"/>
    <row r="851" ht="13.8" x14ac:dyDescent="0.25"/>
    <row r="852" ht="13.8" x14ac:dyDescent="0.25"/>
    <row r="853" ht="13.8" x14ac:dyDescent="0.25"/>
    <row r="854" ht="13.8" x14ac:dyDescent="0.25"/>
    <row r="855" ht="13.8" x14ac:dyDescent="0.25"/>
    <row r="856" ht="13.8" x14ac:dyDescent="0.25"/>
    <row r="857" ht="13.8" x14ac:dyDescent="0.25"/>
    <row r="858" ht="13.8" x14ac:dyDescent="0.25"/>
    <row r="859" ht="13.8" x14ac:dyDescent="0.25"/>
    <row r="860" ht="13.8" x14ac:dyDescent="0.25"/>
    <row r="861" ht="13.8" x14ac:dyDescent="0.25"/>
    <row r="862" ht="13.8" x14ac:dyDescent="0.25"/>
    <row r="863" ht="13.8" x14ac:dyDescent="0.25"/>
    <row r="864" ht="13.8" x14ac:dyDescent="0.25"/>
    <row r="865" ht="13.8" x14ac:dyDescent="0.25"/>
    <row r="866" ht="13.8" x14ac:dyDescent="0.25"/>
    <row r="867" ht="13.8" x14ac:dyDescent="0.25"/>
    <row r="868" ht="13.8" x14ac:dyDescent="0.25"/>
    <row r="869" ht="13.8" x14ac:dyDescent="0.25"/>
    <row r="870" ht="13.8" x14ac:dyDescent="0.25"/>
    <row r="871" ht="13.8" x14ac:dyDescent="0.25"/>
    <row r="872" ht="13.8" x14ac:dyDescent="0.25"/>
    <row r="873" ht="13.8" x14ac:dyDescent="0.25"/>
    <row r="874" ht="13.8" x14ac:dyDescent="0.25"/>
    <row r="875" ht="13.8" x14ac:dyDescent="0.25"/>
    <row r="876" ht="13.8" x14ac:dyDescent="0.25"/>
    <row r="877" ht="13.8" x14ac:dyDescent="0.25"/>
    <row r="878" ht="13.8" x14ac:dyDescent="0.25"/>
    <row r="879" ht="13.8" x14ac:dyDescent="0.25"/>
    <row r="880" ht="13.8" x14ac:dyDescent="0.25"/>
    <row r="881" ht="13.8" x14ac:dyDescent="0.25"/>
    <row r="882" ht="13.8" x14ac:dyDescent="0.25"/>
    <row r="883" ht="13.8" x14ac:dyDescent="0.25"/>
    <row r="884" ht="13.8" x14ac:dyDescent="0.25"/>
    <row r="885" ht="13.8" x14ac:dyDescent="0.25"/>
    <row r="886" ht="13.8" x14ac:dyDescent="0.25"/>
    <row r="887" ht="13.8" x14ac:dyDescent="0.25"/>
    <row r="888" ht="13.8" x14ac:dyDescent="0.25"/>
    <row r="889" ht="13.8" x14ac:dyDescent="0.25"/>
    <row r="890" ht="13.8" x14ac:dyDescent="0.25"/>
    <row r="891" ht="13.8" x14ac:dyDescent="0.25"/>
    <row r="892" ht="13.8" x14ac:dyDescent="0.25"/>
    <row r="893" ht="13.8" x14ac:dyDescent="0.25"/>
    <row r="894" ht="13.8" x14ac:dyDescent="0.25"/>
    <row r="895" ht="13.8" x14ac:dyDescent="0.25"/>
    <row r="896" ht="13.8" x14ac:dyDescent="0.25"/>
    <row r="897" ht="13.8" x14ac:dyDescent="0.25"/>
    <row r="898" ht="13.8" x14ac:dyDescent="0.25"/>
    <row r="899" ht="13.8" x14ac:dyDescent="0.25"/>
    <row r="900" ht="13.8" x14ac:dyDescent="0.25"/>
    <row r="901" ht="13.8" x14ac:dyDescent="0.25"/>
    <row r="902" ht="13.8" x14ac:dyDescent="0.25"/>
    <row r="903" ht="13.8" x14ac:dyDescent="0.25"/>
    <row r="904" ht="13.8" x14ac:dyDescent="0.25"/>
    <row r="905" ht="13.8" x14ac:dyDescent="0.25"/>
    <row r="906" ht="13.8" x14ac:dyDescent="0.25"/>
    <row r="907" ht="13.8" x14ac:dyDescent="0.25"/>
    <row r="908" ht="13.8" x14ac:dyDescent="0.25"/>
    <row r="909" ht="13.8" x14ac:dyDescent="0.25"/>
    <row r="910" ht="13.8" x14ac:dyDescent="0.25"/>
    <row r="911" ht="13.8" x14ac:dyDescent="0.25"/>
    <row r="912" ht="13.8" x14ac:dyDescent="0.25"/>
    <row r="913" ht="13.8" x14ac:dyDescent="0.25"/>
    <row r="914" ht="13.8" x14ac:dyDescent="0.25"/>
    <row r="915" ht="13.8" x14ac:dyDescent="0.25"/>
    <row r="916" ht="13.8" x14ac:dyDescent="0.25"/>
    <row r="917" ht="13.8" x14ac:dyDescent="0.25"/>
    <row r="918" ht="13.8" x14ac:dyDescent="0.25"/>
    <row r="919" ht="13.8" x14ac:dyDescent="0.25"/>
    <row r="920" ht="13.8" x14ac:dyDescent="0.25"/>
    <row r="921" ht="13.8" x14ac:dyDescent="0.25"/>
    <row r="922" ht="13.8" x14ac:dyDescent="0.25"/>
    <row r="923" ht="13.8" x14ac:dyDescent="0.25"/>
    <row r="924" ht="13.8" x14ac:dyDescent="0.25"/>
    <row r="925" ht="13.8" x14ac:dyDescent="0.25"/>
    <row r="926" ht="13.8" x14ac:dyDescent="0.25"/>
    <row r="927" ht="13.8" x14ac:dyDescent="0.25"/>
    <row r="928" ht="13.8" x14ac:dyDescent="0.25"/>
    <row r="929" ht="13.8" x14ac:dyDescent="0.25"/>
    <row r="930" ht="13.8" x14ac:dyDescent="0.25"/>
    <row r="931" ht="13.8" x14ac:dyDescent="0.25"/>
    <row r="932" ht="13.8" x14ac:dyDescent="0.25"/>
    <row r="933" ht="13.8" x14ac:dyDescent="0.25"/>
    <row r="934" ht="13.8" x14ac:dyDescent="0.25"/>
    <row r="935" ht="13.8" x14ac:dyDescent="0.25"/>
    <row r="936" ht="13.8" x14ac:dyDescent="0.25"/>
    <row r="937" ht="13.8" x14ac:dyDescent="0.25"/>
    <row r="938" ht="13.8" x14ac:dyDescent="0.25"/>
    <row r="939" ht="13.8" x14ac:dyDescent="0.25"/>
    <row r="940" ht="13.8" x14ac:dyDescent="0.25"/>
    <row r="941" ht="13.8" x14ac:dyDescent="0.25"/>
    <row r="942" ht="13.8" x14ac:dyDescent="0.25"/>
    <row r="943" ht="13.8" x14ac:dyDescent="0.25"/>
    <row r="944" ht="13.8" x14ac:dyDescent="0.25"/>
    <row r="945" ht="13.8" x14ac:dyDescent="0.25"/>
    <row r="946" ht="13.8" x14ac:dyDescent="0.25"/>
    <row r="947" ht="13.8" x14ac:dyDescent="0.25"/>
    <row r="948" ht="13.8" x14ac:dyDescent="0.25"/>
    <row r="949" ht="13.8" x14ac:dyDescent="0.25"/>
    <row r="950" ht="13.8" x14ac:dyDescent="0.25"/>
    <row r="951" ht="13.8" x14ac:dyDescent="0.25"/>
    <row r="952" ht="13.8" x14ac:dyDescent="0.25"/>
    <row r="953" ht="13.8" x14ac:dyDescent="0.25"/>
    <row r="954" ht="13.8" x14ac:dyDescent="0.25"/>
    <row r="955" ht="13.8" x14ac:dyDescent="0.25"/>
    <row r="956" ht="13.8" x14ac:dyDescent="0.25"/>
    <row r="957" ht="13.8" x14ac:dyDescent="0.25"/>
    <row r="958" ht="13.8" x14ac:dyDescent="0.25"/>
    <row r="959" ht="13.8" x14ac:dyDescent="0.25"/>
    <row r="960" ht="13.8" x14ac:dyDescent="0.25"/>
    <row r="961" ht="13.8" x14ac:dyDescent="0.25"/>
    <row r="962" ht="13.8" x14ac:dyDescent="0.25"/>
    <row r="963" ht="13.8" x14ac:dyDescent="0.25"/>
    <row r="964" ht="13.8" x14ac:dyDescent="0.25"/>
    <row r="965" ht="13.8" x14ac:dyDescent="0.25"/>
    <row r="966" ht="13.8" x14ac:dyDescent="0.25"/>
    <row r="967" ht="13.8" x14ac:dyDescent="0.25"/>
    <row r="968" ht="13.8" x14ac:dyDescent="0.25"/>
    <row r="969" ht="13.8" x14ac:dyDescent="0.25"/>
    <row r="970" ht="13.8" x14ac:dyDescent="0.25"/>
    <row r="971" ht="13.8" x14ac:dyDescent="0.25"/>
    <row r="972" ht="13.8" x14ac:dyDescent="0.25"/>
    <row r="973" ht="13.8" x14ac:dyDescent="0.25"/>
    <row r="974" ht="13.8" x14ac:dyDescent="0.25"/>
    <row r="975" ht="13.8" x14ac:dyDescent="0.25"/>
    <row r="976" ht="13.8" x14ac:dyDescent="0.25"/>
    <row r="977" ht="13.8" x14ac:dyDescent="0.25"/>
    <row r="978" ht="13.8" x14ac:dyDescent="0.25"/>
    <row r="979" ht="13.8" x14ac:dyDescent="0.25"/>
    <row r="980" ht="13.8" x14ac:dyDescent="0.25"/>
    <row r="981" ht="13.8" x14ac:dyDescent="0.25"/>
    <row r="982" ht="13.8" x14ac:dyDescent="0.25"/>
    <row r="983" ht="13.8" x14ac:dyDescent="0.25"/>
    <row r="984" ht="13.8" x14ac:dyDescent="0.25"/>
    <row r="985" ht="13.8" x14ac:dyDescent="0.25"/>
    <row r="986" ht="13.8" x14ac:dyDescent="0.25"/>
    <row r="987" ht="13.8" x14ac:dyDescent="0.25"/>
    <row r="988" ht="13.8" x14ac:dyDescent="0.25"/>
    <row r="989" ht="13.8" x14ac:dyDescent="0.25"/>
    <row r="990" ht="13.8" x14ac:dyDescent="0.25"/>
    <row r="991" ht="13.8" x14ac:dyDescent="0.25"/>
    <row r="992" ht="13.8" x14ac:dyDescent="0.25"/>
    <row r="993" ht="13.8" x14ac:dyDescent="0.25"/>
    <row r="994" ht="13.8" x14ac:dyDescent="0.25"/>
    <row r="995" ht="13.8" x14ac:dyDescent="0.25"/>
    <row r="996" ht="13.8" x14ac:dyDescent="0.25"/>
    <row r="997" ht="13.8" x14ac:dyDescent="0.25"/>
    <row r="998" ht="13.8" x14ac:dyDescent="0.25"/>
    <row r="999" ht="13.8" x14ac:dyDescent="0.25"/>
    <row r="1000" ht="13.8" x14ac:dyDescent="0.25"/>
    <row r="1001" ht="13.8" x14ac:dyDescent="0.25"/>
    <row r="1002" ht="13.8" x14ac:dyDescent="0.25"/>
    <row r="1003" ht="13.8" x14ac:dyDescent="0.25"/>
    <row r="1004" ht="13.8" x14ac:dyDescent="0.25"/>
    <row r="1005" ht="13.8" x14ac:dyDescent="0.25"/>
    <row r="1006" ht="13.8" x14ac:dyDescent="0.25"/>
    <row r="1007" ht="13.8" x14ac:dyDescent="0.25"/>
    <row r="1008" ht="13.8" x14ac:dyDescent="0.25"/>
    <row r="1009" ht="13.8" x14ac:dyDescent="0.25"/>
    <row r="1010" ht="13.8" x14ac:dyDescent="0.25"/>
    <row r="1011" ht="13.8" x14ac:dyDescent="0.25"/>
    <row r="1012" ht="13.8" x14ac:dyDescent="0.25"/>
    <row r="1013" ht="13.8" x14ac:dyDescent="0.25"/>
    <row r="1014" ht="13.8" x14ac:dyDescent="0.25"/>
    <row r="1015" ht="13.8" x14ac:dyDescent="0.25"/>
    <row r="1016" ht="13.8" x14ac:dyDescent="0.25"/>
    <row r="1017" ht="13.8" x14ac:dyDescent="0.25"/>
    <row r="1018" ht="13.8" x14ac:dyDescent="0.25"/>
    <row r="1019" ht="13.8" x14ac:dyDescent="0.25"/>
    <row r="1020" ht="13.8" x14ac:dyDescent="0.25"/>
    <row r="1021" ht="13.8" x14ac:dyDescent="0.25"/>
    <row r="1022" ht="13.8" x14ac:dyDescent="0.25"/>
    <row r="1023" ht="13.8" x14ac:dyDescent="0.25"/>
    <row r="1024" ht="13.8" x14ac:dyDescent="0.25"/>
    <row r="1025" ht="13.8" x14ac:dyDescent="0.25"/>
    <row r="1026" ht="13.8" x14ac:dyDescent="0.25"/>
    <row r="1027" ht="13.8" x14ac:dyDescent="0.25"/>
    <row r="1028" ht="13.8" x14ac:dyDescent="0.25"/>
    <row r="1029" ht="13.8" x14ac:dyDescent="0.25"/>
    <row r="1030" ht="13.8" x14ac:dyDescent="0.25"/>
    <row r="1031" ht="13.8" x14ac:dyDescent="0.25"/>
    <row r="1032" ht="13.8" x14ac:dyDescent="0.25"/>
    <row r="1033" ht="13.8" x14ac:dyDescent="0.25"/>
    <row r="1034" ht="13.8" x14ac:dyDescent="0.25"/>
    <row r="1035" ht="13.8" x14ac:dyDescent="0.25"/>
    <row r="1036" ht="13.8" x14ac:dyDescent="0.25"/>
    <row r="1037" ht="13.8" x14ac:dyDescent="0.25"/>
    <row r="1038" ht="13.8" x14ac:dyDescent="0.25"/>
    <row r="1039" ht="13.8" x14ac:dyDescent="0.25"/>
    <row r="1040" ht="13.8" x14ac:dyDescent="0.25"/>
  </sheetData>
  <mergeCells count="83">
    <mergeCell ref="A101:I101"/>
    <mergeCell ref="A1:J1"/>
    <mergeCell ref="A2:J2"/>
    <mergeCell ref="A3:J3"/>
    <mergeCell ref="B4:J4"/>
    <mergeCell ref="A5:J5"/>
    <mergeCell ref="A155:F155"/>
    <mergeCell ref="A121:I121"/>
    <mergeCell ref="A145:F145"/>
    <mergeCell ref="A146:F146"/>
    <mergeCell ref="A147:F147"/>
    <mergeCell ref="A148:F148"/>
    <mergeCell ref="A149:F149"/>
    <mergeCell ref="A150:F150"/>
    <mergeCell ref="A151:F151"/>
    <mergeCell ref="A152:F152"/>
    <mergeCell ref="A153:F153"/>
    <mergeCell ref="A154:F154"/>
    <mergeCell ref="A167:F167"/>
    <mergeCell ref="A156:F156"/>
    <mergeCell ref="A157:F157"/>
    <mergeCell ref="A158:F158"/>
    <mergeCell ref="A159:F159"/>
    <mergeCell ref="A160:F160"/>
    <mergeCell ref="A161:F161"/>
    <mergeCell ref="A162:F162"/>
    <mergeCell ref="A163:F163"/>
    <mergeCell ref="A164:F164"/>
    <mergeCell ref="A165:F165"/>
    <mergeCell ref="A166:F166"/>
    <mergeCell ref="A179:F179"/>
    <mergeCell ref="A168:F168"/>
    <mergeCell ref="A169:F169"/>
    <mergeCell ref="A170:F170"/>
    <mergeCell ref="A171:F171"/>
    <mergeCell ref="A172:F172"/>
    <mergeCell ref="A173:F173"/>
    <mergeCell ref="A174:F174"/>
    <mergeCell ref="A175:F175"/>
    <mergeCell ref="A176:F176"/>
    <mergeCell ref="A177:F177"/>
    <mergeCell ref="A178:F178"/>
    <mergeCell ref="A191:F191"/>
    <mergeCell ref="A180:F180"/>
    <mergeCell ref="A181:F181"/>
    <mergeCell ref="A182:F182"/>
    <mergeCell ref="A183:F183"/>
    <mergeCell ref="A184:F184"/>
    <mergeCell ref="A185:F185"/>
    <mergeCell ref="A186:F186"/>
    <mergeCell ref="A187:F187"/>
    <mergeCell ref="A188:F188"/>
    <mergeCell ref="A189:F189"/>
    <mergeCell ref="A190:F190"/>
    <mergeCell ref="A203:F203"/>
    <mergeCell ref="A192:F192"/>
    <mergeCell ref="A193:F193"/>
    <mergeCell ref="A194:F194"/>
    <mergeCell ref="A195:F195"/>
    <mergeCell ref="A196:F196"/>
    <mergeCell ref="A197:F197"/>
    <mergeCell ref="A198:F198"/>
    <mergeCell ref="A199:F199"/>
    <mergeCell ref="A200:F200"/>
    <mergeCell ref="A201:F201"/>
    <mergeCell ref="A202:F202"/>
    <mergeCell ref="A215:F215"/>
    <mergeCell ref="A204:F204"/>
    <mergeCell ref="A205:F205"/>
    <mergeCell ref="A206:F206"/>
    <mergeCell ref="A207:F207"/>
    <mergeCell ref="A208:F208"/>
    <mergeCell ref="A209:F209"/>
    <mergeCell ref="A210:F210"/>
    <mergeCell ref="A211:F211"/>
    <mergeCell ref="A212:F212"/>
    <mergeCell ref="A213:F213"/>
    <mergeCell ref="A214:F214"/>
    <mergeCell ref="A216:F216"/>
    <mergeCell ref="A217:F217"/>
    <mergeCell ref="A218:F218"/>
    <mergeCell ref="A219:F219"/>
    <mergeCell ref="A220:F220"/>
  </mergeCells>
  <dataValidations count="4">
    <dataValidation type="list" allowBlank="1" sqref="B7:B86" xr:uid="{C54ACE2B-9404-4786-B6E9-F8878B1DF29B}">
      <formula1>"DAS,DAS-1,DAS-2,DAS-3,DAS-4,DAS-5,CAA-1,CAA-2,CAA-3,CAA-4,CAA-5"</formula1>
    </dataValidation>
    <dataValidation type="list" allowBlank="1" sqref="D123:D132 D103:D112 D7:D86" xr:uid="{BEB7D084-3A17-4C23-A471-FBE679950B60}">
      <formula1>"AGP,CLH,CLT,COM,CTD,CTI,DES,DISP,ELE,ESG,EST,EXM,EXQ,EXR,FRQ,REV,VAGO"</formula1>
    </dataValidation>
    <dataValidation type="list" allowBlank="1" sqref="B103:B112" xr:uid="{E79D3906-9F4F-4EE0-AD46-2B5DCB44709A}">
      <formula1>"FDA,FDA-1,FDA-2,FDA-3,FDA-4"</formula1>
    </dataValidation>
    <dataValidation type="list" allowBlank="1" sqref="B123:B132" xr:uid="{4459C2AC-7BFD-4807-99C0-994ACFF018C5}">
      <formula1>"FGS-1,FGS-2,FGS-3,FGA-1,FGA-2,FGA-3"</formula1>
    </dataValidation>
  </dataValidations>
  <pageMargins left="0.74791666666666701" right="0.74791666666666701" top="0.98402777777777795" bottom="0.98402777777777795" header="0" footer="0"/>
  <pageSetup paperSize="9" orientation="portrait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CDF07-4151-4C5E-9836-0B37882EF4EF}">
  <dimension ref="A1:AD1042"/>
  <sheetViews>
    <sheetView zoomScale="120" zoomScaleNormal="120" workbookViewId="0">
      <selection activeCell="A16" sqref="A16"/>
    </sheetView>
  </sheetViews>
  <sheetFormatPr defaultColWidth="12.59765625" defaultRowHeight="15" customHeight="1" x14ac:dyDescent="0.25"/>
  <cols>
    <col min="1" max="1" width="71" customWidth="1"/>
    <col min="2" max="2" width="12" customWidth="1"/>
    <col min="3" max="3" width="17.3984375" customWidth="1"/>
    <col min="4" max="4" width="14.5" customWidth="1"/>
    <col min="5" max="5" width="9.8984375" customWidth="1"/>
    <col min="6" max="6" width="52.8984375" customWidth="1"/>
    <col min="7" max="7" width="19.8984375" customWidth="1"/>
    <col min="8" max="8" width="18.19921875" customWidth="1"/>
    <col min="9" max="9" width="17.8984375" customWidth="1"/>
    <col min="10" max="10" width="15" customWidth="1"/>
    <col min="11" max="16" width="8" customWidth="1"/>
    <col min="17" max="17" width="43.8984375" customWidth="1"/>
    <col min="18" max="30" width="8" customWidth="1"/>
  </cols>
  <sheetData>
    <row r="1" spans="1:30" ht="21" x14ac:dyDescent="0.4">
      <c r="A1" s="114" t="s">
        <v>179</v>
      </c>
      <c r="B1" s="108"/>
      <c r="C1" s="108"/>
      <c r="D1" s="108"/>
      <c r="E1" s="108"/>
      <c r="F1" s="108"/>
      <c r="G1" s="108"/>
      <c r="H1" s="108"/>
      <c r="I1" s="108"/>
      <c r="J1" s="10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0" ht="21" x14ac:dyDescent="0.4">
      <c r="A2" s="115" t="s">
        <v>178</v>
      </c>
      <c r="B2" s="104"/>
      <c r="C2" s="104"/>
      <c r="D2" s="104"/>
      <c r="E2" s="104"/>
      <c r="F2" s="104"/>
      <c r="G2" s="104"/>
      <c r="H2" s="104"/>
      <c r="I2" s="104"/>
      <c r="J2" s="10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0" ht="21" x14ac:dyDescent="0.35">
      <c r="A3" s="115" t="s">
        <v>180</v>
      </c>
      <c r="B3" s="104"/>
      <c r="C3" s="104"/>
      <c r="D3" s="104"/>
      <c r="E3" s="104"/>
      <c r="F3" s="104"/>
      <c r="G3" s="104"/>
      <c r="H3" s="104"/>
      <c r="I3" s="104"/>
      <c r="J3" s="10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"/>
      <c r="AA3" s="3"/>
    </row>
    <row r="4" spans="1:30" ht="13.8" x14ac:dyDescent="0.25">
      <c r="A4" s="4" t="s">
        <v>311</v>
      </c>
      <c r="B4" s="116"/>
      <c r="C4" s="104"/>
      <c r="D4" s="104"/>
      <c r="E4" s="104"/>
      <c r="F4" s="104"/>
      <c r="G4" s="104"/>
      <c r="H4" s="104"/>
      <c r="I4" s="104"/>
      <c r="J4" s="105"/>
      <c r="K4" s="5"/>
    </row>
    <row r="5" spans="1:30" ht="14.4" x14ac:dyDescent="0.25">
      <c r="A5" s="112" t="s">
        <v>0</v>
      </c>
      <c r="B5" s="104"/>
      <c r="C5" s="104"/>
      <c r="D5" s="104"/>
      <c r="E5" s="104"/>
      <c r="F5" s="104"/>
      <c r="G5" s="104"/>
      <c r="H5" s="104"/>
      <c r="I5" s="104"/>
      <c r="J5" s="105"/>
      <c r="K5" s="6"/>
      <c r="L5" s="7"/>
      <c r="M5" s="8"/>
      <c r="N5" s="8"/>
      <c r="O5" s="8"/>
      <c r="P5" s="8"/>
      <c r="Q5" s="8"/>
    </row>
    <row r="6" spans="1:30" ht="27.6" x14ac:dyDescent="0.25">
      <c r="A6" s="52" t="s">
        <v>1</v>
      </c>
      <c r="B6" s="52" t="s">
        <v>2</v>
      </c>
      <c r="C6" s="52" t="s">
        <v>3</v>
      </c>
      <c r="D6" s="52" t="s">
        <v>4</v>
      </c>
      <c r="E6" s="9" t="s">
        <v>5</v>
      </c>
      <c r="F6" s="52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10"/>
      <c r="L6" s="11"/>
      <c r="M6" s="11"/>
      <c r="N6" s="11"/>
      <c r="O6" s="11"/>
      <c r="P6" s="11"/>
      <c r="Q6" s="11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14.4" x14ac:dyDescent="0.25">
      <c r="A7" s="57" t="s">
        <v>181</v>
      </c>
      <c r="B7" s="55" t="s">
        <v>21</v>
      </c>
      <c r="C7" s="55" t="s">
        <v>230</v>
      </c>
      <c r="D7" s="56" t="s">
        <v>288</v>
      </c>
      <c r="E7" s="58">
        <v>1</v>
      </c>
      <c r="F7" s="57" t="s">
        <v>312</v>
      </c>
      <c r="G7" s="59">
        <v>0</v>
      </c>
      <c r="H7" s="16">
        <v>3526.4</v>
      </c>
      <c r="I7" s="16">
        <v>14105.6</v>
      </c>
      <c r="J7" s="17">
        <f t="shared" ref="J7:J81" si="0">SUM(G7:I7)</f>
        <v>17632</v>
      </c>
      <c r="K7" s="18"/>
      <c r="L7" s="18"/>
      <c r="M7" s="18"/>
      <c r="N7" s="18"/>
      <c r="O7" s="18"/>
      <c r="P7" s="18"/>
      <c r="Q7" s="18"/>
      <c r="R7" s="19"/>
      <c r="S7" s="19"/>
      <c r="T7" s="19"/>
      <c r="U7" s="19"/>
      <c r="V7" s="19"/>
      <c r="W7" s="19"/>
      <c r="X7" s="19"/>
      <c r="Y7" s="19"/>
      <c r="Z7" s="19"/>
      <c r="AA7" s="5"/>
      <c r="AB7" s="5"/>
      <c r="AC7" s="5"/>
      <c r="AD7" s="5"/>
    </row>
    <row r="8" spans="1:30" ht="14.4" x14ac:dyDescent="0.25">
      <c r="A8" s="57" t="s">
        <v>325</v>
      </c>
      <c r="B8" s="56" t="s">
        <v>21</v>
      </c>
      <c r="C8" s="55" t="s">
        <v>230</v>
      </c>
      <c r="D8" s="56" t="s">
        <v>287</v>
      </c>
      <c r="E8" s="58">
        <v>1</v>
      </c>
      <c r="F8" s="57"/>
      <c r="G8" s="59">
        <v>0</v>
      </c>
      <c r="H8" s="16">
        <v>0</v>
      </c>
      <c r="I8" s="16">
        <v>0</v>
      </c>
      <c r="J8" s="17">
        <f t="shared" si="0"/>
        <v>0</v>
      </c>
      <c r="K8" s="18"/>
      <c r="L8" s="18"/>
      <c r="M8" s="18"/>
      <c r="N8" s="18"/>
      <c r="O8" s="18"/>
      <c r="P8" s="18"/>
      <c r="Q8" s="18"/>
      <c r="R8" s="51"/>
      <c r="S8" s="51"/>
      <c r="T8" s="51"/>
      <c r="U8" s="51"/>
      <c r="V8" s="51"/>
      <c r="W8" s="51"/>
      <c r="X8" s="51"/>
      <c r="Y8" s="51"/>
      <c r="Z8" s="51"/>
      <c r="AA8" s="5"/>
      <c r="AB8" s="5"/>
      <c r="AC8" s="5"/>
      <c r="AD8" s="5"/>
    </row>
    <row r="9" spans="1:30" ht="14.4" x14ac:dyDescent="0.25">
      <c r="A9" s="57" t="s">
        <v>182</v>
      </c>
      <c r="B9" s="56" t="s">
        <v>21</v>
      </c>
      <c r="C9" s="55" t="s">
        <v>230</v>
      </c>
      <c r="D9" s="56" t="s">
        <v>287</v>
      </c>
      <c r="E9" s="58">
        <v>1</v>
      </c>
      <c r="F9" s="57"/>
      <c r="G9" s="59">
        <v>0</v>
      </c>
      <c r="H9" s="16">
        <v>0</v>
      </c>
      <c r="I9" s="16">
        <v>0</v>
      </c>
      <c r="J9" s="17">
        <f t="shared" si="0"/>
        <v>0</v>
      </c>
      <c r="K9" s="18"/>
      <c r="L9" s="18"/>
      <c r="M9" s="18"/>
      <c r="N9" s="18"/>
      <c r="O9" s="18"/>
      <c r="P9" s="18"/>
      <c r="Q9" s="18"/>
      <c r="R9" s="51"/>
      <c r="S9" s="51"/>
      <c r="T9" s="51"/>
      <c r="U9" s="51"/>
      <c r="V9" s="51"/>
      <c r="W9" s="51"/>
      <c r="X9" s="51"/>
      <c r="Y9" s="51"/>
      <c r="Z9" s="51"/>
      <c r="AA9" s="5"/>
      <c r="AB9" s="5"/>
      <c r="AC9" s="5"/>
      <c r="AD9" s="5"/>
    </row>
    <row r="10" spans="1:30" ht="14.4" x14ac:dyDescent="0.25">
      <c r="A10" s="57" t="s">
        <v>183</v>
      </c>
      <c r="B10" s="56" t="s">
        <v>21</v>
      </c>
      <c r="C10" s="55" t="s">
        <v>230</v>
      </c>
      <c r="D10" s="56" t="s">
        <v>288</v>
      </c>
      <c r="E10" s="58">
        <v>1</v>
      </c>
      <c r="F10" s="57" t="s">
        <v>233</v>
      </c>
      <c r="G10" s="59">
        <v>0</v>
      </c>
      <c r="H10" s="16">
        <v>3016</v>
      </c>
      <c r="I10" s="16">
        <v>12064</v>
      </c>
      <c r="J10" s="17">
        <f t="shared" si="0"/>
        <v>15080</v>
      </c>
      <c r="K10" s="18"/>
      <c r="L10" s="18"/>
      <c r="M10" s="18"/>
      <c r="N10" s="18"/>
      <c r="O10" s="18"/>
      <c r="P10" s="18"/>
      <c r="Q10" s="18"/>
      <c r="R10" s="51"/>
      <c r="S10" s="51"/>
      <c r="T10" s="51"/>
      <c r="U10" s="51"/>
      <c r="V10" s="51"/>
      <c r="W10" s="51"/>
      <c r="X10" s="51"/>
      <c r="Y10" s="51"/>
      <c r="Z10" s="51"/>
      <c r="AA10" s="5"/>
      <c r="AB10" s="5"/>
      <c r="AC10" s="5"/>
      <c r="AD10" s="5"/>
    </row>
    <row r="11" spans="1:30" ht="14.4" x14ac:dyDescent="0.25">
      <c r="A11" s="57" t="s">
        <v>187</v>
      </c>
      <c r="B11" s="56" t="s">
        <v>25</v>
      </c>
      <c r="C11" s="55" t="s">
        <v>230</v>
      </c>
      <c r="D11" s="56" t="s">
        <v>288</v>
      </c>
      <c r="E11" s="58">
        <v>1</v>
      </c>
      <c r="F11" s="57" t="s">
        <v>291</v>
      </c>
      <c r="G11" s="59">
        <v>0</v>
      </c>
      <c r="H11" s="16">
        <v>1695.65</v>
      </c>
      <c r="I11" s="16">
        <v>6782.62</v>
      </c>
      <c r="J11" s="17">
        <f>SUM(G11:I11)</f>
        <v>8478.27</v>
      </c>
      <c r="K11" s="18"/>
      <c r="L11" s="18"/>
      <c r="M11" s="18"/>
      <c r="N11" s="18"/>
      <c r="O11" s="18"/>
      <c r="P11" s="18"/>
      <c r="Q11" s="18"/>
      <c r="R11" s="51"/>
      <c r="S11" s="51"/>
      <c r="T11" s="51"/>
      <c r="U11" s="51"/>
      <c r="V11" s="51"/>
      <c r="W11" s="51"/>
      <c r="X11" s="51"/>
      <c r="Y11" s="51"/>
      <c r="Z11" s="51"/>
      <c r="AA11" s="5"/>
      <c r="AB11" s="5"/>
      <c r="AC11" s="5"/>
      <c r="AD11" s="5"/>
    </row>
    <row r="12" spans="1:30" ht="14.4" x14ac:dyDescent="0.25">
      <c r="A12" s="57" t="s">
        <v>184</v>
      </c>
      <c r="B12" s="56" t="s">
        <v>25</v>
      </c>
      <c r="C12" s="55" t="s">
        <v>230</v>
      </c>
      <c r="D12" s="56" t="s">
        <v>288</v>
      </c>
      <c r="E12" s="58">
        <v>1</v>
      </c>
      <c r="F12" s="57" t="s">
        <v>234</v>
      </c>
      <c r="G12" s="59">
        <v>0</v>
      </c>
      <c r="H12" s="16">
        <v>1695.65</v>
      </c>
      <c r="I12" s="16">
        <v>6782.62</v>
      </c>
      <c r="J12" s="17">
        <f t="shared" si="0"/>
        <v>8478.27</v>
      </c>
      <c r="K12" s="18"/>
      <c r="L12" s="18"/>
      <c r="M12" s="18"/>
      <c r="N12" s="18"/>
      <c r="O12" s="18"/>
      <c r="P12" s="18"/>
      <c r="Q12" s="18"/>
      <c r="R12" s="51"/>
      <c r="S12" s="51"/>
      <c r="T12" s="51"/>
      <c r="U12" s="51"/>
      <c r="V12" s="51"/>
      <c r="W12" s="51"/>
      <c r="X12" s="51"/>
      <c r="Y12" s="51"/>
      <c r="Z12" s="51"/>
      <c r="AA12" s="5"/>
      <c r="AB12" s="5"/>
      <c r="AC12" s="5"/>
      <c r="AD12" s="5"/>
    </row>
    <row r="13" spans="1:30" ht="14.4" x14ac:dyDescent="0.25">
      <c r="A13" s="57" t="s">
        <v>186</v>
      </c>
      <c r="B13" s="56" t="s">
        <v>25</v>
      </c>
      <c r="C13" s="55" t="s">
        <v>230</v>
      </c>
      <c r="D13" s="56" t="s">
        <v>288</v>
      </c>
      <c r="E13" s="58">
        <v>1</v>
      </c>
      <c r="F13" s="57" t="s">
        <v>236</v>
      </c>
      <c r="G13" s="59">
        <v>0</v>
      </c>
      <c r="H13" s="16">
        <v>1695.65</v>
      </c>
      <c r="I13" s="16">
        <v>6782.62</v>
      </c>
      <c r="J13" s="17">
        <f t="shared" si="0"/>
        <v>8478.27</v>
      </c>
      <c r="K13" s="18"/>
      <c r="L13" s="18"/>
      <c r="M13" s="18"/>
      <c r="N13" s="18"/>
      <c r="O13" s="18"/>
      <c r="P13" s="18"/>
      <c r="Q13" s="18"/>
      <c r="R13" s="51"/>
      <c r="S13" s="51"/>
      <c r="T13" s="51"/>
      <c r="U13" s="51"/>
      <c r="V13" s="51"/>
      <c r="W13" s="51"/>
      <c r="X13" s="51"/>
      <c r="Y13" s="51"/>
      <c r="Z13" s="51"/>
      <c r="AA13" s="5"/>
      <c r="AB13" s="5"/>
      <c r="AC13" s="5"/>
      <c r="AD13" s="5"/>
    </row>
    <row r="14" spans="1:30" ht="14.4" x14ac:dyDescent="0.25">
      <c r="A14" s="57" t="s">
        <v>188</v>
      </c>
      <c r="B14" s="56" t="s">
        <v>25</v>
      </c>
      <c r="C14" s="55" t="s">
        <v>230</v>
      </c>
      <c r="D14" s="56" t="s">
        <v>288</v>
      </c>
      <c r="E14" s="58">
        <v>1</v>
      </c>
      <c r="F14" s="57" t="s">
        <v>239</v>
      </c>
      <c r="G14" s="59">
        <v>0</v>
      </c>
      <c r="H14" s="16">
        <v>1695.65</v>
      </c>
      <c r="I14" s="16">
        <v>6782.62</v>
      </c>
      <c r="J14" s="17">
        <f t="shared" si="0"/>
        <v>8478.27</v>
      </c>
      <c r="K14" s="18"/>
      <c r="L14" s="18"/>
      <c r="M14" s="18"/>
      <c r="N14" s="18"/>
      <c r="O14" s="18"/>
      <c r="P14" s="18"/>
      <c r="Q14" s="18"/>
      <c r="R14" s="51"/>
      <c r="S14" s="51"/>
      <c r="T14" s="51"/>
      <c r="U14" s="51"/>
      <c r="V14" s="51"/>
      <c r="W14" s="51"/>
      <c r="X14" s="51"/>
      <c r="Y14" s="51"/>
      <c r="Z14" s="51"/>
      <c r="AA14" s="5"/>
      <c r="AB14" s="5"/>
      <c r="AC14" s="5"/>
      <c r="AD14" s="5"/>
    </row>
    <row r="15" spans="1:30" ht="14.4" x14ac:dyDescent="0.25">
      <c r="A15" s="57" t="s">
        <v>364</v>
      </c>
      <c r="B15" s="56" t="s">
        <v>25</v>
      </c>
      <c r="C15" s="55" t="s">
        <v>230</v>
      </c>
      <c r="D15" s="56" t="s">
        <v>288</v>
      </c>
      <c r="E15" s="58">
        <v>1</v>
      </c>
      <c r="F15" s="57" t="s">
        <v>238</v>
      </c>
      <c r="G15" s="59">
        <v>0</v>
      </c>
      <c r="H15" s="16">
        <v>1695.65</v>
      </c>
      <c r="I15" s="16">
        <v>6782.62</v>
      </c>
      <c r="J15" s="17">
        <f>SUM(G15:I15)</f>
        <v>8478.27</v>
      </c>
      <c r="K15" s="18"/>
      <c r="L15" s="18"/>
      <c r="M15" s="18"/>
      <c r="N15" s="18"/>
      <c r="O15" s="18"/>
      <c r="P15" s="18"/>
      <c r="Q15" s="18"/>
      <c r="R15" s="51"/>
      <c r="S15" s="51"/>
      <c r="T15" s="51"/>
      <c r="U15" s="51"/>
      <c r="V15" s="51"/>
      <c r="W15" s="51"/>
      <c r="X15" s="51"/>
      <c r="Y15" s="51"/>
      <c r="Z15" s="51"/>
      <c r="AA15" s="5"/>
      <c r="AB15" s="5"/>
      <c r="AC15" s="5"/>
      <c r="AD15" s="5"/>
    </row>
    <row r="16" spans="1:30" ht="14.4" x14ac:dyDescent="0.25">
      <c r="A16" s="57" t="s">
        <v>185</v>
      </c>
      <c r="B16" s="56" t="s">
        <v>25</v>
      </c>
      <c r="C16" s="55" t="s">
        <v>230</v>
      </c>
      <c r="D16" s="56" t="s">
        <v>288</v>
      </c>
      <c r="E16" s="58">
        <v>1</v>
      </c>
      <c r="F16" s="57" t="s">
        <v>305</v>
      </c>
      <c r="G16" s="59">
        <v>0</v>
      </c>
      <c r="H16" s="16">
        <v>1695.65</v>
      </c>
      <c r="I16" s="16">
        <v>6782.62</v>
      </c>
      <c r="J16" s="17">
        <f>SUM(G16:I16)</f>
        <v>8478.27</v>
      </c>
      <c r="K16" s="18"/>
      <c r="L16" s="18"/>
      <c r="M16" s="18"/>
      <c r="N16" s="18"/>
      <c r="O16" s="18"/>
      <c r="P16" s="18"/>
      <c r="Q16" s="18"/>
      <c r="R16" s="51"/>
      <c r="S16" s="51"/>
      <c r="T16" s="51"/>
      <c r="U16" s="51"/>
      <c r="V16" s="51"/>
      <c r="W16" s="51"/>
      <c r="X16" s="51"/>
      <c r="Y16" s="51"/>
      <c r="Z16" s="51"/>
      <c r="AA16" s="5"/>
      <c r="AB16" s="5"/>
      <c r="AC16" s="5"/>
      <c r="AD16" s="5"/>
    </row>
    <row r="17" spans="1:30" ht="14.4" x14ac:dyDescent="0.25">
      <c r="A17" s="57" t="s">
        <v>191</v>
      </c>
      <c r="B17" s="56" t="s">
        <v>29</v>
      </c>
      <c r="C17" s="55" t="s">
        <v>230</v>
      </c>
      <c r="D17" s="56" t="s">
        <v>288</v>
      </c>
      <c r="E17" s="58">
        <v>1</v>
      </c>
      <c r="F17" s="57" t="s">
        <v>243</v>
      </c>
      <c r="G17" s="59">
        <v>0</v>
      </c>
      <c r="H17" s="16">
        <v>1310.28</v>
      </c>
      <c r="I17" s="16">
        <v>5241.1099999999997</v>
      </c>
      <c r="J17" s="17">
        <f>SUM(G17:I17)</f>
        <v>6551.3899999999994</v>
      </c>
      <c r="K17" s="18"/>
      <c r="L17" s="18"/>
      <c r="M17" s="18"/>
      <c r="N17" s="18"/>
      <c r="O17" s="18"/>
      <c r="P17" s="18"/>
      <c r="Q17" s="18"/>
      <c r="R17" s="51"/>
      <c r="S17" s="51"/>
      <c r="T17" s="51"/>
      <c r="U17" s="51"/>
      <c r="V17" s="51"/>
      <c r="W17" s="51"/>
      <c r="X17" s="51"/>
      <c r="Y17" s="51"/>
      <c r="Z17" s="51"/>
      <c r="AA17" s="5"/>
      <c r="AB17" s="5"/>
      <c r="AC17" s="5"/>
      <c r="AD17" s="5"/>
    </row>
    <row r="18" spans="1:30" ht="14.4" x14ac:dyDescent="0.25">
      <c r="A18" s="57" t="s">
        <v>194</v>
      </c>
      <c r="B18" s="56" t="s">
        <v>29</v>
      </c>
      <c r="C18" s="55" t="s">
        <v>230</v>
      </c>
      <c r="D18" s="56" t="s">
        <v>288</v>
      </c>
      <c r="E18" s="58">
        <v>1</v>
      </c>
      <c r="F18" s="57" t="s">
        <v>245</v>
      </c>
      <c r="G18" s="59">
        <v>0</v>
      </c>
      <c r="H18" s="16">
        <v>1310.28</v>
      </c>
      <c r="I18" s="16">
        <v>5241.1099999999997</v>
      </c>
      <c r="J18" s="17">
        <f>SUM(G18:I18)</f>
        <v>6551.3899999999994</v>
      </c>
      <c r="K18" s="18"/>
      <c r="L18" s="18"/>
      <c r="M18" s="18"/>
      <c r="N18" s="18"/>
      <c r="O18" s="18"/>
      <c r="P18" s="18"/>
      <c r="Q18" s="18"/>
      <c r="R18" s="51"/>
      <c r="S18" s="51"/>
      <c r="T18" s="51"/>
      <c r="U18" s="51"/>
      <c r="V18" s="51"/>
      <c r="W18" s="51"/>
      <c r="X18" s="51"/>
      <c r="Y18" s="51"/>
      <c r="Z18" s="51"/>
      <c r="AA18" s="5"/>
      <c r="AB18" s="5"/>
      <c r="AC18" s="5"/>
      <c r="AD18" s="5"/>
    </row>
    <row r="19" spans="1:30" ht="14.4" x14ac:dyDescent="0.25">
      <c r="A19" s="57" t="s">
        <v>192</v>
      </c>
      <c r="B19" s="56" t="s">
        <v>29</v>
      </c>
      <c r="C19" s="55" t="s">
        <v>230</v>
      </c>
      <c r="D19" s="56" t="s">
        <v>287</v>
      </c>
      <c r="E19" s="58">
        <v>1</v>
      </c>
      <c r="G19" s="59">
        <v>0</v>
      </c>
      <c r="H19" s="16">
        <v>1310.28</v>
      </c>
      <c r="I19" s="16">
        <v>5241.1099999999997</v>
      </c>
      <c r="J19" s="17">
        <f>SUM(G19:I19)</f>
        <v>6551.3899999999994</v>
      </c>
      <c r="K19" s="18"/>
      <c r="L19" s="18"/>
      <c r="M19" s="18"/>
      <c r="N19" s="18"/>
      <c r="O19" s="18"/>
      <c r="P19" s="18"/>
      <c r="Q19" s="18"/>
      <c r="R19" s="51"/>
      <c r="S19" s="51"/>
      <c r="T19" s="51"/>
      <c r="U19" s="51"/>
      <c r="V19" s="51"/>
      <c r="W19" s="51"/>
      <c r="X19" s="51"/>
      <c r="Y19" s="51"/>
      <c r="Z19" s="51"/>
      <c r="AA19" s="5"/>
      <c r="AB19" s="5"/>
      <c r="AC19" s="5"/>
      <c r="AD19" s="5"/>
    </row>
    <row r="20" spans="1:30" ht="14.4" x14ac:dyDescent="0.25">
      <c r="A20" s="57" t="s">
        <v>189</v>
      </c>
      <c r="B20" s="56" t="s">
        <v>29</v>
      </c>
      <c r="C20" s="55" t="s">
        <v>230</v>
      </c>
      <c r="D20" s="56" t="s">
        <v>288</v>
      </c>
      <c r="E20" s="58">
        <v>1</v>
      </c>
      <c r="F20" s="57" t="s">
        <v>240</v>
      </c>
      <c r="G20" s="59">
        <v>0</v>
      </c>
      <c r="H20" s="16">
        <v>1310.28</v>
      </c>
      <c r="I20" s="16">
        <v>5241.1099999999997</v>
      </c>
      <c r="J20" s="17">
        <f t="shared" si="0"/>
        <v>6551.3899999999994</v>
      </c>
      <c r="K20" s="18"/>
      <c r="L20" s="18"/>
      <c r="M20" s="18"/>
      <c r="N20" s="18"/>
      <c r="O20" s="18"/>
      <c r="P20" s="18"/>
      <c r="Q20" s="18"/>
      <c r="R20" s="51"/>
      <c r="S20" s="51"/>
      <c r="T20" s="51"/>
      <c r="U20" s="51"/>
      <c r="V20" s="51"/>
      <c r="W20" s="51"/>
      <c r="X20" s="51"/>
      <c r="Y20" s="51"/>
      <c r="Z20" s="51"/>
      <c r="AA20" s="5"/>
      <c r="AB20" s="5"/>
      <c r="AC20" s="5"/>
      <c r="AD20" s="5"/>
    </row>
    <row r="21" spans="1:30" ht="14.4" x14ac:dyDescent="0.25">
      <c r="A21" s="57" t="s">
        <v>190</v>
      </c>
      <c r="B21" s="56" t="s">
        <v>29</v>
      </c>
      <c r="C21" s="55" t="s">
        <v>230</v>
      </c>
      <c r="D21" s="56" t="s">
        <v>288</v>
      </c>
      <c r="E21" s="58">
        <v>1</v>
      </c>
      <c r="F21" s="57" t="s">
        <v>309</v>
      </c>
      <c r="G21" s="59">
        <v>0</v>
      </c>
      <c r="H21" s="16">
        <v>1310.28</v>
      </c>
      <c r="I21" s="16">
        <v>5241.1099999999997</v>
      </c>
      <c r="J21" s="17">
        <f t="shared" si="0"/>
        <v>6551.3899999999994</v>
      </c>
      <c r="K21" s="18"/>
      <c r="L21" s="18"/>
      <c r="M21" s="18"/>
      <c r="N21" s="18"/>
      <c r="O21" s="18"/>
      <c r="P21" s="18"/>
      <c r="Q21" s="18"/>
      <c r="R21" s="51"/>
      <c r="S21" s="51"/>
      <c r="T21" s="51"/>
      <c r="U21" s="51"/>
      <c r="V21" s="51"/>
      <c r="W21" s="51"/>
      <c r="X21" s="51"/>
      <c r="Y21" s="51"/>
      <c r="Z21" s="51"/>
      <c r="AA21" s="5"/>
      <c r="AB21" s="5"/>
      <c r="AC21" s="5"/>
      <c r="AD21" s="5"/>
    </row>
    <row r="22" spans="1:30" ht="14.4" x14ac:dyDescent="0.25">
      <c r="A22" s="57" t="s">
        <v>189</v>
      </c>
      <c r="B22" s="56" t="s">
        <v>29</v>
      </c>
      <c r="C22" s="55" t="s">
        <v>230</v>
      </c>
      <c r="D22" s="56" t="s">
        <v>288</v>
      </c>
      <c r="E22" s="58">
        <v>1</v>
      </c>
      <c r="F22" s="57" t="s">
        <v>242</v>
      </c>
      <c r="G22" s="59">
        <v>0</v>
      </c>
      <c r="H22" s="16">
        <v>1310.28</v>
      </c>
      <c r="I22" s="16">
        <v>5241.1099999999997</v>
      </c>
      <c r="J22" s="17">
        <f t="shared" si="0"/>
        <v>6551.3899999999994</v>
      </c>
      <c r="K22" s="18"/>
      <c r="L22" s="18"/>
      <c r="M22" s="18"/>
      <c r="N22" s="18"/>
      <c r="O22" s="18"/>
      <c r="P22" s="18"/>
      <c r="Q22" s="18"/>
      <c r="R22" s="51"/>
      <c r="S22" s="51"/>
      <c r="T22" s="51"/>
      <c r="U22" s="51"/>
      <c r="V22" s="51"/>
      <c r="W22" s="51"/>
      <c r="X22" s="51"/>
      <c r="Y22" s="51"/>
      <c r="Z22" s="51"/>
      <c r="AA22" s="5"/>
      <c r="AB22" s="5"/>
      <c r="AC22" s="5"/>
      <c r="AD22" s="5"/>
    </row>
    <row r="23" spans="1:30" ht="14.4" x14ac:dyDescent="0.25">
      <c r="A23" s="57" t="s">
        <v>300</v>
      </c>
      <c r="B23" s="56" t="s">
        <v>29</v>
      </c>
      <c r="C23" s="55" t="s">
        <v>230</v>
      </c>
      <c r="D23" s="56" t="s">
        <v>287</v>
      </c>
      <c r="E23" s="58">
        <v>1</v>
      </c>
      <c r="F23" s="57"/>
      <c r="G23" s="59">
        <v>0</v>
      </c>
      <c r="H23" s="16">
        <v>0</v>
      </c>
      <c r="I23" s="16">
        <v>0</v>
      </c>
      <c r="J23" s="17">
        <f>SUM(G23:I23)</f>
        <v>0</v>
      </c>
      <c r="K23" s="18"/>
      <c r="L23" s="18"/>
      <c r="M23" s="18"/>
      <c r="N23" s="18"/>
      <c r="O23" s="18"/>
      <c r="P23" s="18"/>
      <c r="Q23" s="18"/>
      <c r="R23" s="51"/>
      <c r="S23" s="51"/>
      <c r="T23" s="51"/>
      <c r="U23" s="51"/>
      <c r="V23" s="51"/>
      <c r="W23" s="51"/>
      <c r="X23" s="51"/>
      <c r="Y23" s="51"/>
      <c r="Z23" s="51"/>
      <c r="AA23" s="5"/>
      <c r="AB23" s="5"/>
      <c r="AC23" s="5"/>
      <c r="AD23" s="5"/>
    </row>
    <row r="24" spans="1:30" ht="14.4" x14ac:dyDescent="0.25">
      <c r="A24" s="57" t="s">
        <v>301</v>
      </c>
      <c r="B24" s="56" t="s">
        <v>29</v>
      </c>
      <c r="C24" s="55" t="s">
        <v>230</v>
      </c>
      <c r="D24" s="56" t="s">
        <v>288</v>
      </c>
      <c r="E24" s="58">
        <v>1</v>
      </c>
      <c r="F24" s="57" t="s">
        <v>306</v>
      </c>
      <c r="G24" s="59">
        <v>0</v>
      </c>
      <c r="H24" s="16">
        <v>1310.28</v>
      </c>
      <c r="I24" s="16">
        <v>5241.1099999999997</v>
      </c>
      <c r="J24" s="17">
        <f>SUM(G24:I24)</f>
        <v>6551.3899999999994</v>
      </c>
      <c r="K24" s="18"/>
      <c r="L24" s="18"/>
      <c r="M24" s="18"/>
      <c r="N24" s="18"/>
      <c r="O24" s="18"/>
      <c r="P24" s="18"/>
      <c r="Q24" s="18"/>
      <c r="R24" s="51"/>
      <c r="S24" s="51"/>
      <c r="T24" s="51"/>
      <c r="U24" s="51"/>
      <c r="V24" s="51"/>
      <c r="W24" s="51"/>
      <c r="X24" s="51"/>
      <c r="Y24" s="51"/>
      <c r="Z24" s="51"/>
      <c r="AA24" s="5"/>
      <c r="AB24" s="5"/>
      <c r="AC24" s="5"/>
      <c r="AD24" s="5"/>
    </row>
    <row r="25" spans="1:30" ht="14.4" x14ac:dyDescent="0.25">
      <c r="A25" s="57" t="s">
        <v>193</v>
      </c>
      <c r="B25" s="56" t="s">
        <v>29</v>
      </c>
      <c r="C25" s="55" t="s">
        <v>230</v>
      </c>
      <c r="D25" s="56" t="s">
        <v>288</v>
      </c>
      <c r="E25" s="58">
        <v>1</v>
      </c>
      <c r="F25" s="57" t="s">
        <v>244</v>
      </c>
      <c r="G25" s="59">
        <v>0</v>
      </c>
      <c r="H25" s="16">
        <v>1310.28</v>
      </c>
      <c r="I25" s="16">
        <v>5241.1099999999997</v>
      </c>
      <c r="J25" s="17">
        <f t="shared" si="0"/>
        <v>6551.3899999999994</v>
      </c>
      <c r="K25" s="18"/>
      <c r="L25" s="18"/>
      <c r="M25" s="18"/>
      <c r="N25" s="18"/>
      <c r="O25" s="18"/>
      <c r="P25" s="18"/>
      <c r="Q25" s="18"/>
      <c r="R25" s="51"/>
      <c r="S25" s="51"/>
      <c r="T25" s="51"/>
      <c r="U25" s="51"/>
      <c r="V25" s="51"/>
      <c r="W25" s="51"/>
      <c r="X25" s="51"/>
      <c r="Y25" s="51"/>
      <c r="Z25" s="51"/>
      <c r="AA25" s="5"/>
      <c r="AB25" s="5"/>
      <c r="AC25" s="5"/>
      <c r="AD25" s="5"/>
    </row>
    <row r="26" spans="1:30" ht="14.4" x14ac:dyDescent="0.25">
      <c r="A26" s="57" t="s">
        <v>195</v>
      </c>
      <c r="B26" s="56" t="s">
        <v>29</v>
      </c>
      <c r="C26" s="55" t="s">
        <v>230</v>
      </c>
      <c r="D26" s="56" t="s">
        <v>287</v>
      </c>
      <c r="E26" s="58">
        <v>1</v>
      </c>
      <c r="F26" s="57"/>
      <c r="G26" s="59">
        <v>0</v>
      </c>
      <c r="H26" s="16">
        <v>0</v>
      </c>
      <c r="I26" s="16">
        <v>0</v>
      </c>
      <c r="J26" s="17">
        <f t="shared" si="0"/>
        <v>0</v>
      </c>
      <c r="K26" s="18"/>
      <c r="L26" s="18"/>
      <c r="M26" s="18"/>
      <c r="N26" s="18"/>
      <c r="O26" s="18"/>
      <c r="P26" s="18"/>
      <c r="Q26" s="18"/>
      <c r="R26" s="51"/>
      <c r="S26" s="51"/>
      <c r="T26" s="51"/>
      <c r="U26" s="51"/>
      <c r="V26" s="51"/>
      <c r="W26" s="51"/>
      <c r="X26" s="51"/>
      <c r="Y26" s="51"/>
      <c r="Z26" s="51"/>
      <c r="AA26" s="5"/>
      <c r="AB26" s="5"/>
      <c r="AC26" s="5"/>
      <c r="AD26" s="5"/>
    </row>
    <row r="27" spans="1:30" ht="14.4" x14ac:dyDescent="0.25">
      <c r="A27" s="57" t="s">
        <v>195</v>
      </c>
      <c r="B27" s="56" t="s">
        <v>29</v>
      </c>
      <c r="C27" s="55" t="s">
        <v>230</v>
      </c>
      <c r="D27" s="56" t="s">
        <v>287</v>
      </c>
      <c r="E27" s="58">
        <v>1</v>
      </c>
      <c r="F27" s="57"/>
      <c r="G27" s="59">
        <v>0</v>
      </c>
      <c r="H27" s="16">
        <v>0</v>
      </c>
      <c r="I27" s="16">
        <v>0</v>
      </c>
      <c r="J27" s="17">
        <f t="shared" si="0"/>
        <v>0</v>
      </c>
      <c r="K27" s="18"/>
      <c r="L27" s="18"/>
      <c r="M27" s="18"/>
      <c r="N27" s="18"/>
      <c r="O27" s="18"/>
      <c r="P27" s="18"/>
      <c r="Q27" s="18"/>
      <c r="R27" s="51"/>
      <c r="S27" s="51"/>
      <c r="T27" s="51"/>
      <c r="U27" s="51"/>
      <c r="V27" s="51"/>
      <c r="W27" s="51"/>
      <c r="X27" s="51"/>
      <c r="Y27" s="51"/>
      <c r="Z27" s="51"/>
      <c r="AA27" s="5"/>
      <c r="AB27" s="5"/>
      <c r="AC27" s="5"/>
      <c r="AD27" s="5"/>
    </row>
    <row r="28" spans="1:30" ht="14.4" x14ac:dyDescent="0.25">
      <c r="A28" s="57" t="s">
        <v>196</v>
      </c>
      <c r="B28" s="56" t="s">
        <v>31</v>
      </c>
      <c r="C28" s="55" t="s">
        <v>230</v>
      </c>
      <c r="D28" s="56" t="s">
        <v>288</v>
      </c>
      <c r="E28" s="58">
        <v>1</v>
      </c>
      <c r="F28" s="57" t="s">
        <v>246</v>
      </c>
      <c r="G28" s="59">
        <v>0</v>
      </c>
      <c r="H28" s="16">
        <v>1079.05</v>
      </c>
      <c r="I28" s="16">
        <v>4316.21</v>
      </c>
      <c r="J28" s="17">
        <f t="shared" ref="J28:J39" si="1">SUM(G28:I28)</f>
        <v>5395.26</v>
      </c>
      <c r="K28" s="18"/>
      <c r="L28" s="18"/>
      <c r="M28" s="18"/>
      <c r="N28" s="18"/>
      <c r="O28" s="18"/>
      <c r="P28" s="18"/>
      <c r="Q28" s="18"/>
      <c r="R28" s="51"/>
      <c r="S28" s="51"/>
      <c r="T28" s="51"/>
      <c r="U28" s="51"/>
      <c r="V28" s="51"/>
      <c r="W28" s="51"/>
      <c r="X28" s="51"/>
      <c r="Y28" s="51"/>
      <c r="Z28" s="51"/>
      <c r="AA28" s="5"/>
      <c r="AB28" s="5"/>
      <c r="AC28" s="5"/>
      <c r="AD28" s="5"/>
    </row>
    <row r="29" spans="1:30" ht="14.4" x14ac:dyDescent="0.25">
      <c r="A29" s="57" t="s">
        <v>295</v>
      </c>
      <c r="B29" s="56" t="s">
        <v>31</v>
      </c>
      <c r="C29" s="55" t="s">
        <v>230</v>
      </c>
      <c r="D29" s="56" t="s">
        <v>288</v>
      </c>
      <c r="E29" s="58">
        <v>1</v>
      </c>
      <c r="F29" s="57" t="s">
        <v>296</v>
      </c>
      <c r="G29" s="59">
        <v>0</v>
      </c>
      <c r="H29" s="16">
        <v>1079.05</v>
      </c>
      <c r="I29" s="16">
        <v>4316.21</v>
      </c>
      <c r="J29" s="17">
        <f t="shared" si="1"/>
        <v>5395.26</v>
      </c>
      <c r="K29" s="18"/>
      <c r="L29" s="18"/>
      <c r="M29" s="18"/>
      <c r="N29" s="18"/>
      <c r="O29" s="18"/>
      <c r="P29" s="18"/>
      <c r="Q29" s="18"/>
      <c r="R29" s="51"/>
      <c r="S29" s="51"/>
      <c r="T29" s="51"/>
      <c r="U29" s="51"/>
      <c r="V29" s="51"/>
      <c r="W29" s="51"/>
      <c r="X29" s="51"/>
      <c r="Y29" s="51"/>
      <c r="Z29" s="51"/>
      <c r="AA29" s="5"/>
      <c r="AB29" s="5"/>
      <c r="AC29" s="5"/>
      <c r="AD29" s="5"/>
    </row>
    <row r="30" spans="1:30" ht="14.4" x14ac:dyDescent="0.25">
      <c r="A30" s="57" t="s">
        <v>297</v>
      </c>
      <c r="B30" s="56" t="s">
        <v>31</v>
      </c>
      <c r="C30" s="55" t="s">
        <v>230</v>
      </c>
      <c r="D30" s="56" t="s">
        <v>288</v>
      </c>
      <c r="E30" s="58">
        <v>1</v>
      </c>
      <c r="F30" s="57" t="s">
        <v>298</v>
      </c>
      <c r="G30" s="59">
        <v>0</v>
      </c>
      <c r="H30" s="16">
        <v>1079.05</v>
      </c>
      <c r="I30" s="16">
        <v>4316.21</v>
      </c>
      <c r="J30" s="17">
        <f t="shared" si="1"/>
        <v>5395.26</v>
      </c>
      <c r="K30" s="18"/>
      <c r="L30" s="18"/>
      <c r="M30" s="18"/>
      <c r="N30" s="18"/>
      <c r="O30" s="18"/>
      <c r="P30" s="18"/>
      <c r="Q30" s="18"/>
      <c r="R30" s="51"/>
      <c r="S30" s="51"/>
      <c r="T30" s="51"/>
      <c r="U30" s="51"/>
      <c r="V30" s="51"/>
      <c r="W30" s="51"/>
      <c r="X30" s="51"/>
      <c r="Y30" s="51"/>
      <c r="Z30" s="51"/>
      <c r="AA30" s="5"/>
      <c r="AB30" s="5"/>
      <c r="AC30" s="5"/>
      <c r="AD30" s="5"/>
    </row>
    <row r="31" spans="1:30" ht="14.4" x14ac:dyDescent="0.25">
      <c r="A31" s="57" t="s">
        <v>308</v>
      </c>
      <c r="B31" s="56" t="s">
        <v>31</v>
      </c>
      <c r="C31" s="55" t="s">
        <v>230</v>
      </c>
      <c r="D31" s="56" t="s">
        <v>288</v>
      </c>
      <c r="E31" s="58">
        <v>1</v>
      </c>
      <c r="F31" s="57" t="s">
        <v>307</v>
      </c>
      <c r="G31" s="59">
        <v>0</v>
      </c>
      <c r="H31" s="16">
        <v>1079.05</v>
      </c>
      <c r="I31" s="16">
        <v>4316.21</v>
      </c>
      <c r="J31" s="17">
        <f t="shared" si="1"/>
        <v>5395.26</v>
      </c>
      <c r="K31" s="18"/>
      <c r="L31" s="18"/>
      <c r="M31" s="18"/>
      <c r="N31" s="18"/>
      <c r="O31" s="18"/>
      <c r="P31" s="18"/>
      <c r="Q31" s="18"/>
      <c r="R31" s="51"/>
      <c r="S31" s="51"/>
      <c r="T31" s="51"/>
      <c r="U31" s="51"/>
      <c r="V31" s="51"/>
      <c r="W31" s="51"/>
      <c r="X31" s="51"/>
      <c r="Y31" s="51"/>
      <c r="Z31" s="51"/>
      <c r="AA31" s="5"/>
      <c r="AB31" s="5"/>
      <c r="AC31" s="5"/>
      <c r="AD31" s="5"/>
    </row>
    <row r="32" spans="1:30" ht="14.4" x14ac:dyDescent="0.25">
      <c r="A32" s="57" t="s">
        <v>293</v>
      </c>
      <c r="B32" s="56" t="s">
        <v>31</v>
      </c>
      <c r="C32" s="55" t="s">
        <v>230</v>
      </c>
      <c r="D32" s="55" t="s">
        <v>288</v>
      </c>
      <c r="E32" s="58">
        <v>1</v>
      </c>
      <c r="F32" s="62" t="s">
        <v>310</v>
      </c>
      <c r="G32" s="59">
        <v>0</v>
      </c>
      <c r="H32" s="16">
        <v>1079.05</v>
      </c>
      <c r="I32" s="16">
        <v>4316.21</v>
      </c>
      <c r="J32" s="17">
        <f t="shared" si="1"/>
        <v>5395.26</v>
      </c>
      <c r="K32" s="18"/>
      <c r="L32" s="18"/>
      <c r="M32" s="18"/>
      <c r="N32" s="18"/>
      <c r="O32" s="18"/>
      <c r="P32" s="18"/>
      <c r="Q32" s="18"/>
      <c r="R32" s="51"/>
      <c r="S32" s="51"/>
      <c r="T32" s="51"/>
      <c r="U32" s="51"/>
      <c r="V32" s="51"/>
      <c r="W32" s="51"/>
      <c r="X32" s="51"/>
      <c r="Y32" s="51"/>
      <c r="Z32" s="51"/>
      <c r="AA32" s="5"/>
      <c r="AB32" s="5"/>
      <c r="AC32" s="5"/>
      <c r="AD32" s="5"/>
    </row>
    <row r="33" spans="1:30" ht="14.4" x14ac:dyDescent="0.25">
      <c r="A33" s="57" t="s">
        <v>209</v>
      </c>
      <c r="B33" s="56" t="s">
        <v>33</v>
      </c>
      <c r="C33" s="55" t="s">
        <v>230</v>
      </c>
      <c r="D33" s="56" t="s">
        <v>288</v>
      </c>
      <c r="E33" s="58">
        <v>1</v>
      </c>
      <c r="F33" s="57" t="s">
        <v>261</v>
      </c>
      <c r="G33" s="59">
        <v>0</v>
      </c>
      <c r="H33" s="16">
        <v>936.46</v>
      </c>
      <c r="I33" s="16">
        <v>3745.85</v>
      </c>
      <c r="J33" s="17">
        <f t="shared" si="1"/>
        <v>4682.3099999999995</v>
      </c>
      <c r="K33" s="18"/>
      <c r="L33" s="18"/>
      <c r="M33" s="18"/>
      <c r="N33" s="18"/>
      <c r="O33" s="18"/>
      <c r="P33" s="18"/>
      <c r="Q33" s="18"/>
      <c r="R33" s="51"/>
      <c r="S33" s="51"/>
      <c r="T33" s="51"/>
      <c r="U33" s="51"/>
      <c r="V33" s="51"/>
      <c r="W33" s="51"/>
      <c r="X33" s="51"/>
      <c r="Y33" s="51"/>
      <c r="Z33" s="51"/>
      <c r="AA33" s="5"/>
      <c r="AB33" s="5"/>
      <c r="AC33" s="5"/>
      <c r="AD33" s="5"/>
    </row>
    <row r="34" spans="1:30" ht="14.4" x14ac:dyDescent="0.25">
      <c r="A34" s="57" t="s">
        <v>202</v>
      </c>
      <c r="B34" s="56" t="s">
        <v>33</v>
      </c>
      <c r="C34" s="55" t="s">
        <v>230</v>
      </c>
      <c r="D34" s="56" t="s">
        <v>288</v>
      </c>
      <c r="E34" s="58">
        <v>1</v>
      </c>
      <c r="F34" s="57" t="s">
        <v>258</v>
      </c>
      <c r="G34" s="59">
        <v>0</v>
      </c>
      <c r="H34" s="16">
        <v>936.46</v>
      </c>
      <c r="I34" s="16">
        <v>3745.85</v>
      </c>
      <c r="J34" s="17">
        <f t="shared" si="1"/>
        <v>4682.3099999999995</v>
      </c>
      <c r="K34" s="18"/>
      <c r="L34" s="18"/>
      <c r="M34" s="18"/>
      <c r="N34" s="18"/>
      <c r="O34" s="18"/>
      <c r="P34" s="18"/>
      <c r="Q34" s="18"/>
      <c r="R34" s="51"/>
      <c r="S34" s="51"/>
      <c r="T34" s="51"/>
      <c r="U34" s="51"/>
      <c r="V34" s="51"/>
      <c r="W34" s="51"/>
      <c r="X34" s="51"/>
      <c r="Y34" s="51"/>
      <c r="Z34" s="51"/>
      <c r="AA34" s="5"/>
      <c r="AB34" s="5"/>
      <c r="AC34" s="5"/>
      <c r="AD34" s="5"/>
    </row>
    <row r="35" spans="1:30" ht="14.4" x14ac:dyDescent="0.25">
      <c r="A35" s="57" t="s">
        <v>197</v>
      </c>
      <c r="B35" s="56" t="s">
        <v>33</v>
      </c>
      <c r="C35" s="55" t="s">
        <v>230</v>
      </c>
      <c r="D35" s="56" t="s">
        <v>288</v>
      </c>
      <c r="E35" s="58">
        <v>1</v>
      </c>
      <c r="F35" s="57" t="s">
        <v>247</v>
      </c>
      <c r="G35" s="59">
        <v>0</v>
      </c>
      <c r="H35" s="16">
        <v>936.46</v>
      </c>
      <c r="I35" s="16">
        <v>3745.85</v>
      </c>
      <c r="J35" s="17">
        <f t="shared" si="1"/>
        <v>4682.3099999999995</v>
      </c>
      <c r="K35" s="18"/>
      <c r="L35" s="18"/>
      <c r="M35" s="18"/>
      <c r="N35" s="18"/>
      <c r="O35" s="18"/>
      <c r="P35" s="18"/>
      <c r="Q35" s="18"/>
      <c r="R35" s="51"/>
      <c r="S35" s="51"/>
      <c r="T35" s="51"/>
      <c r="U35" s="51"/>
      <c r="V35" s="51"/>
      <c r="W35" s="51"/>
      <c r="X35" s="51"/>
      <c r="Y35" s="51"/>
      <c r="Z35" s="51"/>
      <c r="AA35" s="5"/>
      <c r="AB35" s="5"/>
      <c r="AC35" s="5"/>
      <c r="AD35" s="5"/>
    </row>
    <row r="36" spans="1:30" ht="14.4" x14ac:dyDescent="0.25">
      <c r="A36" s="57" t="s">
        <v>207</v>
      </c>
      <c r="B36" s="56" t="s">
        <v>33</v>
      </c>
      <c r="C36" s="55" t="s">
        <v>230</v>
      </c>
      <c r="D36" s="56" t="s">
        <v>288</v>
      </c>
      <c r="E36" s="58">
        <v>1</v>
      </c>
      <c r="F36" s="57" t="s">
        <v>257</v>
      </c>
      <c r="G36" s="59">
        <v>0</v>
      </c>
      <c r="H36" s="16">
        <v>936.46</v>
      </c>
      <c r="I36" s="16">
        <v>3745.85</v>
      </c>
      <c r="J36" s="17">
        <f t="shared" si="1"/>
        <v>4682.3099999999995</v>
      </c>
      <c r="K36" s="18"/>
      <c r="L36" s="18"/>
      <c r="M36" s="18"/>
      <c r="N36" s="18"/>
      <c r="O36" s="18"/>
      <c r="P36" s="18"/>
      <c r="Q36" s="18"/>
      <c r="R36" s="51"/>
      <c r="S36" s="51"/>
      <c r="T36" s="51"/>
      <c r="U36" s="51"/>
      <c r="V36" s="51"/>
      <c r="W36" s="51"/>
      <c r="X36" s="51"/>
      <c r="Y36" s="51"/>
      <c r="Z36" s="51"/>
      <c r="AA36" s="5"/>
      <c r="AB36" s="5"/>
      <c r="AC36" s="5"/>
      <c r="AD36" s="5"/>
    </row>
    <row r="37" spans="1:30" ht="14.4" x14ac:dyDescent="0.25">
      <c r="A37" s="57" t="s">
        <v>208</v>
      </c>
      <c r="B37" s="56" t="s">
        <v>33</v>
      </c>
      <c r="C37" s="55" t="s">
        <v>230</v>
      </c>
      <c r="D37" s="56" t="s">
        <v>288</v>
      </c>
      <c r="E37" s="58">
        <v>1</v>
      </c>
      <c r="F37" s="57" t="s">
        <v>259</v>
      </c>
      <c r="G37" s="59">
        <v>0</v>
      </c>
      <c r="H37" s="16">
        <v>936.46</v>
      </c>
      <c r="I37" s="16">
        <v>3745.85</v>
      </c>
      <c r="J37" s="17">
        <f t="shared" si="1"/>
        <v>4682.3099999999995</v>
      </c>
      <c r="K37" s="18"/>
      <c r="L37" s="18"/>
      <c r="M37" s="18"/>
      <c r="N37" s="18"/>
      <c r="O37" s="18"/>
      <c r="P37" s="18"/>
      <c r="Q37" s="18"/>
      <c r="R37" s="51"/>
      <c r="S37" s="51"/>
      <c r="T37" s="51"/>
      <c r="U37" s="51"/>
      <c r="V37" s="51"/>
      <c r="W37" s="51"/>
      <c r="X37" s="51"/>
      <c r="Y37" s="51"/>
      <c r="Z37" s="51"/>
      <c r="AA37" s="5"/>
      <c r="AB37" s="5"/>
      <c r="AC37" s="5"/>
      <c r="AD37" s="5"/>
    </row>
    <row r="38" spans="1:30" ht="14.4" x14ac:dyDescent="0.25">
      <c r="A38" s="57" t="s">
        <v>205</v>
      </c>
      <c r="B38" s="56" t="s">
        <v>33</v>
      </c>
      <c r="C38" s="55" t="s">
        <v>230</v>
      </c>
      <c r="D38" s="56" t="s">
        <v>288</v>
      </c>
      <c r="E38" s="58">
        <v>1</v>
      </c>
      <c r="F38" s="57" t="s">
        <v>254</v>
      </c>
      <c r="G38" s="59">
        <v>0</v>
      </c>
      <c r="H38" s="16">
        <v>936.46</v>
      </c>
      <c r="I38" s="16">
        <v>3745.85</v>
      </c>
      <c r="J38" s="17">
        <f t="shared" si="1"/>
        <v>4682.3099999999995</v>
      </c>
      <c r="K38" s="18"/>
      <c r="L38" s="18"/>
      <c r="M38" s="18"/>
      <c r="N38" s="18"/>
      <c r="O38" s="18"/>
      <c r="P38" s="18"/>
      <c r="Q38" s="18"/>
      <c r="R38" s="51"/>
      <c r="S38" s="51"/>
      <c r="T38" s="51"/>
      <c r="U38" s="51"/>
      <c r="V38" s="51"/>
      <c r="W38" s="51"/>
      <c r="X38" s="51"/>
      <c r="Y38" s="51"/>
      <c r="Z38" s="51"/>
      <c r="AA38" s="5"/>
      <c r="AB38" s="5"/>
      <c r="AC38" s="5"/>
      <c r="AD38" s="5"/>
    </row>
    <row r="39" spans="1:30" ht="14.4" x14ac:dyDescent="0.25">
      <c r="A39" s="57" t="s">
        <v>208</v>
      </c>
      <c r="B39" s="56" t="s">
        <v>33</v>
      </c>
      <c r="C39" s="55" t="s">
        <v>230</v>
      </c>
      <c r="D39" s="56" t="s">
        <v>288</v>
      </c>
      <c r="E39" s="58">
        <v>1</v>
      </c>
      <c r="F39" s="57" t="s">
        <v>292</v>
      </c>
      <c r="G39" s="59">
        <v>0</v>
      </c>
      <c r="H39" s="16">
        <v>936.46</v>
      </c>
      <c r="I39" s="16">
        <v>3745.85</v>
      </c>
      <c r="J39" s="17">
        <f t="shared" si="1"/>
        <v>4682.3099999999995</v>
      </c>
      <c r="K39" s="18"/>
      <c r="L39" s="18"/>
      <c r="M39" s="18"/>
      <c r="N39" s="18"/>
      <c r="O39" s="18"/>
      <c r="P39" s="18"/>
      <c r="Q39" s="18"/>
      <c r="R39" s="51"/>
      <c r="S39" s="51"/>
      <c r="T39" s="51"/>
      <c r="U39" s="51"/>
      <c r="V39" s="51"/>
      <c r="W39" s="51"/>
      <c r="X39" s="51"/>
      <c r="Y39" s="51"/>
      <c r="Z39" s="51"/>
      <c r="AA39" s="5"/>
      <c r="AB39" s="5"/>
      <c r="AC39" s="5"/>
      <c r="AD39" s="5"/>
    </row>
    <row r="40" spans="1:30" ht="14.4" x14ac:dyDescent="0.25">
      <c r="A40" s="57" t="s">
        <v>202</v>
      </c>
      <c r="B40" s="56" t="s">
        <v>33</v>
      </c>
      <c r="C40" s="55" t="s">
        <v>230</v>
      </c>
      <c r="D40" s="56" t="s">
        <v>288</v>
      </c>
      <c r="E40" s="58">
        <v>1</v>
      </c>
      <c r="F40" s="57" t="s">
        <v>252</v>
      </c>
      <c r="G40" s="59">
        <v>0</v>
      </c>
      <c r="H40" s="16">
        <v>936.46</v>
      </c>
      <c r="I40" s="16">
        <v>3745.85</v>
      </c>
      <c r="J40" s="17">
        <f>SUM(G40:I40)</f>
        <v>4682.3099999999995</v>
      </c>
      <c r="K40" s="18"/>
      <c r="L40" s="18"/>
      <c r="M40" s="18"/>
      <c r="N40" s="18"/>
      <c r="O40" s="18"/>
      <c r="P40" s="18"/>
      <c r="Q40" s="18"/>
      <c r="R40" s="51"/>
      <c r="S40" s="51"/>
      <c r="T40" s="51"/>
      <c r="U40" s="51"/>
      <c r="V40" s="51"/>
      <c r="W40" s="51"/>
      <c r="X40" s="51"/>
      <c r="Y40" s="51"/>
      <c r="Z40" s="51"/>
      <c r="AA40" s="5"/>
      <c r="AB40" s="5"/>
      <c r="AC40" s="5"/>
      <c r="AD40" s="5"/>
    </row>
    <row r="41" spans="1:30" ht="14.4" x14ac:dyDescent="0.25">
      <c r="A41" s="57" t="s">
        <v>210</v>
      </c>
      <c r="B41" s="56" t="s">
        <v>33</v>
      </c>
      <c r="C41" s="55" t="s">
        <v>230</v>
      </c>
      <c r="D41" s="56" t="s">
        <v>288</v>
      </c>
      <c r="E41" s="58">
        <v>1</v>
      </c>
      <c r="F41" s="57" t="s">
        <v>263</v>
      </c>
      <c r="G41" s="59">
        <v>0</v>
      </c>
      <c r="H41" s="16">
        <v>936.46</v>
      </c>
      <c r="I41" s="16">
        <v>3745.85</v>
      </c>
      <c r="J41" s="17">
        <f>SUM(G41:I41)</f>
        <v>4682.3099999999995</v>
      </c>
      <c r="K41" s="18"/>
      <c r="L41" s="18"/>
      <c r="M41" s="18"/>
      <c r="N41" s="18"/>
      <c r="O41" s="18"/>
      <c r="P41" s="18"/>
      <c r="Q41" s="18"/>
      <c r="R41" s="51"/>
      <c r="S41" s="51"/>
      <c r="T41" s="51"/>
      <c r="U41" s="51"/>
      <c r="V41" s="51"/>
      <c r="W41" s="51"/>
      <c r="X41" s="51"/>
      <c r="Y41" s="51"/>
      <c r="Z41" s="51"/>
      <c r="AA41" s="5"/>
      <c r="AB41" s="5"/>
      <c r="AC41" s="5"/>
      <c r="AD41" s="5"/>
    </row>
    <row r="42" spans="1:30" ht="14.4" x14ac:dyDescent="0.25">
      <c r="A42" s="57" t="s">
        <v>201</v>
      </c>
      <c r="B42" s="56" t="s">
        <v>33</v>
      </c>
      <c r="C42" s="55" t="s">
        <v>230</v>
      </c>
      <c r="D42" s="56" t="s">
        <v>288</v>
      </c>
      <c r="E42" s="58">
        <v>1</v>
      </c>
      <c r="F42" s="57" t="s">
        <v>251</v>
      </c>
      <c r="G42" s="59">
        <v>0</v>
      </c>
      <c r="H42" s="16">
        <v>936.46</v>
      </c>
      <c r="I42" s="16">
        <v>3745.85</v>
      </c>
      <c r="J42" s="17">
        <f>SUM(G42:I42)</f>
        <v>4682.3099999999995</v>
      </c>
      <c r="K42" s="18"/>
      <c r="L42" s="18"/>
      <c r="M42" s="18"/>
      <c r="N42" s="18"/>
      <c r="O42" s="18"/>
      <c r="P42" s="18"/>
      <c r="Q42" s="18"/>
      <c r="R42" s="51"/>
      <c r="S42" s="51"/>
      <c r="T42" s="51"/>
      <c r="U42" s="51"/>
      <c r="V42" s="51"/>
      <c r="W42" s="51"/>
      <c r="X42" s="51"/>
      <c r="Y42" s="51"/>
      <c r="Z42" s="51"/>
      <c r="AA42" s="5"/>
      <c r="AB42" s="5"/>
      <c r="AC42" s="5"/>
      <c r="AD42" s="5"/>
    </row>
    <row r="43" spans="1:30" ht="14.4" x14ac:dyDescent="0.25">
      <c r="A43" s="57" t="s">
        <v>203</v>
      </c>
      <c r="B43" s="56" t="s">
        <v>33</v>
      </c>
      <c r="C43" s="55" t="s">
        <v>230</v>
      </c>
      <c r="D43" s="56" t="s">
        <v>287</v>
      </c>
      <c r="E43" s="58">
        <v>1</v>
      </c>
      <c r="F43" s="57"/>
      <c r="G43" s="59">
        <v>0</v>
      </c>
      <c r="H43" s="16">
        <v>0</v>
      </c>
      <c r="I43" s="16">
        <v>0</v>
      </c>
      <c r="J43" s="17">
        <f>SUM(G43:I43)</f>
        <v>0</v>
      </c>
      <c r="K43" s="18"/>
      <c r="L43" s="18"/>
      <c r="M43" s="18"/>
      <c r="N43" s="18"/>
      <c r="O43" s="18"/>
      <c r="P43" s="18"/>
      <c r="Q43" s="18"/>
      <c r="R43" s="51"/>
      <c r="S43" s="51"/>
      <c r="T43" s="51"/>
      <c r="U43" s="51"/>
      <c r="V43" s="51"/>
      <c r="W43" s="51"/>
      <c r="X43" s="51"/>
      <c r="Y43" s="51"/>
      <c r="Z43" s="51"/>
      <c r="AA43" s="5"/>
      <c r="AB43" s="5"/>
      <c r="AC43" s="5"/>
      <c r="AD43" s="5"/>
    </row>
    <row r="44" spans="1:30" ht="14.4" x14ac:dyDescent="0.25">
      <c r="A44" s="57" t="s">
        <v>299</v>
      </c>
      <c r="B44" s="56" t="s">
        <v>33</v>
      </c>
      <c r="C44" s="55" t="s">
        <v>230</v>
      </c>
      <c r="D44" s="55" t="s">
        <v>287</v>
      </c>
      <c r="E44" s="58">
        <v>1</v>
      </c>
      <c r="F44" s="57"/>
      <c r="G44" s="59">
        <v>0</v>
      </c>
      <c r="H44" s="16">
        <v>0</v>
      </c>
      <c r="I44" s="16">
        <v>0</v>
      </c>
      <c r="J44" s="17">
        <f t="shared" si="0"/>
        <v>0</v>
      </c>
      <c r="K44" s="61" t="s">
        <v>290</v>
      </c>
      <c r="L44" s="18"/>
      <c r="M44" s="18"/>
      <c r="N44" s="18"/>
      <c r="O44" s="18"/>
      <c r="P44" s="18"/>
      <c r="Q44" s="18"/>
      <c r="R44" s="51"/>
      <c r="S44" s="51"/>
      <c r="T44" s="51"/>
      <c r="U44" s="51"/>
      <c r="V44" s="51"/>
      <c r="W44" s="51"/>
      <c r="X44" s="51"/>
      <c r="Y44" s="51"/>
      <c r="Z44" s="51"/>
      <c r="AA44" s="5"/>
      <c r="AB44" s="5"/>
      <c r="AC44" s="5"/>
      <c r="AD44" s="5"/>
    </row>
    <row r="45" spans="1:30" ht="14.4" x14ac:dyDescent="0.25">
      <c r="A45" s="57" t="s">
        <v>204</v>
      </c>
      <c r="B45" s="56" t="s">
        <v>33</v>
      </c>
      <c r="C45" s="55" t="s">
        <v>230</v>
      </c>
      <c r="D45" s="56" t="s">
        <v>288</v>
      </c>
      <c r="E45" s="58">
        <v>1</v>
      </c>
      <c r="F45" s="57" t="s">
        <v>253</v>
      </c>
      <c r="G45" s="59">
        <v>0</v>
      </c>
      <c r="H45" s="16">
        <v>936.46</v>
      </c>
      <c r="I45" s="16">
        <v>3745.85</v>
      </c>
      <c r="J45" s="17">
        <f>SUM(G45:I45)</f>
        <v>4682.3099999999995</v>
      </c>
      <c r="K45" s="18"/>
      <c r="L45" s="18"/>
      <c r="M45" s="18"/>
      <c r="N45" s="18"/>
      <c r="O45" s="18"/>
      <c r="P45" s="18"/>
      <c r="Q45" s="18"/>
      <c r="R45" s="51"/>
      <c r="S45" s="51"/>
      <c r="T45" s="51"/>
      <c r="U45" s="51"/>
      <c r="V45" s="51"/>
      <c r="W45" s="51"/>
      <c r="X45" s="51"/>
      <c r="Y45" s="51"/>
      <c r="Z45" s="51"/>
      <c r="AA45" s="5"/>
      <c r="AB45" s="5"/>
      <c r="AC45" s="5"/>
      <c r="AD45" s="5"/>
    </row>
    <row r="46" spans="1:30" ht="14.4" x14ac:dyDescent="0.25">
      <c r="A46" s="57" t="s">
        <v>206</v>
      </c>
      <c r="B46" s="56" t="s">
        <v>33</v>
      </c>
      <c r="C46" s="55" t="s">
        <v>230</v>
      </c>
      <c r="D46" s="56" t="s">
        <v>288</v>
      </c>
      <c r="E46" s="58">
        <v>1</v>
      </c>
      <c r="F46" s="57" t="s">
        <v>256</v>
      </c>
      <c r="G46" s="59">
        <v>0</v>
      </c>
      <c r="H46" s="16">
        <v>936.46</v>
      </c>
      <c r="I46" s="16">
        <v>3745.85</v>
      </c>
      <c r="J46" s="17">
        <f>SUM(G46:I46)</f>
        <v>4682.3099999999995</v>
      </c>
      <c r="K46" s="18"/>
      <c r="L46" s="18"/>
      <c r="M46" s="18"/>
      <c r="N46" s="18"/>
      <c r="O46" s="18"/>
      <c r="P46" s="18"/>
      <c r="Q46" s="18"/>
      <c r="R46" s="51"/>
      <c r="S46" s="51"/>
      <c r="T46" s="51"/>
      <c r="U46" s="51"/>
      <c r="V46" s="51"/>
      <c r="W46" s="51"/>
      <c r="X46" s="51"/>
      <c r="Y46" s="51"/>
      <c r="Z46" s="51"/>
      <c r="AA46" s="5"/>
      <c r="AB46" s="5"/>
      <c r="AC46" s="5"/>
      <c r="AD46" s="5"/>
    </row>
    <row r="47" spans="1:30" ht="14.4" x14ac:dyDescent="0.25">
      <c r="A47" s="57" t="s">
        <v>202</v>
      </c>
      <c r="B47" s="56" t="s">
        <v>33</v>
      </c>
      <c r="C47" s="55" t="s">
        <v>230</v>
      </c>
      <c r="D47" s="56" t="s">
        <v>288</v>
      </c>
      <c r="E47" s="58">
        <v>1</v>
      </c>
      <c r="F47" s="57" t="s">
        <v>260</v>
      </c>
      <c r="G47" s="59">
        <v>0</v>
      </c>
      <c r="H47" s="16">
        <v>936.46</v>
      </c>
      <c r="I47" s="16">
        <v>3745.85</v>
      </c>
      <c r="J47" s="17">
        <f>SUM(G47:I47)</f>
        <v>4682.3099999999995</v>
      </c>
      <c r="K47" s="18"/>
      <c r="L47" s="18"/>
      <c r="M47" s="18"/>
      <c r="N47" s="18"/>
      <c r="O47" s="18"/>
      <c r="P47" s="18"/>
      <c r="Q47" s="18"/>
      <c r="R47" s="51"/>
      <c r="S47" s="51"/>
      <c r="T47" s="51"/>
      <c r="U47" s="51"/>
      <c r="V47" s="51"/>
      <c r="W47" s="51"/>
      <c r="X47" s="51"/>
      <c r="Y47" s="51"/>
      <c r="Z47" s="51"/>
      <c r="AA47" s="5"/>
      <c r="AB47" s="5"/>
      <c r="AC47" s="5"/>
      <c r="AD47" s="5"/>
    </row>
    <row r="48" spans="1:30" ht="14.4" x14ac:dyDescent="0.25">
      <c r="A48" s="57" t="s">
        <v>200</v>
      </c>
      <c r="B48" s="56" t="s">
        <v>33</v>
      </c>
      <c r="C48" s="55" t="s">
        <v>230</v>
      </c>
      <c r="D48" s="56" t="s">
        <v>288</v>
      </c>
      <c r="E48" s="58">
        <v>1</v>
      </c>
      <c r="F48" s="57" t="s">
        <v>250</v>
      </c>
      <c r="G48" s="59">
        <v>0</v>
      </c>
      <c r="H48" s="16">
        <v>936.46</v>
      </c>
      <c r="I48" s="16">
        <v>3745.85</v>
      </c>
      <c r="J48" s="17">
        <f>SUM(G48:I48)</f>
        <v>4682.3099999999995</v>
      </c>
      <c r="K48" s="18"/>
      <c r="L48" s="18"/>
      <c r="M48" s="18"/>
      <c r="N48" s="18"/>
      <c r="O48" s="18"/>
      <c r="P48" s="18"/>
      <c r="Q48" s="18"/>
      <c r="R48" s="51"/>
      <c r="S48" s="51"/>
      <c r="T48" s="51"/>
      <c r="U48" s="51"/>
      <c r="V48" s="51"/>
      <c r="W48" s="51"/>
      <c r="X48" s="51"/>
      <c r="Y48" s="51"/>
      <c r="Z48" s="51"/>
      <c r="AA48" s="5"/>
      <c r="AB48" s="5"/>
      <c r="AC48" s="5"/>
      <c r="AD48" s="5"/>
    </row>
    <row r="49" spans="1:30" ht="14.4" x14ac:dyDescent="0.25">
      <c r="A49" s="57" t="s">
        <v>199</v>
      </c>
      <c r="B49" s="56" t="s">
        <v>33</v>
      </c>
      <c r="C49" s="55" t="s">
        <v>230</v>
      </c>
      <c r="D49" s="56" t="s">
        <v>288</v>
      </c>
      <c r="E49" s="58">
        <v>1</v>
      </c>
      <c r="F49" s="57" t="s">
        <v>249</v>
      </c>
      <c r="G49" s="59">
        <v>0</v>
      </c>
      <c r="H49" s="16">
        <v>936.46</v>
      </c>
      <c r="I49" s="16">
        <v>3745.85</v>
      </c>
      <c r="J49" s="17">
        <f t="shared" si="0"/>
        <v>4682.3099999999995</v>
      </c>
      <c r="K49" s="18"/>
      <c r="L49" s="18"/>
      <c r="M49" s="18"/>
      <c r="N49" s="18"/>
      <c r="O49" s="18"/>
      <c r="P49" s="18"/>
      <c r="Q49" s="18"/>
      <c r="R49" s="51"/>
      <c r="S49" s="51"/>
      <c r="T49" s="51"/>
      <c r="U49" s="51"/>
      <c r="V49" s="51"/>
      <c r="W49" s="51"/>
      <c r="X49" s="51"/>
      <c r="Y49" s="51"/>
      <c r="Z49" s="51"/>
      <c r="AA49" s="5"/>
      <c r="AB49" s="5"/>
      <c r="AC49" s="5"/>
      <c r="AD49" s="5"/>
    </row>
    <row r="50" spans="1:30" ht="14.4" x14ac:dyDescent="0.25">
      <c r="A50" s="57" t="s">
        <v>198</v>
      </c>
      <c r="B50" s="56" t="s">
        <v>33</v>
      </c>
      <c r="C50" s="55" t="s">
        <v>230</v>
      </c>
      <c r="D50" s="56" t="s">
        <v>287</v>
      </c>
      <c r="E50" s="58">
        <v>1</v>
      </c>
      <c r="F50" s="57"/>
      <c r="G50" s="59">
        <v>0</v>
      </c>
      <c r="H50" s="16">
        <v>0</v>
      </c>
      <c r="I50" s="16">
        <v>0</v>
      </c>
      <c r="J50" s="17">
        <f>SUM(G50:I50)</f>
        <v>0</v>
      </c>
      <c r="K50" s="18"/>
      <c r="L50" s="18"/>
      <c r="M50" s="18"/>
      <c r="N50" s="18"/>
      <c r="O50" s="18"/>
      <c r="P50" s="18"/>
      <c r="Q50" s="18"/>
      <c r="R50" s="51"/>
      <c r="S50" s="51"/>
      <c r="T50" s="51"/>
      <c r="U50" s="51"/>
      <c r="V50" s="51"/>
      <c r="W50" s="51"/>
      <c r="X50" s="51"/>
      <c r="Y50" s="51"/>
      <c r="Z50" s="51"/>
      <c r="AA50" s="5"/>
      <c r="AB50" s="5"/>
      <c r="AC50" s="5"/>
      <c r="AD50" s="5"/>
    </row>
    <row r="51" spans="1:30" ht="14.4" x14ac:dyDescent="0.25">
      <c r="A51" s="57" t="s">
        <v>210</v>
      </c>
      <c r="B51" s="56" t="s">
        <v>33</v>
      </c>
      <c r="C51" s="55" t="s">
        <v>230</v>
      </c>
      <c r="D51" s="56" t="s">
        <v>288</v>
      </c>
      <c r="E51" s="58">
        <v>1</v>
      </c>
      <c r="F51" s="57" t="s">
        <v>262</v>
      </c>
      <c r="G51" s="59">
        <v>0</v>
      </c>
      <c r="H51" s="16">
        <v>936.46</v>
      </c>
      <c r="I51" s="16">
        <v>3745.85</v>
      </c>
      <c r="J51" s="17">
        <f>SUM(G51:I51)</f>
        <v>4682.3099999999995</v>
      </c>
      <c r="K51" s="18"/>
      <c r="L51" s="18"/>
      <c r="M51" s="18"/>
      <c r="N51" s="18"/>
      <c r="O51" s="18"/>
      <c r="P51" s="18"/>
      <c r="Q51" s="18"/>
      <c r="R51" s="51"/>
      <c r="S51" s="51"/>
      <c r="T51" s="51"/>
      <c r="U51" s="51"/>
      <c r="V51" s="51"/>
      <c r="W51" s="51"/>
      <c r="X51" s="51"/>
      <c r="Y51" s="51"/>
      <c r="Z51" s="51"/>
      <c r="AA51" s="5"/>
      <c r="AB51" s="5"/>
      <c r="AC51" s="5"/>
      <c r="AD51" s="5"/>
    </row>
    <row r="52" spans="1:30" ht="14.4" x14ac:dyDescent="0.25">
      <c r="A52" s="57" t="s">
        <v>209</v>
      </c>
      <c r="B52" s="56" t="s">
        <v>33</v>
      </c>
      <c r="C52" s="55" t="s">
        <v>230</v>
      </c>
      <c r="D52" s="56" t="s">
        <v>288</v>
      </c>
      <c r="E52" s="58">
        <v>1</v>
      </c>
      <c r="F52" s="57" t="s">
        <v>264</v>
      </c>
      <c r="G52" s="59">
        <v>0</v>
      </c>
      <c r="H52" s="16">
        <v>936.46</v>
      </c>
      <c r="I52" s="16">
        <v>3745.85</v>
      </c>
      <c r="J52" s="17">
        <f>SUM(G52:I52)</f>
        <v>4682.3099999999995</v>
      </c>
      <c r="K52" s="18"/>
      <c r="L52" s="18"/>
      <c r="M52" s="18"/>
      <c r="N52" s="18"/>
      <c r="O52" s="18"/>
      <c r="P52" s="18"/>
      <c r="Q52" s="18"/>
      <c r="R52" s="51"/>
      <c r="S52" s="51"/>
      <c r="T52" s="51"/>
      <c r="U52" s="51"/>
      <c r="V52" s="51"/>
      <c r="W52" s="51"/>
      <c r="X52" s="51"/>
      <c r="Y52" s="51"/>
      <c r="Z52" s="51"/>
      <c r="AA52" s="5"/>
      <c r="AB52" s="5"/>
      <c r="AC52" s="5"/>
      <c r="AD52" s="5"/>
    </row>
    <row r="53" spans="1:30" ht="14.4" x14ac:dyDescent="0.25">
      <c r="A53" s="57" t="s">
        <v>205</v>
      </c>
      <c r="B53" s="56" t="s">
        <v>33</v>
      </c>
      <c r="C53" s="55" t="s">
        <v>230</v>
      </c>
      <c r="D53" s="56" t="s">
        <v>288</v>
      </c>
      <c r="E53" s="58">
        <v>1</v>
      </c>
      <c r="F53" s="57" t="s">
        <v>255</v>
      </c>
      <c r="G53" s="59">
        <v>0</v>
      </c>
      <c r="H53" s="16">
        <v>936.46</v>
      </c>
      <c r="I53" s="16">
        <v>3745.85</v>
      </c>
      <c r="J53" s="17">
        <f t="shared" si="0"/>
        <v>4682.3099999999995</v>
      </c>
      <c r="K53" s="18"/>
      <c r="L53" s="18"/>
      <c r="M53" s="18"/>
      <c r="N53" s="18"/>
      <c r="O53" s="18"/>
      <c r="P53" s="18"/>
      <c r="Q53" s="18"/>
      <c r="R53" s="51"/>
      <c r="S53" s="51"/>
      <c r="T53" s="51"/>
      <c r="U53" s="51"/>
      <c r="V53" s="51"/>
      <c r="W53" s="51"/>
      <c r="X53" s="51"/>
      <c r="Y53" s="51"/>
      <c r="Z53" s="51"/>
      <c r="AA53" s="5"/>
      <c r="AB53" s="5"/>
      <c r="AC53" s="5"/>
      <c r="AD53" s="5"/>
    </row>
    <row r="54" spans="1:30" ht="14.4" x14ac:dyDescent="0.25">
      <c r="A54" s="57" t="s">
        <v>198</v>
      </c>
      <c r="B54" s="56" t="s">
        <v>33</v>
      </c>
      <c r="C54" s="55" t="s">
        <v>230</v>
      </c>
      <c r="D54" s="56" t="s">
        <v>288</v>
      </c>
      <c r="E54" s="58">
        <v>1</v>
      </c>
      <c r="F54" s="57" t="s">
        <v>248</v>
      </c>
      <c r="G54" s="59">
        <v>0</v>
      </c>
      <c r="H54" s="16">
        <v>936.46</v>
      </c>
      <c r="I54" s="16">
        <v>3745.85</v>
      </c>
      <c r="J54" s="17">
        <f>SUM(G54:I54)</f>
        <v>4682.3099999999995</v>
      </c>
      <c r="K54" s="18"/>
      <c r="L54" s="18"/>
      <c r="M54" s="18"/>
      <c r="N54" s="18"/>
      <c r="O54" s="18"/>
      <c r="P54" s="18"/>
      <c r="Q54" s="18"/>
      <c r="R54" s="51"/>
      <c r="S54" s="51"/>
      <c r="T54" s="51"/>
      <c r="U54" s="51"/>
      <c r="V54" s="51"/>
      <c r="W54" s="51"/>
      <c r="X54" s="51"/>
      <c r="Y54" s="51"/>
      <c r="Z54" s="51"/>
      <c r="AA54" s="5"/>
      <c r="AB54" s="5"/>
      <c r="AC54" s="5"/>
      <c r="AD54" s="5"/>
    </row>
    <row r="55" spans="1:30" ht="14.4" x14ac:dyDescent="0.25">
      <c r="A55" s="57" t="s">
        <v>211</v>
      </c>
      <c r="B55" s="56" t="s">
        <v>35</v>
      </c>
      <c r="C55" s="55" t="s">
        <v>230</v>
      </c>
      <c r="D55" s="56" t="s">
        <v>288</v>
      </c>
      <c r="E55" s="58">
        <v>1</v>
      </c>
      <c r="F55" s="57" t="s">
        <v>265</v>
      </c>
      <c r="G55" s="59">
        <v>0</v>
      </c>
      <c r="H55" s="16">
        <v>770.75</v>
      </c>
      <c r="I55" s="16">
        <v>3083.01</v>
      </c>
      <c r="J55" s="17">
        <f t="shared" si="0"/>
        <v>3853.76</v>
      </c>
      <c r="K55" s="18"/>
      <c r="L55" s="18"/>
      <c r="M55" s="18"/>
      <c r="N55" s="18"/>
      <c r="O55" s="18"/>
      <c r="P55" s="18"/>
      <c r="Q55" s="18"/>
      <c r="R55" s="51"/>
      <c r="S55" s="51"/>
      <c r="T55" s="51"/>
      <c r="U55" s="51"/>
      <c r="V55" s="51"/>
      <c r="W55" s="51"/>
      <c r="X55" s="51"/>
      <c r="Y55" s="51"/>
      <c r="Z55" s="51"/>
      <c r="AA55" s="5"/>
      <c r="AB55" s="5"/>
      <c r="AC55" s="5"/>
      <c r="AD55" s="5"/>
    </row>
    <row r="56" spans="1:30" ht="14.4" x14ac:dyDescent="0.25">
      <c r="A56" s="57" t="s">
        <v>215</v>
      </c>
      <c r="B56" s="56" t="s">
        <v>35</v>
      </c>
      <c r="C56" s="55" t="s">
        <v>230</v>
      </c>
      <c r="D56" s="56" t="s">
        <v>288</v>
      </c>
      <c r="E56" s="58">
        <v>1</v>
      </c>
      <c r="F56" s="57" t="s">
        <v>270</v>
      </c>
      <c r="G56" s="59">
        <v>0</v>
      </c>
      <c r="H56" s="16">
        <v>770.75</v>
      </c>
      <c r="I56" s="16">
        <v>3083.01</v>
      </c>
      <c r="J56" s="17">
        <f>SUM(G56:I56)</f>
        <v>3853.76</v>
      </c>
      <c r="K56" s="18"/>
      <c r="L56" s="18"/>
      <c r="M56" s="18"/>
      <c r="N56" s="18"/>
      <c r="O56" s="18"/>
      <c r="P56" s="18"/>
      <c r="Q56" s="18"/>
      <c r="R56" s="51"/>
      <c r="S56" s="51"/>
      <c r="T56" s="51"/>
      <c r="U56" s="51"/>
      <c r="V56" s="51"/>
      <c r="W56" s="51"/>
      <c r="X56" s="51"/>
      <c r="Y56" s="51"/>
      <c r="Z56" s="51"/>
      <c r="AA56" s="5"/>
      <c r="AB56" s="5"/>
      <c r="AC56" s="5"/>
      <c r="AD56" s="5"/>
    </row>
    <row r="57" spans="1:30" ht="14.4" x14ac:dyDescent="0.25">
      <c r="A57" s="57" t="s">
        <v>212</v>
      </c>
      <c r="B57" s="56" t="s">
        <v>35</v>
      </c>
      <c r="C57" s="55" t="s">
        <v>230</v>
      </c>
      <c r="D57" s="56" t="s">
        <v>288</v>
      </c>
      <c r="E57" s="58">
        <v>1</v>
      </c>
      <c r="F57" s="57" t="s">
        <v>266</v>
      </c>
      <c r="G57" s="59">
        <v>0</v>
      </c>
      <c r="H57" s="16">
        <v>770.75</v>
      </c>
      <c r="I57" s="16">
        <v>3083.01</v>
      </c>
      <c r="J57" s="17">
        <f t="shared" si="0"/>
        <v>3853.76</v>
      </c>
      <c r="K57" s="18"/>
      <c r="L57" s="18"/>
      <c r="M57" s="18"/>
      <c r="N57" s="18"/>
      <c r="O57" s="18"/>
      <c r="P57" s="18"/>
      <c r="Q57" s="18"/>
      <c r="R57" s="51"/>
      <c r="S57" s="51"/>
      <c r="T57" s="51"/>
      <c r="U57" s="51"/>
      <c r="V57" s="51"/>
      <c r="W57" s="51"/>
      <c r="X57" s="51"/>
      <c r="Y57" s="51"/>
      <c r="Z57" s="51"/>
      <c r="AA57" s="5"/>
      <c r="AB57" s="5"/>
      <c r="AC57" s="5"/>
      <c r="AD57" s="5"/>
    </row>
    <row r="58" spans="1:30" ht="14.4" x14ac:dyDescent="0.25">
      <c r="A58" s="57" t="s">
        <v>212</v>
      </c>
      <c r="B58" s="56" t="s">
        <v>35</v>
      </c>
      <c r="C58" s="55" t="s">
        <v>230</v>
      </c>
      <c r="D58" s="56" t="s">
        <v>288</v>
      </c>
      <c r="E58" s="58">
        <v>1</v>
      </c>
      <c r="F58" s="57" t="s">
        <v>304</v>
      </c>
      <c r="G58" s="59">
        <v>0</v>
      </c>
      <c r="H58" s="16">
        <v>770.75</v>
      </c>
      <c r="I58" s="16">
        <v>3083.01</v>
      </c>
      <c r="J58" s="17">
        <f t="shared" si="0"/>
        <v>3853.76</v>
      </c>
      <c r="K58" s="18"/>
      <c r="L58" s="18"/>
      <c r="M58" s="18"/>
      <c r="N58" s="18"/>
      <c r="O58" s="18"/>
      <c r="P58" s="18"/>
      <c r="Q58" s="18"/>
      <c r="R58" s="51"/>
      <c r="S58" s="51"/>
      <c r="T58" s="51"/>
      <c r="U58" s="51"/>
      <c r="V58" s="51"/>
      <c r="W58" s="51"/>
      <c r="X58" s="51"/>
      <c r="Y58" s="51"/>
      <c r="Z58" s="51"/>
      <c r="AA58" s="5"/>
      <c r="AB58" s="5"/>
      <c r="AC58" s="5"/>
      <c r="AD58" s="5"/>
    </row>
    <row r="59" spans="1:30" ht="14.4" x14ac:dyDescent="0.25">
      <c r="A59" s="57" t="s">
        <v>216</v>
      </c>
      <c r="B59" s="56" t="s">
        <v>35</v>
      </c>
      <c r="C59" s="55" t="s">
        <v>230</v>
      </c>
      <c r="D59" s="56" t="s">
        <v>288</v>
      </c>
      <c r="E59" s="58">
        <v>1</v>
      </c>
      <c r="F59" s="57" t="s">
        <v>272</v>
      </c>
      <c r="G59" s="59">
        <v>0</v>
      </c>
      <c r="H59" s="16">
        <v>770.75</v>
      </c>
      <c r="I59" s="16">
        <v>3083.01</v>
      </c>
      <c r="J59" s="17">
        <f>SUM(G59:I59)</f>
        <v>3853.76</v>
      </c>
      <c r="K59" s="18"/>
      <c r="L59" s="18"/>
      <c r="M59" s="18"/>
      <c r="N59" s="18"/>
      <c r="O59" s="18"/>
      <c r="P59" s="18"/>
      <c r="Q59" s="18"/>
      <c r="R59" s="51"/>
      <c r="S59" s="51"/>
      <c r="T59" s="51"/>
      <c r="U59" s="51"/>
      <c r="V59" s="51"/>
      <c r="W59" s="51"/>
      <c r="X59" s="51"/>
      <c r="Y59" s="51"/>
      <c r="Z59" s="51"/>
      <c r="AA59" s="5"/>
      <c r="AB59" s="5"/>
      <c r="AC59" s="5"/>
      <c r="AD59" s="5"/>
    </row>
    <row r="60" spans="1:30" ht="14.4" x14ac:dyDescent="0.25">
      <c r="A60" s="57" t="s">
        <v>213</v>
      </c>
      <c r="B60" s="56" t="s">
        <v>35</v>
      </c>
      <c r="C60" s="55" t="s">
        <v>230</v>
      </c>
      <c r="D60" s="56" t="s">
        <v>288</v>
      </c>
      <c r="E60" s="58">
        <v>1</v>
      </c>
      <c r="F60" s="57" t="s">
        <v>268</v>
      </c>
      <c r="G60" s="59">
        <v>0</v>
      </c>
      <c r="H60" s="16">
        <v>770.75</v>
      </c>
      <c r="I60" s="16">
        <v>3083.01</v>
      </c>
      <c r="J60" s="17">
        <f t="shared" si="0"/>
        <v>3853.76</v>
      </c>
      <c r="K60" s="18"/>
      <c r="L60" s="18"/>
      <c r="M60" s="18"/>
      <c r="N60" s="18"/>
      <c r="O60" s="18"/>
      <c r="P60" s="18"/>
      <c r="Q60" s="18"/>
      <c r="R60" s="51"/>
      <c r="S60" s="51"/>
      <c r="T60" s="51"/>
      <c r="U60" s="51"/>
      <c r="V60" s="51"/>
      <c r="W60" s="51"/>
      <c r="X60" s="51"/>
      <c r="Y60" s="51"/>
      <c r="Z60" s="51"/>
      <c r="AA60" s="5"/>
      <c r="AB60" s="5"/>
      <c r="AC60" s="5"/>
      <c r="AD60" s="5"/>
    </row>
    <row r="61" spans="1:30" ht="14.4" x14ac:dyDescent="0.25">
      <c r="A61" s="57" t="s">
        <v>217</v>
      </c>
      <c r="B61" s="56" t="s">
        <v>35</v>
      </c>
      <c r="C61" s="55" t="s">
        <v>230</v>
      </c>
      <c r="D61" s="56" t="s">
        <v>288</v>
      </c>
      <c r="E61" s="58">
        <v>1</v>
      </c>
      <c r="F61" s="57" t="s">
        <v>273</v>
      </c>
      <c r="G61" s="59">
        <v>0</v>
      </c>
      <c r="H61" s="16">
        <v>770.75</v>
      </c>
      <c r="I61" s="16">
        <v>3083.01</v>
      </c>
      <c r="J61" s="17">
        <f>SUM(G61:I61)</f>
        <v>3853.76</v>
      </c>
      <c r="K61" s="18"/>
      <c r="L61" s="18"/>
      <c r="M61" s="18"/>
      <c r="N61" s="18"/>
      <c r="O61" s="18"/>
      <c r="P61" s="18"/>
      <c r="Q61" s="18"/>
      <c r="R61" s="51"/>
      <c r="S61" s="51"/>
      <c r="T61" s="51"/>
      <c r="U61" s="51"/>
      <c r="V61" s="51"/>
      <c r="W61" s="51"/>
      <c r="X61" s="51"/>
      <c r="Y61" s="51"/>
      <c r="Z61" s="51"/>
      <c r="AA61" s="5"/>
      <c r="AB61" s="5"/>
      <c r="AC61" s="5"/>
      <c r="AD61" s="5"/>
    </row>
    <row r="62" spans="1:30" ht="14.4" x14ac:dyDescent="0.25">
      <c r="A62" s="57" t="s">
        <v>212</v>
      </c>
      <c r="B62" s="56" t="s">
        <v>35</v>
      </c>
      <c r="C62" s="55" t="s">
        <v>230</v>
      </c>
      <c r="D62" s="56" t="s">
        <v>288</v>
      </c>
      <c r="E62" s="58">
        <v>1</v>
      </c>
      <c r="F62" s="57" t="s">
        <v>271</v>
      </c>
      <c r="G62" s="59">
        <v>0</v>
      </c>
      <c r="H62" s="16">
        <v>770.75</v>
      </c>
      <c r="I62" s="16">
        <v>3083.01</v>
      </c>
      <c r="J62" s="17">
        <f>SUM(G62:I62)</f>
        <v>3853.76</v>
      </c>
      <c r="K62" s="18"/>
      <c r="L62" s="18"/>
      <c r="M62" s="18"/>
      <c r="N62" s="18"/>
      <c r="O62" s="18"/>
      <c r="P62" s="18"/>
      <c r="Q62" s="18"/>
      <c r="R62" s="51"/>
      <c r="S62" s="51"/>
      <c r="T62" s="51"/>
      <c r="U62" s="51"/>
      <c r="V62" s="51"/>
      <c r="W62" s="51"/>
      <c r="X62" s="51"/>
      <c r="Y62" s="51"/>
      <c r="Z62" s="51"/>
      <c r="AA62" s="5"/>
      <c r="AB62" s="5"/>
      <c r="AC62" s="5"/>
      <c r="AD62" s="5"/>
    </row>
    <row r="63" spans="1:30" ht="14.4" x14ac:dyDescent="0.25">
      <c r="A63" s="57" t="s">
        <v>214</v>
      </c>
      <c r="B63" s="56" t="s">
        <v>35</v>
      </c>
      <c r="C63" s="55" t="s">
        <v>230</v>
      </c>
      <c r="D63" s="56" t="s">
        <v>288</v>
      </c>
      <c r="E63" s="58">
        <v>1</v>
      </c>
      <c r="F63" s="57" t="s">
        <v>269</v>
      </c>
      <c r="G63" s="59">
        <v>0</v>
      </c>
      <c r="H63" s="16">
        <v>770.75</v>
      </c>
      <c r="I63" s="16">
        <v>3083.01</v>
      </c>
      <c r="J63" s="17">
        <f t="shared" si="0"/>
        <v>3853.76</v>
      </c>
      <c r="K63" s="18"/>
      <c r="L63" s="18"/>
      <c r="M63" s="18"/>
      <c r="N63" s="18"/>
      <c r="O63" s="18"/>
      <c r="P63" s="18"/>
      <c r="Q63" s="18"/>
      <c r="R63" s="51"/>
      <c r="S63" s="51"/>
      <c r="T63" s="51"/>
      <c r="U63" s="51"/>
      <c r="V63" s="51"/>
      <c r="W63" s="51"/>
      <c r="X63" s="51"/>
      <c r="Y63" s="51"/>
      <c r="Z63" s="51"/>
      <c r="AA63" s="5"/>
      <c r="AB63" s="5"/>
      <c r="AC63" s="5"/>
      <c r="AD63" s="5"/>
    </row>
    <row r="64" spans="1:30" ht="14.4" x14ac:dyDescent="0.25">
      <c r="A64" s="57" t="s">
        <v>218</v>
      </c>
      <c r="B64" s="56" t="s">
        <v>35</v>
      </c>
      <c r="C64" s="55" t="s">
        <v>230</v>
      </c>
      <c r="D64" s="56" t="s">
        <v>287</v>
      </c>
      <c r="E64" s="58">
        <v>1</v>
      </c>
      <c r="F64" s="57"/>
      <c r="G64" s="59">
        <v>0</v>
      </c>
      <c r="H64" s="16">
        <v>0</v>
      </c>
      <c r="I64" s="16">
        <v>0</v>
      </c>
      <c r="J64" s="17">
        <f t="shared" si="0"/>
        <v>0</v>
      </c>
      <c r="K64" s="18"/>
      <c r="L64" s="18"/>
      <c r="M64" s="18"/>
      <c r="N64" s="18"/>
      <c r="O64" s="18"/>
      <c r="P64" s="18"/>
      <c r="Q64" s="18"/>
      <c r="R64" s="51"/>
      <c r="S64" s="51"/>
      <c r="T64" s="51"/>
      <c r="U64" s="51"/>
      <c r="V64" s="51"/>
      <c r="W64" s="51"/>
      <c r="X64" s="51"/>
      <c r="Y64" s="51"/>
      <c r="Z64" s="51"/>
      <c r="AA64" s="5"/>
      <c r="AB64" s="5"/>
      <c r="AC64" s="5"/>
      <c r="AD64" s="5"/>
    </row>
    <row r="65" spans="1:30" ht="14.4" x14ac:dyDescent="0.25">
      <c r="A65" s="57" t="s">
        <v>220</v>
      </c>
      <c r="B65" s="56" t="s">
        <v>37</v>
      </c>
      <c r="C65" s="55" t="s">
        <v>230</v>
      </c>
      <c r="D65" s="56" t="s">
        <v>287</v>
      </c>
      <c r="E65" s="58">
        <v>1</v>
      </c>
      <c r="F65" s="57"/>
      <c r="G65" s="59">
        <v>0</v>
      </c>
      <c r="H65" s="16">
        <v>0</v>
      </c>
      <c r="I65" s="16">
        <v>0</v>
      </c>
      <c r="J65" s="17">
        <f t="shared" si="0"/>
        <v>0</v>
      </c>
      <c r="K65" s="18"/>
      <c r="L65" s="18"/>
      <c r="M65" s="18"/>
      <c r="N65" s="18"/>
      <c r="O65" s="18"/>
      <c r="P65" s="18"/>
      <c r="Q65" s="18"/>
      <c r="R65" s="51"/>
      <c r="S65" s="51"/>
      <c r="T65" s="51"/>
      <c r="U65" s="51"/>
      <c r="V65" s="51"/>
      <c r="W65" s="51"/>
      <c r="X65" s="51"/>
      <c r="Y65" s="51"/>
      <c r="Z65" s="51"/>
      <c r="AA65" s="5"/>
      <c r="AB65" s="5"/>
      <c r="AC65" s="5"/>
      <c r="AD65" s="5"/>
    </row>
    <row r="66" spans="1:30" ht="14.4" x14ac:dyDescent="0.25">
      <c r="A66" s="57" t="s">
        <v>221</v>
      </c>
      <c r="B66" s="56" t="s">
        <v>37</v>
      </c>
      <c r="C66" s="55" t="s">
        <v>230</v>
      </c>
      <c r="D66" s="56" t="s">
        <v>288</v>
      </c>
      <c r="E66" s="58">
        <v>1</v>
      </c>
      <c r="F66" s="57" t="s">
        <v>274</v>
      </c>
      <c r="G66" s="59">
        <v>0</v>
      </c>
      <c r="H66" s="16">
        <v>500.99</v>
      </c>
      <c r="I66" s="16">
        <v>2003.96</v>
      </c>
      <c r="J66" s="17">
        <f t="shared" si="0"/>
        <v>2504.9499999999998</v>
      </c>
      <c r="K66" s="18"/>
      <c r="L66" s="18"/>
      <c r="M66" s="18"/>
      <c r="N66" s="18"/>
      <c r="O66" s="18"/>
      <c r="P66" s="18"/>
      <c r="Q66" s="18"/>
      <c r="R66" s="51"/>
      <c r="S66" s="51"/>
      <c r="T66" s="51"/>
      <c r="U66" s="51"/>
      <c r="V66" s="51"/>
      <c r="W66" s="51"/>
      <c r="X66" s="51"/>
      <c r="Y66" s="51"/>
      <c r="Z66" s="51"/>
      <c r="AA66" s="5"/>
      <c r="AB66" s="5"/>
      <c r="AC66" s="5"/>
      <c r="AD66" s="5"/>
    </row>
    <row r="67" spans="1:30" ht="14.4" x14ac:dyDescent="0.25">
      <c r="A67" s="57" t="s">
        <v>222</v>
      </c>
      <c r="B67" s="56" t="s">
        <v>37</v>
      </c>
      <c r="C67" s="55" t="s">
        <v>230</v>
      </c>
      <c r="D67" s="56" t="s">
        <v>288</v>
      </c>
      <c r="E67" s="58">
        <v>1</v>
      </c>
      <c r="F67" s="57" t="s">
        <v>277</v>
      </c>
      <c r="G67" s="59">
        <v>0</v>
      </c>
      <c r="H67" s="16">
        <v>500.99</v>
      </c>
      <c r="I67" s="16">
        <v>2003.96</v>
      </c>
      <c r="J67" s="17">
        <f>SUM(G67:I67)</f>
        <v>2504.9499999999998</v>
      </c>
      <c r="K67" s="18"/>
      <c r="L67" s="18"/>
      <c r="M67" s="18"/>
      <c r="N67" s="18"/>
      <c r="O67" s="18"/>
      <c r="P67" s="18"/>
      <c r="Q67" s="18"/>
      <c r="R67" s="51"/>
      <c r="S67" s="51"/>
      <c r="T67" s="51"/>
      <c r="U67" s="51"/>
      <c r="V67" s="51"/>
      <c r="W67" s="51"/>
      <c r="X67" s="51"/>
      <c r="Y67" s="51"/>
      <c r="Z67" s="51"/>
      <c r="AA67" s="5"/>
      <c r="AB67" s="5"/>
      <c r="AC67" s="5"/>
      <c r="AD67" s="5"/>
    </row>
    <row r="68" spans="1:30" ht="14.4" x14ac:dyDescent="0.25">
      <c r="A68" s="57" t="s">
        <v>222</v>
      </c>
      <c r="B68" s="56" t="s">
        <v>37</v>
      </c>
      <c r="C68" s="55" t="s">
        <v>230</v>
      </c>
      <c r="D68" s="56" t="s">
        <v>288</v>
      </c>
      <c r="E68" s="58">
        <v>1</v>
      </c>
      <c r="F68" s="57" t="s">
        <v>275</v>
      </c>
      <c r="G68" s="59">
        <v>0</v>
      </c>
      <c r="H68" s="16">
        <v>500.99</v>
      </c>
      <c r="I68" s="16">
        <v>2003.96</v>
      </c>
      <c r="J68" s="17">
        <f t="shared" si="0"/>
        <v>2504.9499999999998</v>
      </c>
      <c r="K68" s="18"/>
      <c r="L68" s="18"/>
      <c r="M68" s="18"/>
      <c r="N68" s="18"/>
      <c r="O68" s="18"/>
      <c r="P68" s="18"/>
      <c r="Q68" s="18"/>
      <c r="R68" s="51"/>
      <c r="S68" s="51"/>
      <c r="T68" s="51"/>
      <c r="U68" s="51"/>
      <c r="V68" s="51"/>
      <c r="W68" s="51"/>
      <c r="X68" s="51"/>
      <c r="Y68" s="51"/>
      <c r="Z68" s="51"/>
      <c r="AA68" s="5"/>
      <c r="AB68" s="5"/>
      <c r="AC68" s="5"/>
      <c r="AD68" s="5"/>
    </row>
    <row r="69" spans="1:30" ht="14.4" x14ac:dyDescent="0.25">
      <c r="A69" s="57" t="s">
        <v>224</v>
      </c>
      <c r="B69" s="56" t="s">
        <v>37</v>
      </c>
      <c r="C69" s="55" t="s">
        <v>230</v>
      </c>
      <c r="D69" s="56" t="s">
        <v>288</v>
      </c>
      <c r="E69" s="58">
        <v>1</v>
      </c>
      <c r="F69" s="57" t="s">
        <v>278</v>
      </c>
      <c r="G69" s="59">
        <v>0</v>
      </c>
      <c r="H69" s="16">
        <v>500.99</v>
      </c>
      <c r="I69" s="16">
        <v>2003.96</v>
      </c>
      <c r="J69" s="17">
        <f>SUM(G69:I69)</f>
        <v>2504.9499999999998</v>
      </c>
      <c r="K69" s="18"/>
      <c r="L69" s="18"/>
      <c r="M69" s="18"/>
      <c r="N69" s="18"/>
      <c r="O69" s="18"/>
      <c r="P69" s="18"/>
      <c r="Q69" s="18"/>
      <c r="R69" s="51"/>
      <c r="S69" s="51"/>
      <c r="T69" s="51"/>
      <c r="U69" s="51"/>
      <c r="V69" s="51"/>
      <c r="W69" s="51"/>
      <c r="X69" s="51"/>
      <c r="Y69" s="51"/>
      <c r="Z69" s="51"/>
      <c r="AA69" s="5"/>
      <c r="AB69" s="5"/>
      <c r="AC69" s="5"/>
      <c r="AD69" s="5"/>
    </row>
    <row r="70" spans="1:30" ht="14.4" x14ac:dyDescent="0.25">
      <c r="A70" s="57" t="s">
        <v>225</v>
      </c>
      <c r="B70" s="56" t="s">
        <v>37</v>
      </c>
      <c r="C70" s="55" t="s">
        <v>230</v>
      </c>
      <c r="D70" s="56" t="s">
        <v>288</v>
      </c>
      <c r="E70" s="58">
        <v>1</v>
      </c>
      <c r="F70" s="57" t="s">
        <v>279</v>
      </c>
      <c r="G70" s="59">
        <v>0</v>
      </c>
      <c r="H70" s="16">
        <v>500.99</v>
      </c>
      <c r="I70" s="16">
        <v>2003.96</v>
      </c>
      <c r="J70" s="17">
        <f>SUM(G70:I70)</f>
        <v>2504.9499999999998</v>
      </c>
      <c r="K70" s="18"/>
      <c r="L70" s="18"/>
      <c r="M70" s="18"/>
      <c r="N70" s="18"/>
      <c r="O70" s="18"/>
      <c r="P70" s="18"/>
      <c r="Q70" s="18"/>
      <c r="R70" s="51"/>
      <c r="S70" s="51"/>
      <c r="T70" s="51"/>
      <c r="U70" s="51"/>
      <c r="V70" s="51"/>
      <c r="W70" s="51"/>
      <c r="X70" s="51"/>
      <c r="Y70" s="51"/>
      <c r="Z70" s="51"/>
      <c r="AA70" s="5"/>
      <c r="AB70" s="5"/>
      <c r="AC70" s="5"/>
      <c r="AD70" s="5"/>
    </row>
    <row r="71" spans="1:30" ht="14.4" x14ac:dyDescent="0.25">
      <c r="A71" s="57" t="s">
        <v>223</v>
      </c>
      <c r="B71" s="56" t="s">
        <v>37</v>
      </c>
      <c r="C71" s="55" t="s">
        <v>230</v>
      </c>
      <c r="D71" s="56" t="s">
        <v>288</v>
      </c>
      <c r="E71" s="58">
        <v>1</v>
      </c>
      <c r="F71" s="57" t="s">
        <v>276</v>
      </c>
      <c r="G71" s="59">
        <v>0</v>
      </c>
      <c r="H71" s="16">
        <v>500.99</v>
      </c>
      <c r="I71" s="16">
        <v>2003.96</v>
      </c>
      <c r="J71" s="17">
        <f t="shared" si="0"/>
        <v>2504.9499999999998</v>
      </c>
      <c r="K71" s="18"/>
      <c r="L71" s="18"/>
      <c r="M71" s="18"/>
      <c r="N71" s="18"/>
      <c r="O71" s="18"/>
      <c r="P71" s="18"/>
      <c r="Q71" s="18"/>
      <c r="R71" s="51"/>
      <c r="S71" s="51"/>
      <c r="T71" s="51"/>
      <c r="U71" s="51"/>
      <c r="V71" s="51"/>
      <c r="W71" s="51"/>
      <c r="X71" s="51"/>
      <c r="Y71" s="51"/>
      <c r="Z71" s="51"/>
      <c r="AA71" s="5"/>
      <c r="AB71" s="5"/>
      <c r="AC71" s="5"/>
      <c r="AD71" s="5"/>
    </row>
    <row r="72" spans="1:30" ht="14.4" x14ac:dyDescent="0.25">
      <c r="A72" s="57" t="s">
        <v>219</v>
      </c>
      <c r="B72" s="56" t="s">
        <v>37</v>
      </c>
      <c r="C72" s="55" t="s">
        <v>230</v>
      </c>
      <c r="D72" s="56" t="s">
        <v>288</v>
      </c>
      <c r="E72" s="58">
        <v>1</v>
      </c>
      <c r="F72" s="57" t="s">
        <v>280</v>
      </c>
      <c r="G72" s="59">
        <v>0</v>
      </c>
      <c r="H72" s="16">
        <v>500.99</v>
      </c>
      <c r="I72" s="16">
        <v>2003.96</v>
      </c>
      <c r="J72" s="17">
        <f>SUM(G72:I72)</f>
        <v>2504.9499999999998</v>
      </c>
      <c r="K72" s="18"/>
      <c r="L72" s="18"/>
      <c r="M72" s="18"/>
      <c r="N72" s="18"/>
      <c r="O72" s="18"/>
      <c r="P72" s="18"/>
      <c r="Q72" s="18"/>
      <c r="R72" s="51"/>
      <c r="S72" s="51"/>
      <c r="T72" s="51"/>
      <c r="U72" s="51"/>
      <c r="V72" s="51"/>
      <c r="W72" s="51"/>
      <c r="X72" s="51"/>
      <c r="Y72" s="51"/>
      <c r="Z72" s="51"/>
      <c r="AA72" s="5"/>
      <c r="AB72" s="5"/>
      <c r="AC72" s="5"/>
      <c r="AD72" s="5"/>
    </row>
    <row r="73" spans="1:30" ht="14.4" x14ac:dyDescent="0.25">
      <c r="A73" s="57" t="s">
        <v>226</v>
      </c>
      <c r="B73" s="56" t="s">
        <v>37</v>
      </c>
      <c r="C73" s="55" t="s">
        <v>230</v>
      </c>
      <c r="D73" s="56" t="s">
        <v>287</v>
      </c>
      <c r="E73" s="58">
        <v>1</v>
      </c>
      <c r="F73" s="57"/>
      <c r="G73" s="59">
        <v>0</v>
      </c>
      <c r="H73" s="16">
        <v>0</v>
      </c>
      <c r="I73" s="16">
        <v>0</v>
      </c>
      <c r="J73" s="17">
        <f t="shared" ref="J73:J76" si="2">SUM(G73:I73)</f>
        <v>0</v>
      </c>
      <c r="K73" s="18"/>
      <c r="L73" s="18"/>
      <c r="M73" s="18"/>
      <c r="N73" s="18"/>
      <c r="O73" s="18"/>
      <c r="P73" s="18"/>
      <c r="Q73" s="18"/>
      <c r="R73" s="51"/>
      <c r="S73" s="51"/>
      <c r="T73" s="51"/>
      <c r="U73" s="51"/>
      <c r="V73" s="51"/>
      <c r="W73" s="51"/>
      <c r="X73" s="51"/>
      <c r="Y73" s="51"/>
      <c r="Z73" s="51"/>
      <c r="AA73" s="5"/>
      <c r="AB73" s="5"/>
      <c r="AC73" s="5"/>
      <c r="AD73" s="5"/>
    </row>
    <row r="74" spans="1:30" ht="14.4" x14ac:dyDescent="0.25">
      <c r="A74" s="57" t="s">
        <v>226</v>
      </c>
      <c r="B74" s="56" t="s">
        <v>37</v>
      </c>
      <c r="C74" s="55" t="s">
        <v>230</v>
      </c>
      <c r="D74" s="56" t="s">
        <v>287</v>
      </c>
      <c r="E74" s="58">
        <v>1</v>
      </c>
      <c r="F74" s="57"/>
      <c r="G74" s="59">
        <v>0</v>
      </c>
      <c r="H74" s="16">
        <v>0</v>
      </c>
      <c r="I74" s="16">
        <v>0</v>
      </c>
      <c r="J74" s="17">
        <f t="shared" si="2"/>
        <v>0</v>
      </c>
      <c r="K74" s="18"/>
      <c r="L74" s="18"/>
      <c r="M74" s="18"/>
      <c r="N74" s="18"/>
      <c r="O74" s="18"/>
      <c r="P74" s="18"/>
      <c r="Q74" s="18"/>
      <c r="R74" s="51"/>
      <c r="S74" s="51"/>
      <c r="T74" s="51"/>
      <c r="U74" s="51"/>
      <c r="V74" s="51"/>
      <c r="W74" s="51"/>
      <c r="X74" s="51"/>
      <c r="Y74" s="51"/>
      <c r="Z74" s="51"/>
      <c r="AA74" s="5"/>
      <c r="AB74" s="5"/>
      <c r="AC74" s="5"/>
      <c r="AD74" s="5"/>
    </row>
    <row r="75" spans="1:30" ht="14.4" x14ac:dyDescent="0.25">
      <c r="A75" s="57" t="s">
        <v>226</v>
      </c>
      <c r="B75" s="56" t="s">
        <v>37</v>
      </c>
      <c r="C75" s="55" t="s">
        <v>230</v>
      </c>
      <c r="D75" s="56" t="s">
        <v>287</v>
      </c>
      <c r="E75" s="58">
        <v>1</v>
      </c>
      <c r="F75" s="57"/>
      <c r="G75" s="59">
        <v>0</v>
      </c>
      <c r="H75" s="16">
        <v>0</v>
      </c>
      <c r="I75" s="16">
        <v>0</v>
      </c>
      <c r="J75" s="17">
        <f t="shared" si="2"/>
        <v>0</v>
      </c>
      <c r="K75" s="18"/>
      <c r="L75" s="18"/>
      <c r="M75" s="18"/>
      <c r="N75" s="18"/>
      <c r="O75" s="18"/>
      <c r="P75" s="18"/>
      <c r="Q75" s="18"/>
      <c r="R75" s="51"/>
      <c r="S75" s="51"/>
      <c r="T75" s="51"/>
      <c r="U75" s="51"/>
      <c r="V75" s="51"/>
      <c r="W75" s="51"/>
      <c r="X75" s="51"/>
      <c r="Y75" s="51"/>
      <c r="Z75" s="51"/>
      <c r="AA75" s="5"/>
      <c r="AB75" s="5"/>
      <c r="AC75" s="5"/>
      <c r="AD75" s="5"/>
    </row>
    <row r="76" spans="1:30" ht="14.4" x14ac:dyDescent="0.25">
      <c r="A76" s="57" t="s">
        <v>227</v>
      </c>
      <c r="B76" s="56" t="s">
        <v>41</v>
      </c>
      <c r="C76" s="55" t="s">
        <v>230</v>
      </c>
      <c r="D76" s="56" t="s">
        <v>288</v>
      </c>
      <c r="E76" s="58">
        <v>1</v>
      </c>
      <c r="F76" s="57" t="s">
        <v>284</v>
      </c>
      <c r="G76" s="59">
        <v>0</v>
      </c>
      <c r="H76" s="16">
        <v>269.76</v>
      </c>
      <c r="I76" s="16">
        <v>1079.06</v>
      </c>
      <c r="J76" s="17">
        <f t="shared" si="2"/>
        <v>1348.82</v>
      </c>
      <c r="K76" s="18"/>
      <c r="L76" s="18"/>
      <c r="M76" s="18"/>
      <c r="N76" s="18"/>
      <c r="O76" s="18"/>
      <c r="P76" s="18"/>
      <c r="Q76" s="18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</row>
    <row r="77" spans="1:30" ht="14.4" x14ac:dyDescent="0.25">
      <c r="A77" s="57" t="s">
        <v>228</v>
      </c>
      <c r="B77" s="56" t="s">
        <v>41</v>
      </c>
      <c r="C77" s="55" t="s">
        <v>230</v>
      </c>
      <c r="D77" s="56" t="s">
        <v>288</v>
      </c>
      <c r="E77" s="58">
        <v>1</v>
      </c>
      <c r="F77" s="57" t="s">
        <v>281</v>
      </c>
      <c r="G77" s="59">
        <v>0</v>
      </c>
      <c r="H77" s="16">
        <v>269.76</v>
      </c>
      <c r="I77" s="16">
        <v>1079.06</v>
      </c>
      <c r="J77" s="17">
        <f t="shared" si="0"/>
        <v>1348.82</v>
      </c>
      <c r="K77" s="18"/>
      <c r="L77" s="18"/>
      <c r="M77" s="18"/>
      <c r="N77" s="18"/>
      <c r="O77" s="18"/>
      <c r="P77" s="18"/>
      <c r="Q77" s="18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</row>
    <row r="78" spans="1:30" ht="14.4" x14ac:dyDescent="0.25">
      <c r="A78" s="57" t="s">
        <v>227</v>
      </c>
      <c r="B78" s="56" t="s">
        <v>41</v>
      </c>
      <c r="C78" s="55" t="s">
        <v>230</v>
      </c>
      <c r="D78" s="56" t="s">
        <v>288</v>
      </c>
      <c r="E78" s="58">
        <v>1</v>
      </c>
      <c r="F78" s="57" t="s">
        <v>285</v>
      </c>
      <c r="G78" s="59">
        <v>0</v>
      </c>
      <c r="H78" s="16">
        <v>269.76</v>
      </c>
      <c r="I78" s="16">
        <v>1079.06</v>
      </c>
      <c r="J78" s="17">
        <f>SUM(G78:I78)</f>
        <v>1348.82</v>
      </c>
      <c r="K78" s="18"/>
      <c r="L78" s="18"/>
      <c r="M78" s="18"/>
      <c r="N78" s="18"/>
      <c r="O78" s="18"/>
      <c r="P78" s="18"/>
      <c r="Q78" s="18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</row>
    <row r="79" spans="1:30" ht="14.4" x14ac:dyDescent="0.25">
      <c r="A79" s="57" t="s">
        <v>227</v>
      </c>
      <c r="B79" s="56" t="s">
        <v>41</v>
      </c>
      <c r="C79" s="55" t="s">
        <v>230</v>
      </c>
      <c r="D79" s="56" t="s">
        <v>288</v>
      </c>
      <c r="E79" s="58">
        <v>1</v>
      </c>
      <c r="F79" s="57" t="s">
        <v>286</v>
      </c>
      <c r="G79" s="59">
        <v>0</v>
      </c>
      <c r="H79" s="16">
        <v>269.76</v>
      </c>
      <c r="I79" s="16">
        <v>1079.06</v>
      </c>
      <c r="J79" s="17">
        <f>SUM(G79:I79)</f>
        <v>1348.82</v>
      </c>
      <c r="K79" s="18"/>
      <c r="L79" s="18"/>
      <c r="M79" s="18"/>
      <c r="N79" s="18"/>
      <c r="O79" s="18"/>
      <c r="P79" s="18"/>
      <c r="Q79" s="18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</row>
    <row r="80" spans="1:30" ht="14.4" x14ac:dyDescent="0.25">
      <c r="A80" s="57" t="s">
        <v>227</v>
      </c>
      <c r="B80" s="56" t="s">
        <v>41</v>
      </c>
      <c r="C80" s="55" t="s">
        <v>230</v>
      </c>
      <c r="D80" s="56" t="s">
        <v>288</v>
      </c>
      <c r="E80" s="58">
        <v>1</v>
      </c>
      <c r="F80" s="57" t="s">
        <v>282</v>
      </c>
      <c r="G80" s="59">
        <v>0</v>
      </c>
      <c r="H80" s="16">
        <v>269.76</v>
      </c>
      <c r="I80" s="16">
        <v>1079.06</v>
      </c>
      <c r="J80" s="17">
        <f t="shared" si="0"/>
        <v>1348.82</v>
      </c>
      <c r="K80" s="18"/>
      <c r="L80" s="18"/>
      <c r="M80" s="18"/>
      <c r="N80" s="18"/>
      <c r="O80" s="18"/>
      <c r="P80" s="18"/>
      <c r="Q80" s="18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</row>
    <row r="81" spans="1:30" ht="14.4" x14ac:dyDescent="0.25">
      <c r="A81" s="57" t="s">
        <v>227</v>
      </c>
      <c r="B81" s="56" t="s">
        <v>41</v>
      </c>
      <c r="C81" s="55" t="s">
        <v>230</v>
      </c>
      <c r="D81" s="56" t="s">
        <v>288</v>
      </c>
      <c r="E81" s="58">
        <v>1</v>
      </c>
      <c r="F81" s="57" t="s">
        <v>283</v>
      </c>
      <c r="G81" s="59">
        <v>0</v>
      </c>
      <c r="H81" s="16">
        <v>269.76</v>
      </c>
      <c r="I81" s="16">
        <v>1079.06</v>
      </c>
      <c r="J81" s="17">
        <f t="shared" si="0"/>
        <v>1348.82</v>
      </c>
      <c r="K81" s="18"/>
      <c r="L81" s="18"/>
      <c r="M81" s="18"/>
      <c r="N81" s="18"/>
      <c r="O81" s="18"/>
      <c r="P81" s="18"/>
      <c r="Q81" s="18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</row>
    <row r="82" spans="1:30" ht="14.4" x14ac:dyDescent="0.25">
      <c r="A82" s="57" t="s">
        <v>227</v>
      </c>
      <c r="B82" s="56" t="s">
        <v>41</v>
      </c>
      <c r="C82" s="55" t="s">
        <v>230</v>
      </c>
      <c r="D82" s="56" t="s">
        <v>287</v>
      </c>
      <c r="E82" s="58">
        <v>1</v>
      </c>
      <c r="F82" s="57"/>
      <c r="G82" s="59">
        <v>0</v>
      </c>
      <c r="H82" s="16">
        <v>269.76</v>
      </c>
      <c r="I82" s="16">
        <v>1079.06</v>
      </c>
      <c r="J82" s="17">
        <f t="shared" ref="J82" si="3">SUM(G82:I82)</f>
        <v>1348.82</v>
      </c>
      <c r="K82" s="18"/>
      <c r="L82" s="18"/>
      <c r="M82" s="18"/>
      <c r="N82" s="18"/>
      <c r="O82" s="18"/>
      <c r="P82" s="18"/>
      <c r="Q82" s="18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</row>
    <row r="83" spans="1:30" ht="14.4" x14ac:dyDescent="0.25">
      <c r="A83" s="57" t="s">
        <v>229</v>
      </c>
      <c r="B83" s="56" t="s">
        <v>41</v>
      </c>
      <c r="C83" s="55" t="s">
        <v>230</v>
      </c>
      <c r="D83" s="56" t="s">
        <v>287</v>
      </c>
      <c r="E83" s="58">
        <v>1</v>
      </c>
      <c r="F83" s="57"/>
      <c r="G83" s="16">
        <v>0</v>
      </c>
      <c r="H83" s="16">
        <v>0</v>
      </c>
      <c r="I83" s="16">
        <v>0</v>
      </c>
      <c r="J83" s="17">
        <f>SUM(G83:I83)</f>
        <v>0</v>
      </c>
      <c r="K83" s="18"/>
      <c r="L83" s="18"/>
      <c r="M83" s="18"/>
      <c r="N83" s="18"/>
      <c r="O83" s="18"/>
      <c r="P83" s="18"/>
      <c r="Q83" s="18"/>
      <c r="R83" s="51"/>
      <c r="S83" s="51"/>
      <c r="T83" s="51"/>
      <c r="U83" s="51"/>
      <c r="V83" s="51"/>
      <c r="W83" s="51"/>
      <c r="X83" s="51"/>
      <c r="Y83" s="51"/>
      <c r="Z83" s="51"/>
      <c r="AA83" s="5"/>
      <c r="AB83" s="5"/>
      <c r="AC83" s="5"/>
      <c r="AD83" s="5"/>
    </row>
    <row r="84" spans="1:30" ht="14.4" x14ac:dyDescent="0.25">
      <c r="A84" s="57" t="s">
        <v>229</v>
      </c>
      <c r="B84" s="56" t="s">
        <v>41</v>
      </c>
      <c r="C84" s="55" t="s">
        <v>230</v>
      </c>
      <c r="D84" s="56" t="s">
        <v>287</v>
      </c>
      <c r="E84" s="58">
        <v>1</v>
      </c>
      <c r="F84" s="57"/>
      <c r="G84" s="16">
        <v>0</v>
      </c>
      <c r="H84" s="16">
        <v>0</v>
      </c>
      <c r="I84" s="16">
        <v>0</v>
      </c>
      <c r="J84" s="17">
        <f t="shared" ref="J84:J86" si="4">SUM(G84:I84)</f>
        <v>0</v>
      </c>
      <c r="K84" s="18"/>
      <c r="L84" s="18"/>
      <c r="M84" s="18"/>
      <c r="N84" s="18"/>
      <c r="O84" s="18"/>
      <c r="P84" s="18"/>
      <c r="Q84" s="18"/>
      <c r="R84" s="51"/>
      <c r="S84" s="51"/>
      <c r="T84" s="51"/>
      <c r="U84" s="51"/>
      <c r="V84" s="51"/>
      <c r="W84" s="51"/>
      <c r="X84" s="51"/>
      <c r="Y84" s="51"/>
      <c r="Z84" s="51"/>
      <c r="AA84" s="5"/>
      <c r="AB84" s="5"/>
      <c r="AC84" s="5"/>
      <c r="AD84" s="5"/>
    </row>
    <row r="85" spans="1:30" ht="14.4" x14ac:dyDescent="0.25">
      <c r="A85" s="57" t="s">
        <v>229</v>
      </c>
      <c r="B85" s="56" t="s">
        <v>41</v>
      </c>
      <c r="C85" s="55" t="s">
        <v>230</v>
      </c>
      <c r="D85" s="56" t="s">
        <v>287</v>
      </c>
      <c r="E85" s="58">
        <v>1</v>
      </c>
      <c r="F85" s="57"/>
      <c r="G85" s="16">
        <v>0</v>
      </c>
      <c r="H85" s="16">
        <v>0</v>
      </c>
      <c r="I85" s="16">
        <v>0</v>
      </c>
      <c r="J85" s="17">
        <f t="shared" si="4"/>
        <v>0</v>
      </c>
      <c r="K85" s="18"/>
      <c r="L85" s="18"/>
      <c r="M85" s="18"/>
      <c r="N85" s="18"/>
      <c r="O85" s="18"/>
      <c r="P85" s="18"/>
      <c r="Q85" s="18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</row>
    <row r="86" spans="1:30" ht="14.4" x14ac:dyDescent="0.25">
      <c r="A86" s="57" t="s">
        <v>229</v>
      </c>
      <c r="B86" s="56" t="s">
        <v>41</v>
      </c>
      <c r="C86" s="55" t="s">
        <v>230</v>
      </c>
      <c r="D86" s="56" t="s">
        <v>287</v>
      </c>
      <c r="E86" s="58">
        <v>1</v>
      </c>
      <c r="F86" s="57"/>
      <c r="G86" s="16">
        <v>0</v>
      </c>
      <c r="H86" s="16">
        <v>0</v>
      </c>
      <c r="I86" s="16">
        <v>0</v>
      </c>
      <c r="J86" s="17">
        <f t="shared" si="4"/>
        <v>0</v>
      </c>
      <c r="K86" s="18"/>
      <c r="L86" s="18"/>
      <c r="M86" s="18"/>
      <c r="N86" s="18"/>
      <c r="O86" s="18"/>
      <c r="P86" s="18"/>
      <c r="Q86" s="18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</row>
    <row r="87" spans="1:30" ht="14.4" x14ac:dyDescent="0.25">
      <c r="A87" s="57"/>
      <c r="B87" s="56"/>
      <c r="C87" s="55"/>
      <c r="D87" s="56"/>
      <c r="E87" s="58">
        <v>0</v>
      </c>
      <c r="F87" s="57"/>
      <c r="G87" s="59"/>
      <c r="H87" s="16"/>
      <c r="I87" s="16"/>
      <c r="J87" s="17"/>
      <c r="K87" s="18"/>
      <c r="L87" s="18"/>
      <c r="M87" s="18"/>
      <c r="N87" s="18"/>
      <c r="O87" s="18"/>
      <c r="P87" s="18"/>
      <c r="Q87" s="18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</row>
    <row r="88" spans="1:30" ht="14.4" x14ac:dyDescent="0.25">
      <c r="A88" s="57"/>
      <c r="B88" s="56"/>
      <c r="C88" s="55"/>
      <c r="D88" s="56"/>
      <c r="E88" s="58">
        <v>0</v>
      </c>
      <c r="F88" s="57"/>
      <c r="G88" s="59"/>
      <c r="H88" s="16"/>
      <c r="I88" s="16"/>
      <c r="J88" s="17"/>
      <c r="K88" s="18"/>
      <c r="L88" s="18"/>
      <c r="M88" s="18"/>
      <c r="N88" s="18"/>
      <c r="O88" s="18"/>
      <c r="P88" s="18"/>
      <c r="Q88" s="18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</row>
    <row r="89" spans="1:30" ht="41.4" x14ac:dyDescent="0.25">
      <c r="A89" s="53" t="s">
        <v>11</v>
      </c>
      <c r="B89" s="53" t="s">
        <v>12</v>
      </c>
      <c r="C89" s="54" t="s">
        <v>13</v>
      </c>
      <c r="D89" s="54" t="s">
        <v>14</v>
      </c>
      <c r="E89" s="21" t="s">
        <v>15</v>
      </c>
      <c r="F89" s="60"/>
      <c r="G89" s="21" t="s">
        <v>16</v>
      </c>
      <c r="H89" s="21" t="s">
        <v>17</v>
      </c>
      <c r="I89" s="21" t="s">
        <v>18</v>
      </c>
      <c r="J89" s="21" t="s">
        <v>19</v>
      </c>
      <c r="K89" s="18"/>
      <c r="L89" s="18"/>
      <c r="M89" s="18"/>
      <c r="N89" s="18"/>
      <c r="O89" s="18"/>
      <c r="P89" s="18"/>
      <c r="Q89" s="18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</row>
    <row r="90" spans="1:30" ht="14.4" x14ac:dyDescent="0.25">
      <c r="A90" s="23" t="s">
        <v>20</v>
      </c>
      <c r="B90" s="15" t="s">
        <v>21</v>
      </c>
      <c r="C90" s="24">
        <f>SUMIFS($E$7:$E$88,$B$7:$B$88,"DAS",$D$7:$D$88,"&lt;&gt;VAGO")</f>
        <v>2</v>
      </c>
      <c r="D90" s="24">
        <f>SUMIFS($E$7:$E$88,$B$7:$B$88,"DAS",$D$7:$D$88,"VAGO")</f>
        <v>2</v>
      </c>
      <c r="E90" s="24">
        <f t="shared" ref="E90:E100" si="5">C90+D90</f>
        <v>4</v>
      </c>
      <c r="F90" s="25"/>
      <c r="G90" s="26">
        <f>SUMIF($B$7:$B$88,"DAS",$G$7:$G$88)</f>
        <v>0</v>
      </c>
      <c r="H90" s="26">
        <f>SUMIF($B$7:$B$88,"DAS",$H$7:$H$88)</f>
        <v>6542.4</v>
      </c>
      <c r="I90" s="26">
        <f>SUMIF($B$7:$B$88,"DAS",$I$7:$I$88)</f>
        <v>26169.599999999999</v>
      </c>
      <c r="J90" s="26">
        <f>SUMIF($B$7:$B$88,"DAS",$J$7:$J$88)</f>
        <v>32712</v>
      </c>
      <c r="K90" s="27"/>
      <c r="L90" s="27"/>
      <c r="M90" s="27"/>
      <c r="N90" s="27"/>
      <c r="O90" s="27"/>
      <c r="P90" s="27"/>
      <c r="Q90" s="27"/>
    </row>
    <row r="91" spans="1:30" ht="14.4" x14ac:dyDescent="0.25">
      <c r="A91" s="23" t="s">
        <v>22</v>
      </c>
      <c r="B91" s="15" t="s">
        <v>23</v>
      </c>
      <c r="C91" s="24">
        <f>SUMIFS($E$7:$E$88,$B$7:$B$88,"DAS-1",$D$7:$D$88,"&lt;&gt;VAGO")</f>
        <v>0</v>
      </c>
      <c r="D91" s="24">
        <f>SUMIFS($E$7:$E$88,$B$7:$B$88,"DAS-1",$D$7:$D$88,"VAGO")</f>
        <v>0</v>
      </c>
      <c r="E91" s="24">
        <f t="shared" si="5"/>
        <v>0</v>
      </c>
      <c r="F91" s="28"/>
      <c r="G91" s="26">
        <f>SUMIF($B$7:$B$88,"DAS-1",$G$7:$G$88)</f>
        <v>0</v>
      </c>
      <c r="H91" s="26">
        <f>SUMIF($B$7:$B$88,"DAS-1",$H$7:$H$88)</f>
        <v>0</v>
      </c>
      <c r="I91" s="26">
        <f>SUMIF($B$7:$B$88,"DAS-1",$I$7:$I$88)</f>
        <v>0</v>
      </c>
      <c r="J91" s="26">
        <f>SUMIF($B$7:$B$88,"DAS-1",$J$7:$J$88)</f>
        <v>0</v>
      </c>
      <c r="K91" s="27"/>
      <c r="L91" s="27"/>
      <c r="M91" s="27"/>
      <c r="N91" s="27"/>
      <c r="O91" s="27"/>
      <c r="P91" s="27"/>
      <c r="Q91" s="27"/>
    </row>
    <row r="92" spans="1:30" ht="14.4" x14ac:dyDescent="0.25">
      <c r="A92" s="23" t="s">
        <v>24</v>
      </c>
      <c r="B92" s="15" t="s">
        <v>25</v>
      </c>
      <c r="C92" s="24">
        <f>SUMIFS($E$7:$E$88,$B$7:$B$88,"DAS-2",$D$7:$D$88,"&lt;&gt;VAGO")</f>
        <v>6</v>
      </c>
      <c r="D92" s="24">
        <f>SUMIFS($E$7:$E$88,$B$7:$B$88,"DAS-2",$D$7:$D$88,"VAGO")</f>
        <v>0</v>
      </c>
      <c r="E92" s="24">
        <f t="shared" si="5"/>
        <v>6</v>
      </c>
      <c r="F92" s="28"/>
      <c r="G92" s="26">
        <f>SUMIF($B$7:$B$88,"DAS-2",$G$7:$G$88)</f>
        <v>0</v>
      </c>
      <c r="H92" s="26">
        <f>SUMIF($B$7:$B$88,"DAS-2",$H$7:$H$88)</f>
        <v>10173.9</v>
      </c>
      <c r="I92" s="26">
        <f>SUMIF($B$7:$B$88,"DAS-2",$I$7:$I$88)</f>
        <v>40695.72</v>
      </c>
      <c r="J92" s="26">
        <f>SUMIF($B$7:$B$88,"DAS-2",$J$7:$J$88)</f>
        <v>50869.62000000001</v>
      </c>
      <c r="K92" s="27"/>
      <c r="L92" s="27"/>
      <c r="M92" s="27"/>
      <c r="N92" s="27"/>
      <c r="O92" s="27"/>
      <c r="P92" s="27"/>
      <c r="Q92" s="27"/>
    </row>
    <row r="93" spans="1:30" ht="14.4" x14ac:dyDescent="0.25">
      <c r="A93" s="23" t="s">
        <v>26</v>
      </c>
      <c r="B93" s="15" t="s">
        <v>27</v>
      </c>
      <c r="C93" s="24">
        <f>SUMIFS($E$7:$E$88,$B$7:$B$88,"DAS-3",$D$7:$D$88,"&lt;&gt;VAGO")</f>
        <v>0</v>
      </c>
      <c r="D93" s="24">
        <f>SUMIFS($E$7:$E$88,$B$7:$B$88,"DAS-3",$D$7:$D$88,"VAGO")</f>
        <v>0</v>
      </c>
      <c r="E93" s="24">
        <f t="shared" si="5"/>
        <v>0</v>
      </c>
      <c r="F93" s="28"/>
      <c r="G93" s="26">
        <f>SUMIF($B$7:$B$88,"DAS-3",$G$7:$G$88)</f>
        <v>0</v>
      </c>
      <c r="H93" s="26">
        <f>SUMIF($B$7:$B$88,"DAS-3",$H$7:$H$88)</f>
        <v>0</v>
      </c>
      <c r="I93" s="26">
        <f>SUMIF($B$7:$B$88,"DAS-3",$I$7:$I$88)</f>
        <v>0</v>
      </c>
      <c r="J93" s="26">
        <f>SUMIF($B$7:$B$88,"DAS-3",$J$7:$J$88)</f>
        <v>0</v>
      </c>
      <c r="K93" s="27"/>
      <c r="L93" s="27"/>
      <c r="M93" s="27"/>
      <c r="N93" s="27"/>
      <c r="O93" s="27"/>
      <c r="P93" s="27"/>
      <c r="Q93" s="27"/>
    </row>
    <row r="94" spans="1:30" ht="14.4" x14ac:dyDescent="0.25">
      <c r="A94" s="29" t="s">
        <v>28</v>
      </c>
      <c r="B94" s="15" t="s">
        <v>29</v>
      </c>
      <c r="C94" s="24">
        <f>SUMIFS($E$7:$E$88,$B$7:$B$88,"DAS-4",$D$7:$D$88,"&lt;&gt;VAGO")</f>
        <v>7</v>
      </c>
      <c r="D94" s="24">
        <f>SUMIFS($E$7:$E$88,$B$7:$B$88,"DAS-4",$D$7:$D$88,"VAGO")</f>
        <v>4</v>
      </c>
      <c r="E94" s="24">
        <f t="shared" si="5"/>
        <v>11</v>
      </c>
      <c r="F94" s="30"/>
      <c r="G94" s="26">
        <f>SUMIF($B$7:$B$88,"DAS-4",$G$7:$G$88)</f>
        <v>0</v>
      </c>
      <c r="H94" s="26">
        <f>SUMIF($B$7:$B$88,"DAS-4",$H$7:$H$88)</f>
        <v>10482.24</v>
      </c>
      <c r="I94" s="26">
        <f>SUMIF($B$7:$B$88,"DAS-4",$I$7:$I$88)</f>
        <v>41928.879999999997</v>
      </c>
      <c r="J94" s="26">
        <f>SUMIF($B$7:$B$88,"DAS-4",$J$7:$J$88)</f>
        <v>52411.119999999995</v>
      </c>
      <c r="K94" s="27"/>
      <c r="L94" s="27"/>
      <c r="M94" s="27"/>
      <c r="N94" s="27"/>
      <c r="O94" s="27"/>
      <c r="P94" s="27"/>
      <c r="Q94" s="27"/>
    </row>
    <row r="95" spans="1:30" ht="14.4" x14ac:dyDescent="0.25">
      <c r="A95" s="29" t="s">
        <v>30</v>
      </c>
      <c r="B95" s="15" t="s">
        <v>31</v>
      </c>
      <c r="C95" s="24">
        <f>SUMIFS($E$7:$E$88,$B$7:$B$88,"DAS-5",$D$7:$D$88,"&lt;&gt;VAGO")</f>
        <v>5</v>
      </c>
      <c r="D95" s="24">
        <f>SUMIFS($E$7:$E$88,$B$7:$B$88,"DAS-5",$D$7:$D$88,"VAGO")</f>
        <v>0</v>
      </c>
      <c r="E95" s="24">
        <f t="shared" si="5"/>
        <v>5</v>
      </c>
      <c r="F95" s="30"/>
      <c r="G95" s="26">
        <f>SUMIF($B$7:$B$88,"DAS-5",$G$7:$G$88)</f>
        <v>0</v>
      </c>
      <c r="H95" s="26">
        <f>SUMIF($B$7:$B$88,"DAS-5",$H$7:$H$88)</f>
        <v>5395.25</v>
      </c>
      <c r="I95" s="26">
        <f>SUMIF($B$7:$B$88,"DAS-5",$I$7:$I$88)</f>
        <v>21581.05</v>
      </c>
      <c r="J95" s="26">
        <f>SUMIF($B$7:$B$88,"DAS-5",$J$7:$J$88)</f>
        <v>26976.300000000003</v>
      </c>
      <c r="K95" s="27"/>
      <c r="L95" s="27"/>
      <c r="M95" s="27"/>
      <c r="N95" s="27"/>
      <c r="O95" s="27"/>
      <c r="P95" s="27"/>
      <c r="Q95" s="27"/>
    </row>
    <row r="96" spans="1:30" ht="14.4" x14ac:dyDescent="0.25">
      <c r="A96" s="29" t="s">
        <v>32</v>
      </c>
      <c r="B96" s="15" t="s">
        <v>33</v>
      </c>
      <c r="C96" s="24">
        <f>SUMIFS($E$7:$E$88,$B$7:$B$88,"CAA-1",$D$7:$D$88,"&lt;&gt;VAGO")</f>
        <v>19</v>
      </c>
      <c r="D96" s="24">
        <f>SUMIFS($E$7:$E$88,$B$7:$B$88,"CAA-1",$D$7:$D$88,"VAGO")</f>
        <v>3</v>
      </c>
      <c r="E96" s="24">
        <f t="shared" si="5"/>
        <v>22</v>
      </c>
      <c r="F96" s="30"/>
      <c r="G96" s="26">
        <f>SUMIF($B$7:$B$88,"CAA-1",$G$7:$G$88)</f>
        <v>0</v>
      </c>
      <c r="H96" s="26">
        <f>SUMIF($B$7:$B$88,"CAA-1",$H$7:$H$88)</f>
        <v>17792.739999999991</v>
      </c>
      <c r="I96" s="26">
        <f>SUMIF($B$7:$B$88,"CAA-1",$I$7:$I$88)</f>
        <v>71171.149999999994</v>
      </c>
      <c r="J96" s="26">
        <f>SUMIF($B$7:$B$88,"CAA-1",$J$7:$J$88)</f>
        <v>88963.88999999997</v>
      </c>
      <c r="K96" s="27"/>
      <c r="L96" s="27"/>
      <c r="M96" s="27"/>
      <c r="N96" s="27"/>
      <c r="O96" s="27"/>
      <c r="P96" s="27"/>
      <c r="Q96" s="27"/>
    </row>
    <row r="97" spans="1:30" ht="14.4" x14ac:dyDescent="0.25">
      <c r="A97" s="29" t="s">
        <v>34</v>
      </c>
      <c r="B97" s="15" t="s">
        <v>35</v>
      </c>
      <c r="C97" s="24">
        <f>SUMIFS($E$7:$E$88,$B$7:$B$88,"CAA-2",$D$7:$D$88,"&lt;&gt;VAGO")</f>
        <v>9</v>
      </c>
      <c r="D97" s="24">
        <f>SUMIFS($E$7:$E$88,$B$7:$B$88,"CAA-2",$D$7:$D$88,"VAGO")</f>
        <v>1</v>
      </c>
      <c r="E97" s="24">
        <f t="shared" si="5"/>
        <v>10</v>
      </c>
      <c r="F97" s="30"/>
      <c r="G97" s="26">
        <f>SUMIF($B$7:$B$88,"CAA-2",$G$7:$G$88)</f>
        <v>0</v>
      </c>
      <c r="H97" s="26">
        <f>SUMIF($B$7:$B$88,"CAA-2",$H$7:$H$88)</f>
        <v>6936.75</v>
      </c>
      <c r="I97" s="26">
        <f>SUMIF($B$7:$B$88,"CAA-2",$I$7:$I$88)</f>
        <v>27747.090000000004</v>
      </c>
      <c r="J97" s="26">
        <f>SUMIF($B$7:$B$88,"CAA-2",$J$7:$J$88)</f>
        <v>34683.840000000011</v>
      </c>
      <c r="K97" s="27"/>
      <c r="L97" s="27"/>
      <c r="M97" s="27"/>
      <c r="N97" s="27"/>
      <c r="O97" s="27"/>
      <c r="P97" s="27"/>
      <c r="Q97" s="27"/>
    </row>
    <row r="98" spans="1:30" ht="14.4" x14ac:dyDescent="0.25">
      <c r="A98" s="29" t="s">
        <v>36</v>
      </c>
      <c r="B98" s="15" t="s">
        <v>37</v>
      </c>
      <c r="C98" s="24">
        <f>SUMIFS($E$7:$E$88,$B$7:$B$88,"CAA-3",$D$7:$D$88,"&lt;&gt;VAGO")</f>
        <v>7</v>
      </c>
      <c r="D98" s="24">
        <f>SUMIFS($E$7:$E$88,$B$7:$B$88,"CAA-3",$D$7:$D$88,"VAGO")</f>
        <v>4</v>
      </c>
      <c r="E98" s="24">
        <f t="shared" si="5"/>
        <v>11</v>
      </c>
      <c r="F98" s="28"/>
      <c r="G98" s="26">
        <f>SUMIF($B$7:$B$88,"CAA-3",$G$7:$G$88)</f>
        <v>0</v>
      </c>
      <c r="H98" s="26">
        <f>SUMIF($B$7:$B$88,"CAA-3",$H$7:$H$88)</f>
        <v>3506.9299999999994</v>
      </c>
      <c r="I98" s="26">
        <f>SUMIF($B$7:$B$88,"CAA-3",$I$7:$I$88)</f>
        <v>14027.719999999998</v>
      </c>
      <c r="J98" s="26">
        <f>SUMIF($B$7:$B$88,"CAA-3",$J$7:$J$88)</f>
        <v>17534.650000000001</v>
      </c>
      <c r="K98" s="27"/>
      <c r="L98" s="27"/>
      <c r="M98" s="27"/>
      <c r="N98" s="27"/>
      <c r="O98" s="27"/>
      <c r="P98" s="27"/>
      <c r="Q98" s="27"/>
    </row>
    <row r="99" spans="1:30" ht="14.4" x14ac:dyDescent="0.25">
      <c r="A99" s="29" t="s">
        <v>38</v>
      </c>
      <c r="B99" s="15" t="s">
        <v>39</v>
      </c>
      <c r="C99" s="24">
        <f>SUMIFS($E$7:$E$88,$B$7:$B$88,"CAA-4",$D$7:$D$88,"&lt;&gt;VAGO")</f>
        <v>0</v>
      </c>
      <c r="D99" s="24">
        <f>SUMIFS($E$7:$E$88,$B$7:$B$88,"CAA-4",$D$7:$D$88,"VAGO")</f>
        <v>0</v>
      </c>
      <c r="E99" s="24">
        <f>C99+D99</f>
        <v>0</v>
      </c>
      <c r="F99" s="28"/>
      <c r="G99" s="26">
        <f>SUMIF($B$7:$B$88,"CAA-4",$G$7:$G$88)</f>
        <v>0</v>
      </c>
      <c r="H99" s="26">
        <f>SUMIF($B$7:$B$88,"CAA-4",$H$7:$H$88)</f>
        <v>0</v>
      </c>
      <c r="I99" s="26">
        <f>SUMIF($B$7:$B$88,"CAA-4",$I$7:$I$88)</f>
        <v>0</v>
      </c>
      <c r="J99" s="26">
        <f>SUMIF($B$7:$B$88,"CAA-4",$J$7:$J$88)</f>
        <v>0</v>
      </c>
      <c r="K99" s="27"/>
      <c r="L99" s="27"/>
      <c r="M99" s="27"/>
      <c r="N99" s="27"/>
      <c r="O99" s="27"/>
      <c r="P99" s="27"/>
      <c r="Q99" s="27"/>
    </row>
    <row r="100" spans="1:30" ht="14.4" x14ac:dyDescent="0.25">
      <c r="A100" s="29" t="s">
        <v>40</v>
      </c>
      <c r="B100" s="15" t="s">
        <v>41</v>
      </c>
      <c r="C100" s="24">
        <f>SUMIFS($E$7:$E$88,$B$7:$B$88,"CAA-5",$D$7:$D$88,"&lt;&gt;VAGO")</f>
        <v>6</v>
      </c>
      <c r="D100" s="24">
        <f>SUMIFS($E$7:$E$88,$B$7:$B$88,"CAA-5",$D$7:$D$88,"VAGO")</f>
        <v>5</v>
      </c>
      <c r="E100" s="24">
        <f t="shared" si="5"/>
        <v>11</v>
      </c>
      <c r="F100" s="28"/>
      <c r="G100" s="26">
        <f>SUMIF($B$7:$B$88,"CAA-5",$G$7:$G$88)</f>
        <v>0</v>
      </c>
      <c r="H100" s="26">
        <f>SUMIF($B$7:$B$88,"CAA-5",$H$7:$H$88)</f>
        <v>1888.32</v>
      </c>
      <c r="I100" s="26">
        <f>SUMIF($B$7:$B$88,"CAA-5",$I$7:$I$88)</f>
        <v>7553.4199999999983</v>
      </c>
      <c r="J100" s="26">
        <f>SUMIF($B$7:$B$88,"CAA-5",$J$7:$J$88)</f>
        <v>9441.74</v>
      </c>
      <c r="K100" s="27"/>
      <c r="L100" s="27"/>
      <c r="M100" s="27"/>
      <c r="N100" s="27"/>
      <c r="O100" s="27"/>
      <c r="P100" s="27"/>
      <c r="Q100" s="27"/>
    </row>
    <row r="101" spans="1:30" ht="14.4" x14ac:dyDescent="0.25">
      <c r="A101" s="20" t="s">
        <v>42</v>
      </c>
      <c r="B101" s="22"/>
      <c r="C101" s="21">
        <f>SUM(C90:C100)</f>
        <v>61</v>
      </c>
      <c r="D101" s="21">
        <f>SUM(D90:D100)</f>
        <v>19</v>
      </c>
      <c r="E101" s="21">
        <f>SUM(E90:E100)</f>
        <v>80</v>
      </c>
      <c r="F101" s="22"/>
      <c r="G101" s="31">
        <f t="shared" ref="G101:J101" si="6">SUM(G90:G100)</f>
        <v>0</v>
      </c>
      <c r="H101" s="31">
        <f t="shared" si="6"/>
        <v>62718.529999999992</v>
      </c>
      <c r="I101" s="31">
        <f t="shared" si="6"/>
        <v>250874.63</v>
      </c>
      <c r="J101" s="31">
        <f t="shared" si="6"/>
        <v>313593.15999999997</v>
      </c>
      <c r="K101" s="27"/>
      <c r="L101" s="27"/>
      <c r="M101" s="27"/>
      <c r="N101" s="27"/>
      <c r="O101" s="27"/>
      <c r="P101" s="27"/>
      <c r="Q101" s="27"/>
    </row>
    <row r="102" spans="1:30" ht="45.75" customHeight="1" x14ac:dyDescent="0.25">
      <c r="A102" s="27"/>
      <c r="B102" s="27"/>
      <c r="C102" s="27"/>
      <c r="D102" s="27"/>
      <c r="E102" s="27"/>
      <c r="F102" s="27"/>
      <c r="G102" s="27"/>
      <c r="H102" s="18"/>
      <c r="I102" s="18"/>
      <c r="J102" s="32"/>
      <c r="K102" s="27"/>
      <c r="L102" s="27"/>
      <c r="M102" s="27"/>
      <c r="N102" s="27"/>
      <c r="O102" s="27"/>
      <c r="P102" s="27"/>
      <c r="Q102" s="27"/>
    </row>
    <row r="103" spans="1:30" ht="14.4" x14ac:dyDescent="0.25">
      <c r="A103" s="112" t="s">
        <v>43</v>
      </c>
      <c r="B103" s="104"/>
      <c r="C103" s="104"/>
      <c r="D103" s="104"/>
      <c r="E103" s="104"/>
      <c r="F103" s="104"/>
      <c r="G103" s="104"/>
      <c r="H103" s="104"/>
      <c r="I103" s="105"/>
      <c r="J103" s="27"/>
      <c r="K103" s="6"/>
      <c r="L103" s="27"/>
      <c r="M103" s="27"/>
      <c r="N103" s="27"/>
      <c r="O103" s="27"/>
      <c r="P103" s="27"/>
      <c r="Q103" s="27"/>
    </row>
    <row r="104" spans="1:30" ht="27.6" x14ac:dyDescent="0.25">
      <c r="A104" s="9" t="s">
        <v>44</v>
      </c>
      <c r="B104" s="9" t="s">
        <v>45</v>
      </c>
      <c r="C104" s="9" t="s">
        <v>46</v>
      </c>
      <c r="D104" s="9" t="s">
        <v>47</v>
      </c>
      <c r="E104" s="9" t="s">
        <v>48</v>
      </c>
      <c r="F104" s="9" t="s">
        <v>49</v>
      </c>
      <c r="G104" s="9" t="s">
        <v>50</v>
      </c>
      <c r="H104" s="9" t="s">
        <v>51</v>
      </c>
      <c r="I104" s="9" t="s">
        <v>52</v>
      </c>
      <c r="J104" s="33"/>
      <c r="K104" s="6"/>
      <c r="L104" s="33"/>
      <c r="M104" s="33"/>
      <c r="N104" s="33"/>
      <c r="O104" s="33"/>
      <c r="P104" s="33"/>
      <c r="Q104" s="33"/>
      <c r="R104" s="34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</row>
    <row r="105" spans="1:30" ht="14.4" x14ac:dyDescent="0.25">
      <c r="A105" s="13"/>
      <c r="B105" s="35"/>
      <c r="C105" s="14"/>
      <c r="D105" s="14"/>
      <c r="E105" s="15">
        <v>0</v>
      </c>
      <c r="F105" s="36"/>
      <c r="G105" s="16">
        <v>0</v>
      </c>
      <c r="H105" s="16">
        <v>0</v>
      </c>
      <c r="I105" s="17">
        <f t="shared" ref="I105:I114" si="7">SUM(G105:H105)</f>
        <v>0</v>
      </c>
      <c r="J105" s="27"/>
      <c r="K105" s="18"/>
      <c r="L105" s="18"/>
      <c r="M105" s="18"/>
      <c r="N105" s="18"/>
      <c r="O105" s="18"/>
      <c r="P105" s="18"/>
      <c r="Q105" s="18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</row>
    <row r="106" spans="1:30" ht="14.4" x14ac:dyDescent="0.25">
      <c r="A106" s="13"/>
      <c r="B106" s="35"/>
      <c r="C106" s="14"/>
      <c r="D106" s="14"/>
      <c r="E106" s="15">
        <v>0</v>
      </c>
      <c r="F106" s="36"/>
      <c r="G106" s="16">
        <v>0</v>
      </c>
      <c r="H106" s="16">
        <v>0</v>
      </c>
      <c r="I106" s="17">
        <f t="shared" si="7"/>
        <v>0</v>
      </c>
      <c r="J106" s="27"/>
      <c r="K106" s="18"/>
      <c r="L106" s="18"/>
      <c r="M106" s="18"/>
      <c r="N106" s="18"/>
      <c r="O106" s="18"/>
      <c r="P106" s="18"/>
      <c r="Q106" s="18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</row>
    <row r="107" spans="1:30" ht="14.4" x14ac:dyDescent="0.25">
      <c r="A107" s="13"/>
      <c r="B107" s="35"/>
      <c r="C107" s="14"/>
      <c r="D107" s="14"/>
      <c r="E107" s="15">
        <v>0</v>
      </c>
      <c r="F107" s="13"/>
      <c r="G107" s="16">
        <v>0</v>
      </c>
      <c r="H107" s="16">
        <v>0</v>
      </c>
      <c r="I107" s="17">
        <f t="shared" si="7"/>
        <v>0</v>
      </c>
      <c r="J107" s="27"/>
      <c r="K107" s="18"/>
      <c r="L107" s="18"/>
      <c r="M107" s="18"/>
      <c r="N107" s="18"/>
      <c r="O107" s="18"/>
      <c r="P107" s="18"/>
      <c r="Q107" s="18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</row>
    <row r="108" spans="1:30" ht="14.4" x14ac:dyDescent="0.25">
      <c r="A108" s="13"/>
      <c r="B108" s="35"/>
      <c r="C108" s="14"/>
      <c r="D108" s="14"/>
      <c r="E108" s="15">
        <v>0</v>
      </c>
      <c r="F108" s="13"/>
      <c r="G108" s="16">
        <v>0</v>
      </c>
      <c r="H108" s="16">
        <v>0</v>
      </c>
      <c r="I108" s="17">
        <f t="shared" si="7"/>
        <v>0</v>
      </c>
      <c r="J108" s="27"/>
      <c r="K108" s="18"/>
      <c r="L108" s="18"/>
      <c r="M108" s="18"/>
      <c r="N108" s="18"/>
      <c r="O108" s="18"/>
      <c r="P108" s="18"/>
      <c r="Q108" s="18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</row>
    <row r="109" spans="1:30" ht="14.4" x14ac:dyDescent="0.25">
      <c r="A109" s="13"/>
      <c r="B109" s="35"/>
      <c r="C109" s="14"/>
      <c r="D109" s="14"/>
      <c r="E109" s="15">
        <v>0</v>
      </c>
      <c r="F109" s="13"/>
      <c r="G109" s="16">
        <v>0</v>
      </c>
      <c r="H109" s="16">
        <v>0</v>
      </c>
      <c r="I109" s="17">
        <f t="shared" si="7"/>
        <v>0</v>
      </c>
      <c r="J109" s="27"/>
      <c r="K109" s="18"/>
      <c r="L109" s="18"/>
      <c r="M109" s="18"/>
      <c r="N109" s="18"/>
      <c r="O109" s="18"/>
      <c r="P109" s="18"/>
      <c r="Q109" s="18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</row>
    <row r="110" spans="1:30" ht="14.4" x14ac:dyDescent="0.25">
      <c r="A110" s="13"/>
      <c r="B110" s="35"/>
      <c r="C110" s="14"/>
      <c r="D110" s="14"/>
      <c r="E110" s="15">
        <v>0</v>
      </c>
      <c r="F110" s="13"/>
      <c r="G110" s="16">
        <v>0</v>
      </c>
      <c r="H110" s="16">
        <v>0</v>
      </c>
      <c r="I110" s="17">
        <f t="shared" si="7"/>
        <v>0</v>
      </c>
      <c r="J110" s="27"/>
      <c r="K110" s="18"/>
      <c r="L110" s="18"/>
      <c r="M110" s="18"/>
      <c r="N110" s="18"/>
      <c r="O110" s="18"/>
      <c r="P110" s="18"/>
      <c r="Q110" s="18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</row>
    <row r="111" spans="1:30" ht="14.4" x14ac:dyDescent="0.25">
      <c r="A111" s="13"/>
      <c r="B111" s="35"/>
      <c r="C111" s="14"/>
      <c r="D111" s="14"/>
      <c r="E111" s="15">
        <v>0</v>
      </c>
      <c r="F111" s="13"/>
      <c r="G111" s="16">
        <v>0</v>
      </c>
      <c r="H111" s="16">
        <v>0</v>
      </c>
      <c r="I111" s="17">
        <f t="shared" si="7"/>
        <v>0</v>
      </c>
      <c r="J111" s="27"/>
      <c r="K111" s="18"/>
      <c r="L111" s="18"/>
      <c r="M111" s="18"/>
      <c r="N111" s="18"/>
      <c r="O111" s="18"/>
      <c r="P111" s="18"/>
      <c r="Q111" s="18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</row>
    <row r="112" spans="1:30" ht="14.4" x14ac:dyDescent="0.25">
      <c r="A112" s="13"/>
      <c r="B112" s="35"/>
      <c r="C112" s="14"/>
      <c r="D112" s="14"/>
      <c r="E112" s="15">
        <v>0</v>
      </c>
      <c r="F112" s="13"/>
      <c r="G112" s="16">
        <v>0</v>
      </c>
      <c r="H112" s="16">
        <v>0</v>
      </c>
      <c r="I112" s="17">
        <f t="shared" si="7"/>
        <v>0</v>
      </c>
      <c r="J112" s="27"/>
      <c r="K112" s="18"/>
      <c r="L112" s="18"/>
      <c r="M112" s="18"/>
      <c r="N112" s="18"/>
      <c r="O112" s="18"/>
      <c r="P112" s="18"/>
      <c r="Q112" s="18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</row>
    <row r="113" spans="1:30" ht="14.4" x14ac:dyDescent="0.25">
      <c r="A113" s="13"/>
      <c r="B113" s="35"/>
      <c r="C113" s="14"/>
      <c r="D113" s="14"/>
      <c r="E113" s="15">
        <v>0</v>
      </c>
      <c r="F113" s="13"/>
      <c r="G113" s="16">
        <v>0</v>
      </c>
      <c r="H113" s="16">
        <v>0</v>
      </c>
      <c r="I113" s="17">
        <f t="shared" si="7"/>
        <v>0</v>
      </c>
      <c r="J113" s="27"/>
      <c r="K113" s="18"/>
      <c r="L113" s="18"/>
      <c r="M113" s="18"/>
      <c r="N113" s="18"/>
      <c r="O113" s="18"/>
      <c r="P113" s="18"/>
      <c r="Q113" s="18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</row>
    <row r="114" spans="1:30" ht="14.4" x14ac:dyDescent="0.25">
      <c r="A114" s="13"/>
      <c r="B114" s="35"/>
      <c r="C114" s="14"/>
      <c r="D114" s="14"/>
      <c r="E114" s="15">
        <v>0</v>
      </c>
      <c r="F114" s="13"/>
      <c r="G114" s="16">
        <v>0</v>
      </c>
      <c r="H114" s="16">
        <v>0</v>
      </c>
      <c r="I114" s="17">
        <f t="shared" si="7"/>
        <v>0</v>
      </c>
      <c r="J114" s="27"/>
      <c r="K114" s="18"/>
      <c r="L114" s="18"/>
      <c r="M114" s="18"/>
      <c r="N114" s="18"/>
      <c r="O114" s="18"/>
      <c r="P114" s="18"/>
      <c r="Q114" s="18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</row>
    <row r="115" spans="1:30" ht="41.4" x14ac:dyDescent="0.25">
      <c r="A115" s="20" t="s">
        <v>53</v>
      </c>
      <c r="B115" s="20" t="s">
        <v>54</v>
      </c>
      <c r="C115" s="21" t="s">
        <v>55</v>
      </c>
      <c r="D115" s="21" t="s">
        <v>56</v>
      </c>
      <c r="E115" s="21" t="s">
        <v>57</v>
      </c>
      <c r="F115" s="37"/>
      <c r="G115" s="21" t="s">
        <v>58</v>
      </c>
      <c r="H115" s="21" t="s">
        <v>59</v>
      </c>
      <c r="I115" s="21" t="s">
        <v>60</v>
      </c>
      <c r="J115" s="27"/>
      <c r="K115" s="6"/>
      <c r="L115" s="6"/>
      <c r="M115" s="6"/>
      <c r="N115" s="6"/>
      <c r="O115" s="6"/>
      <c r="P115" s="6"/>
      <c r="Q115" s="6"/>
      <c r="R115" s="38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</row>
    <row r="116" spans="1:30" ht="14.4" x14ac:dyDescent="0.25">
      <c r="A116" s="23" t="s">
        <v>61</v>
      </c>
      <c r="B116" s="39" t="s">
        <v>62</v>
      </c>
      <c r="C116" s="24">
        <f>SUMIFS($E$105:$E$114,$B$105:$B$114,"FDA",$D$105:$D$114,"&lt;&gt;VAGO")</f>
        <v>0</v>
      </c>
      <c r="D116" s="24">
        <f>SUMIFS($E$105:$E$114,$B$105:$B$114,"FDA",$D$105:$D$114,"VAGO")</f>
        <v>0</v>
      </c>
      <c r="E116" s="24">
        <f t="shared" ref="E116:E120" si="8">C116+D116</f>
        <v>0</v>
      </c>
      <c r="F116" s="25"/>
      <c r="G116" s="17">
        <f>SUMIF($B$105:$B$114,"FDA",$G$105:$G$114)</f>
        <v>0</v>
      </c>
      <c r="H116" s="17">
        <f>SUMIF($B$105:$B$114,"FDA",$H$105:$H$114)</f>
        <v>0</v>
      </c>
      <c r="I116" s="17">
        <f>SUMIF($B$105:$B$114,"FDA",$I$105:$I$114)</f>
        <v>0</v>
      </c>
      <c r="J116" s="18"/>
      <c r="K116" s="6"/>
      <c r="L116" s="18"/>
      <c r="M116" s="18"/>
      <c r="N116" s="18"/>
      <c r="O116" s="18"/>
      <c r="P116" s="18"/>
      <c r="Q116" s="18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</row>
    <row r="117" spans="1:30" ht="14.4" x14ac:dyDescent="0.25">
      <c r="A117" s="23" t="s">
        <v>63</v>
      </c>
      <c r="B117" s="39" t="s">
        <v>64</v>
      </c>
      <c r="C117" s="24">
        <f>SUMIFS($E$105:$E$114,$B$105:$B$114,"FDA-1",$D$105:$D$114,"&lt;&gt;VAGO")</f>
        <v>0</v>
      </c>
      <c r="D117" s="24">
        <f>SUMIFS($E$105:$E$114,$B$105:$B$114,"FDA-1",$D$105:$D$114,"VAGO")</f>
        <v>0</v>
      </c>
      <c r="E117" s="24">
        <f t="shared" si="8"/>
        <v>0</v>
      </c>
      <c r="F117" s="25"/>
      <c r="G117" s="17">
        <f>SUMIF($B$105:$B$114,"FDA-1",$G$105:$G$114)</f>
        <v>0</v>
      </c>
      <c r="H117" s="17">
        <f>SUMIF($B$105:$B$114,"FDA-1",$H$105:$H$114)</f>
        <v>0</v>
      </c>
      <c r="I117" s="17">
        <f>SUMIF($B$105:$B$114,"FDA-1",$I$105:$I$114)</f>
        <v>0</v>
      </c>
      <c r="J117" s="18"/>
      <c r="K117" s="6"/>
      <c r="L117" s="18"/>
      <c r="M117" s="18"/>
      <c r="N117" s="18"/>
      <c r="O117" s="18"/>
      <c r="P117" s="18"/>
      <c r="Q117" s="18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</row>
    <row r="118" spans="1:30" ht="14.4" x14ac:dyDescent="0.25">
      <c r="A118" s="23" t="s">
        <v>65</v>
      </c>
      <c r="B118" s="39" t="s">
        <v>66</v>
      </c>
      <c r="C118" s="24">
        <f>SUMIFS($E$105:$E$114,$B$105:$B$114,"FDA-2",$D$105:$D$114,"&lt;&gt;VAGO")</f>
        <v>0</v>
      </c>
      <c r="D118" s="24">
        <f>SUMIFS($E$105:$E$114,$B$105:$B$114,"FDA-2",$D$105:$D$114,"VAGO")</f>
        <v>0</v>
      </c>
      <c r="E118" s="24">
        <f t="shared" si="8"/>
        <v>0</v>
      </c>
      <c r="F118" s="28"/>
      <c r="G118" s="17">
        <f>SUMIF($B$105:$B$114,"FDA-2",$G$105:$G$114)</f>
        <v>0</v>
      </c>
      <c r="H118" s="17">
        <f>SUMIF($B$105:$B$114,"FDA-2",$H$105:$H$114)</f>
        <v>0</v>
      </c>
      <c r="I118" s="17">
        <f>SUMIF($B$105:$B$114,"FDA-2",$I$105:$I$114)</f>
        <v>0</v>
      </c>
      <c r="J118" s="18"/>
      <c r="K118" s="6"/>
      <c r="L118" s="18"/>
      <c r="M118" s="18"/>
      <c r="N118" s="18"/>
      <c r="O118" s="18"/>
      <c r="P118" s="18"/>
      <c r="Q118" s="18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</row>
    <row r="119" spans="1:30" ht="14.4" x14ac:dyDescent="0.25">
      <c r="A119" s="23" t="s">
        <v>67</v>
      </c>
      <c r="B119" s="39" t="s">
        <v>68</v>
      </c>
      <c r="C119" s="24">
        <f>SUMIFS($E$105:$E$114,$B$105:$B$114,"FDA-3",$D$105:$D$114,"&lt;&gt;VAGO")</f>
        <v>0</v>
      </c>
      <c r="D119" s="24">
        <f>SUMIFS($E$105:$E$114,$B$105:$B$114,"FDA-3",$D$105:$D$114,"VAGO")</f>
        <v>0</v>
      </c>
      <c r="E119" s="24">
        <f t="shared" si="8"/>
        <v>0</v>
      </c>
      <c r="F119" s="30"/>
      <c r="G119" s="17">
        <f>SUMIF($B$105:$B$114,"FDA-3",$G$105:$G$114)</f>
        <v>0</v>
      </c>
      <c r="H119" s="17">
        <f>SUMIF($B$105:$B$114,"FDA-3",$H$105:$H$114)</f>
        <v>0</v>
      </c>
      <c r="I119" s="17">
        <f>SUMIF($B$105:$B$114,"FDA-3",$I$105:$I$114)</f>
        <v>0</v>
      </c>
      <c r="J119" s="18"/>
      <c r="K119" s="6"/>
      <c r="L119" s="18"/>
      <c r="M119" s="18"/>
      <c r="N119" s="18"/>
      <c r="O119" s="18"/>
      <c r="P119" s="18"/>
      <c r="Q119" s="18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</row>
    <row r="120" spans="1:30" ht="14.4" x14ac:dyDescent="0.25">
      <c r="A120" s="23" t="s">
        <v>69</v>
      </c>
      <c r="B120" s="39" t="s">
        <v>70</v>
      </c>
      <c r="C120" s="24">
        <f>SUMIFS($E$105:$E$114,$B$105:$B$114,"FDA-4",$D$105:$D$114,"&lt;&gt;VAGO")</f>
        <v>0</v>
      </c>
      <c r="D120" s="24">
        <f>SUMIFS($E$105:$E$114,$B$105:$B$114,"FDA-4",$D$105:$D$114,"VAGO")</f>
        <v>0</v>
      </c>
      <c r="E120" s="24">
        <f t="shared" si="8"/>
        <v>0</v>
      </c>
      <c r="F120" s="28"/>
      <c r="G120" s="17">
        <f>SUMIF($B$105:$B$114,"FDA-4",$G$105:$G$114)</f>
        <v>0</v>
      </c>
      <c r="H120" s="17">
        <f>SUMIF($B$105:$B$114,"FDA-4",$H$105:$H$114)</f>
        <v>0</v>
      </c>
      <c r="I120" s="17">
        <f>SUMIF($B$105:$B$114,"FDA-4",$I$105:$I$114)</f>
        <v>0</v>
      </c>
      <c r="J120" s="18"/>
      <c r="K120" s="6"/>
      <c r="L120" s="18"/>
      <c r="M120" s="18"/>
      <c r="N120" s="18"/>
      <c r="O120" s="18"/>
      <c r="P120" s="18"/>
      <c r="Q120" s="18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</row>
    <row r="121" spans="1:30" ht="27.6" x14ac:dyDescent="0.25">
      <c r="A121" s="20" t="s">
        <v>71</v>
      </c>
      <c r="B121" s="37"/>
      <c r="C121" s="21">
        <f t="shared" ref="C121:E121" si="9">SUM(C117:C120)</f>
        <v>0</v>
      </c>
      <c r="D121" s="21">
        <f t="shared" si="9"/>
        <v>0</v>
      </c>
      <c r="E121" s="21">
        <f t="shared" si="9"/>
        <v>0</v>
      </c>
      <c r="F121" s="37"/>
      <c r="G121" s="40">
        <f t="shared" ref="G121:I121" si="10">SUM(G116:G120)</f>
        <v>0</v>
      </c>
      <c r="H121" s="40">
        <f t="shared" si="10"/>
        <v>0</v>
      </c>
      <c r="I121" s="40">
        <f t="shared" si="10"/>
        <v>0</v>
      </c>
      <c r="J121" s="18"/>
      <c r="K121" s="6"/>
      <c r="L121" s="18"/>
      <c r="M121" s="18"/>
      <c r="N121" s="18"/>
      <c r="O121" s="18"/>
      <c r="P121" s="18"/>
      <c r="Q121" s="18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</row>
    <row r="122" spans="1:30" ht="45" customHeight="1" x14ac:dyDescent="0.25">
      <c r="A122" s="32"/>
      <c r="B122" s="32"/>
      <c r="C122" s="32"/>
      <c r="D122" s="32"/>
      <c r="E122" s="32"/>
      <c r="F122" s="32"/>
      <c r="G122" s="32"/>
      <c r="H122" s="32"/>
      <c r="I122" s="6"/>
      <c r="J122" s="18"/>
      <c r="K122" s="6"/>
      <c r="L122" s="18"/>
      <c r="M122" s="18"/>
      <c r="N122" s="18"/>
      <c r="O122" s="18"/>
      <c r="P122" s="18"/>
      <c r="Q122" s="18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</row>
    <row r="123" spans="1:30" ht="14.4" x14ac:dyDescent="0.25">
      <c r="A123" s="112" t="s">
        <v>72</v>
      </c>
      <c r="B123" s="104"/>
      <c r="C123" s="104"/>
      <c r="D123" s="104"/>
      <c r="E123" s="104"/>
      <c r="F123" s="104"/>
      <c r="G123" s="104"/>
      <c r="H123" s="104"/>
      <c r="I123" s="105"/>
      <c r="J123" s="18"/>
      <c r="K123" s="6"/>
      <c r="L123" s="18"/>
      <c r="M123" s="18"/>
      <c r="N123" s="18"/>
      <c r="O123" s="18"/>
      <c r="P123" s="18"/>
      <c r="Q123" s="18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</row>
    <row r="124" spans="1:30" ht="27.6" x14ac:dyDescent="0.25">
      <c r="A124" s="41" t="s">
        <v>73</v>
      </c>
      <c r="B124" s="9" t="s">
        <v>74</v>
      </c>
      <c r="C124" s="9" t="s">
        <v>75</v>
      </c>
      <c r="D124" s="9" t="s">
        <v>76</v>
      </c>
      <c r="E124" s="9" t="s">
        <v>77</v>
      </c>
      <c r="F124" s="9" t="s">
        <v>78</v>
      </c>
      <c r="G124" s="9" t="s">
        <v>79</v>
      </c>
      <c r="H124" s="9" t="s">
        <v>80</v>
      </c>
      <c r="I124" s="9" t="s">
        <v>81</v>
      </c>
      <c r="J124" s="6"/>
      <c r="K124" s="6"/>
      <c r="L124" s="6"/>
      <c r="M124" s="6"/>
      <c r="N124" s="6"/>
      <c r="O124" s="6"/>
      <c r="P124" s="6"/>
      <c r="Q124" s="6"/>
      <c r="R124" s="34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</row>
    <row r="125" spans="1:30" ht="14.4" x14ac:dyDescent="0.25">
      <c r="A125" s="42"/>
      <c r="B125" s="43"/>
      <c r="C125" s="43"/>
      <c r="D125" s="14"/>
      <c r="E125" s="15">
        <v>0</v>
      </c>
      <c r="F125" s="42"/>
      <c r="G125" s="16">
        <v>0</v>
      </c>
      <c r="H125" s="16">
        <v>0</v>
      </c>
      <c r="I125" s="17">
        <f t="shared" ref="I125:I134" si="11">SUM(G125:H125)</f>
        <v>0</v>
      </c>
      <c r="J125" s="18"/>
      <c r="K125" s="18"/>
      <c r="L125" s="18"/>
      <c r="M125" s="18"/>
      <c r="N125" s="18"/>
      <c r="O125" s="18"/>
      <c r="P125" s="18"/>
      <c r="Q125" s="18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</row>
    <row r="126" spans="1:30" ht="14.4" x14ac:dyDescent="0.25">
      <c r="A126" s="13"/>
      <c r="B126" s="43"/>
      <c r="C126" s="14"/>
      <c r="D126" s="14"/>
      <c r="E126" s="15">
        <v>0</v>
      </c>
      <c r="F126" s="13"/>
      <c r="G126" s="16">
        <v>0</v>
      </c>
      <c r="H126" s="16">
        <v>0</v>
      </c>
      <c r="I126" s="17">
        <f t="shared" si="11"/>
        <v>0</v>
      </c>
      <c r="J126" s="18"/>
      <c r="K126" s="18"/>
      <c r="L126" s="18"/>
      <c r="M126" s="18"/>
      <c r="N126" s="18"/>
      <c r="O126" s="18"/>
      <c r="P126" s="18"/>
      <c r="Q126" s="18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</row>
    <row r="127" spans="1:30" ht="14.4" x14ac:dyDescent="0.25">
      <c r="A127" s="13"/>
      <c r="B127" s="43"/>
      <c r="C127" s="14"/>
      <c r="D127" s="14"/>
      <c r="E127" s="15">
        <v>0</v>
      </c>
      <c r="F127" s="36"/>
      <c r="G127" s="16">
        <v>0</v>
      </c>
      <c r="H127" s="16">
        <v>0</v>
      </c>
      <c r="I127" s="17">
        <f t="shared" si="11"/>
        <v>0</v>
      </c>
      <c r="J127" s="18"/>
      <c r="K127" s="18"/>
      <c r="L127" s="18"/>
      <c r="M127" s="18"/>
      <c r="N127" s="18"/>
      <c r="O127" s="18"/>
      <c r="P127" s="18"/>
      <c r="Q127" s="18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</row>
    <row r="128" spans="1:30" ht="14.4" x14ac:dyDescent="0.25">
      <c r="A128" s="42"/>
      <c r="B128" s="43"/>
      <c r="C128" s="14"/>
      <c r="D128" s="14"/>
      <c r="E128" s="15">
        <v>0</v>
      </c>
      <c r="F128" s="13"/>
      <c r="G128" s="16">
        <v>0</v>
      </c>
      <c r="H128" s="16">
        <v>0</v>
      </c>
      <c r="I128" s="17">
        <f t="shared" si="11"/>
        <v>0</v>
      </c>
      <c r="J128" s="18"/>
      <c r="K128" s="18"/>
      <c r="L128" s="18"/>
      <c r="M128" s="18"/>
      <c r="N128" s="18"/>
      <c r="O128" s="18"/>
      <c r="P128" s="18"/>
      <c r="Q128" s="18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</row>
    <row r="129" spans="1:30" ht="14.4" x14ac:dyDescent="0.25">
      <c r="A129" s="42"/>
      <c r="B129" s="43"/>
      <c r="C129" s="43"/>
      <c r="D129" s="14"/>
      <c r="E129" s="15">
        <v>0</v>
      </c>
      <c r="F129" s="42"/>
      <c r="G129" s="16">
        <v>0</v>
      </c>
      <c r="H129" s="16">
        <v>0</v>
      </c>
      <c r="I129" s="17">
        <f t="shared" si="11"/>
        <v>0</v>
      </c>
      <c r="J129" s="18"/>
      <c r="K129" s="18"/>
      <c r="L129" s="18"/>
      <c r="M129" s="18"/>
      <c r="N129" s="18"/>
      <c r="O129" s="18"/>
      <c r="P129" s="18"/>
      <c r="Q129" s="18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</row>
    <row r="130" spans="1:30" ht="14.4" x14ac:dyDescent="0.25">
      <c r="A130" s="42"/>
      <c r="B130" s="43"/>
      <c r="C130" s="43"/>
      <c r="D130" s="14"/>
      <c r="E130" s="15">
        <v>0</v>
      </c>
      <c r="F130" s="42"/>
      <c r="G130" s="16">
        <v>0</v>
      </c>
      <c r="H130" s="16">
        <v>0</v>
      </c>
      <c r="I130" s="17">
        <f t="shared" si="11"/>
        <v>0</v>
      </c>
      <c r="J130" s="18"/>
      <c r="K130" s="18"/>
      <c r="L130" s="18"/>
      <c r="M130" s="18"/>
      <c r="N130" s="18"/>
      <c r="O130" s="18"/>
      <c r="P130" s="18"/>
      <c r="Q130" s="18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</row>
    <row r="131" spans="1:30" ht="14.4" x14ac:dyDescent="0.25">
      <c r="A131" s="42"/>
      <c r="B131" s="43"/>
      <c r="C131" s="43"/>
      <c r="D131" s="14"/>
      <c r="E131" s="15">
        <v>0</v>
      </c>
      <c r="F131" s="42"/>
      <c r="G131" s="16">
        <v>0</v>
      </c>
      <c r="H131" s="16">
        <v>0</v>
      </c>
      <c r="I131" s="17">
        <f t="shared" si="11"/>
        <v>0</v>
      </c>
      <c r="J131" s="18"/>
      <c r="K131" s="18"/>
      <c r="L131" s="18"/>
      <c r="M131" s="18"/>
      <c r="N131" s="18"/>
      <c r="O131" s="18"/>
      <c r="P131" s="18"/>
      <c r="Q131" s="18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</row>
    <row r="132" spans="1:30" ht="14.4" x14ac:dyDescent="0.25">
      <c r="A132" s="42"/>
      <c r="B132" s="43"/>
      <c r="C132" s="43"/>
      <c r="D132" s="14"/>
      <c r="E132" s="15">
        <v>0</v>
      </c>
      <c r="F132" s="42"/>
      <c r="G132" s="16">
        <v>0</v>
      </c>
      <c r="H132" s="16">
        <v>0</v>
      </c>
      <c r="I132" s="17">
        <f t="shared" si="11"/>
        <v>0</v>
      </c>
      <c r="J132" s="18"/>
      <c r="K132" s="18"/>
      <c r="L132" s="18"/>
      <c r="M132" s="18"/>
      <c r="N132" s="18"/>
      <c r="O132" s="18"/>
      <c r="P132" s="18"/>
      <c r="Q132" s="18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</row>
    <row r="133" spans="1:30" ht="14.4" x14ac:dyDescent="0.25">
      <c r="A133" s="42"/>
      <c r="B133" s="43"/>
      <c r="C133" s="43"/>
      <c r="D133" s="14"/>
      <c r="E133" s="15">
        <v>0</v>
      </c>
      <c r="F133" s="42"/>
      <c r="G133" s="16">
        <v>0</v>
      </c>
      <c r="H133" s="16">
        <v>0</v>
      </c>
      <c r="I133" s="17">
        <f t="shared" si="11"/>
        <v>0</v>
      </c>
      <c r="J133" s="18"/>
      <c r="K133" s="18"/>
      <c r="L133" s="18"/>
      <c r="M133" s="18"/>
      <c r="N133" s="18"/>
      <c r="O133" s="18"/>
      <c r="P133" s="18"/>
      <c r="Q133" s="18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</row>
    <row r="134" spans="1:30" ht="14.4" x14ac:dyDescent="0.25">
      <c r="A134" s="42"/>
      <c r="B134" s="43"/>
      <c r="C134" s="43"/>
      <c r="D134" s="14"/>
      <c r="E134" s="15">
        <v>0</v>
      </c>
      <c r="F134" s="42"/>
      <c r="G134" s="16">
        <v>0</v>
      </c>
      <c r="H134" s="16">
        <v>0</v>
      </c>
      <c r="I134" s="17">
        <f t="shared" si="11"/>
        <v>0</v>
      </c>
      <c r="J134" s="18"/>
      <c r="K134" s="18"/>
      <c r="L134" s="18"/>
      <c r="M134" s="18"/>
      <c r="N134" s="18"/>
      <c r="O134" s="18"/>
      <c r="P134" s="18"/>
      <c r="Q134" s="18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</row>
    <row r="135" spans="1:30" ht="41.4" x14ac:dyDescent="0.25">
      <c r="A135" s="20" t="s">
        <v>82</v>
      </c>
      <c r="B135" s="20" t="s">
        <v>83</v>
      </c>
      <c r="C135" s="21" t="s">
        <v>84</v>
      </c>
      <c r="D135" s="21" t="s">
        <v>85</v>
      </c>
      <c r="E135" s="21" t="s">
        <v>86</v>
      </c>
      <c r="F135" s="37"/>
      <c r="G135" s="21" t="s">
        <v>87</v>
      </c>
      <c r="H135" s="21" t="s">
        <v>88</v>
      </c>
      <c r="I135" s="21" t="s">
        <v>89</v>
      </c>
      <c r="J135" s="18"/>
      <c r="K135" s="18"/>
      <c r="L135" s="18"/>
      <c r="M135" s="18"/>
      <c r="N135" s="18"/>
      <c r="O135" s="18"/>
      <c r="P135" s="18"/>
      <c r="Q135" s="18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</row>
    <row r="136" spans="1:30" ht="14.4" x14ac:dyDescent="0.25">
      <c r="A136" s="23" t="s">
        <v>90</v>
      </c>
      <c r="B136" s="39" t="s">
        <v>91</v>
      </c>
      <c r="C136" s="24">
        <f>SUMIFS($E$125:$E$134,$B$125:$B$134,"FGS-1",$D$125:$D$134,"&lt;&gt;VAGO")</f>
        <v>0</v>
      </c>
      <c r="D136" s="24">
        <f>SUMIFS($E$125:$E$134,$B$125:$B$134,"FGS-1",$D$125:$D$134,"VAGO")</f>
        <v>0</v>
      </c>
      <c r="E136" s="24">
        <f t="shared" ref="E136:E141" si="12">C136+D136</f>
        <v>0</v>
      </c>
      <c r="F136" s="25"/>
      <c r="G136" s="17">
        <f t="shared" ref="G136:I136" si="13">SUMIF($B$125:$B$134,"FGS-1",$G$125:$G$134)</f>
        <v>0</v>
      </c>
      <c r="H136" s="17">
        <f t="shared" si="13"/>
        <v>0</v>
      </c>
      <c r="I136" s="17">
        <f t="shared" si="13"/>
        <v>0</v>
      </c>
      <c r="J136" s="18"/>
      <c r="K136" s="18"/>
      <c r="L136" s="18"/>
      <c r="M136" s="18"/>
      <c r="N136" s="18"/>
      <c r="O136" s="18"/>
      <c r="P136" s="18"/>
      <c r="Q136" s="18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</row>
    <row r="137" spans="1:30" ht="14.4" x14ac:dyDescent="0.25">
      <c r="A137" s="23" t="s">
        <v>92</v>
      </c>
      <c r="B137" s="39" t="s">
        <v>93</v>
      </c>
      <c r="C137" s="24">
        <f>SUMIFS($E$125:$E$134,$B$125:$B$134,"FGS-2",$D$125:$D$134,"&lt;&gt;VAGO")</f>
        <v>0</v>
      </c>
      <c r="D137" s="24">
        <f>SUMIFS($E$125:$E$134,$B$125:$B$134,"FGS-2",$D$125:$D$134,"VAGO")</f>
        <v>0</v>
      </c>
      <c r="E137" s="24">
        <f t="shared" si="12"/>
        <v>0</v>
      </c>
      <c r="F137" s="28"/>
      <c r="G137" s="17">
        <f t="shared" ref="G137:I137" si="14">SUMIF($B$125:$B$134,"FGS-2",$G$125:$G$134)</f>
        <v>0</v>
      </c>
      <c r="H137" s="17">
        <f t="shared" si="14"/>
        <v>0</v>
      </c>
      <c r="I137" s="17">
        <f t="shared" si="14"/>
        <v>0</v>
      </c>
      <c r="J137" s="18"/>
      <c r="K137" s="18"/>
      <c r="L137" s="18"/>
      <c r="M137" s="18"/>
      <c r="N137" s="18"/>
      <c r="O137" s="18"/>
      <c r="P137" s="18"/>
      <c r="Q137" s="18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</row>
    <row r="138" spans="1:30" ht="14.4" x14ac:dyDescent="0.25">
      <c r="A138" s="23" t="s">
        <v>94</v>
      </c>
      <c r="B138" s="39" t="s">
        <v>95</v>
      </c>
      <c r="C138" s="24">
        <f>SUMIFS($E$125:$E$134,$B$125:$B$134,"FGS-3",$D$125:$D$134,"&lt;&gt;VAGO")</f>
        <v>0</v>
      </c>
      <c r="D138" s="24">
        <f>SUMIFS($E$125:$E$134,$B$125:$B$134,"FGS-3",$D$125:$D$134,"VAGO")</f>
        <v>0</v>
      </c>
      <c r="E138" s="24">
        <f t="shared" si="12"/>
        <v>0</v>
      </c>
      <c r="F138" s="28"/>
      <c r="G138" s="17">
        <f t="shared" ref="G138:I138" si="15">SUMIF($B$125:$B$134,"FGS-3",$G$125:$G$134)</f>
        <v>0</v>
      </c>
      <c r="H138" s="17">
        <f t="shared" si="15"/>
        <v>0</v>
      </c>
      <c r="I138" s="17">
        <f t="shared" si="15"/>
        <v>0</v>
      </c>
      <c r="J138" s="18"/>
      <c r="K138" s="18"/>
      <c r="L138" s="18"/>
      <c r="M138" s="18"/>
      <c r="N138" s="18"/>
      <c r="O138" s="18"/>
      <c r="P138" s="18"/>
      <c r="Q138" s="18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</row>
    <row r="139" spans="1:30" ht="14.4" x14ac:dyDescent="0.25">
      <c r="A139" s="29" t="s">
        <v>96</v>
      </c>
      <c r="B139" s="44" t="s">
        <v>97</v>
      </c>
      <c r="C139" s="24">
        <f>SUMIFS($E$125:$E$134,$B$125:$B$134,"FGA-1",$D$125:$D$134,"&lt;&gt;VAGO")</f>
        <v>0</v>
      </c>
      <c r="D139" s="24">
        <f>SUMIFS($E$125:$E$134,$B$125:$B$134,"FGA-1",$D$125:$D$134,"VAGO")</f>
        <v>0</v>
      </c>
      <c r="E139" s="24">
        <f t="shared" si="12"/>
        <v>0</v>
      </c>
      <c r="F139" s="30"/>
      <c r="G139" s="17">
        <f t="shared" ref="G139:I139" si="16">SUMIF($B$125:$B$134,"FGA-1",$G$125:$G$134)</f>
        <v>0</v>
      </c>
      <c r="H139" s="17">
        <f t="shared" si="16"/>
        <v>0</v>
      </c>
      <c r="I139" s="17">
        <f t="shared" si="16"/>
        <v>0</v>
      </c>
      <c r="J139" s="18"/>
      <c r="K139" s="18"/>
      <c r="L139" s="18"/>
      <c r="M139" s="18"/>
      <c r="N139" s="18"/>
      <c r="O139" s="18"/>
      <c r="P139" s="18"/>
      <c r="Q139" s="18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</row>
    <row r="140" spans="1:30" ht="14.4" x14ac:dyDescent="0.25">
      <c r="A140" s="23" t="s">
        <v>98</v>
      </c>
      <c r="B140" s="39" t="s">
        <v>99</v>
      </c>
      <c r="C140" s="24">
        <f>SUMIFS($E$125:$E$134,$B$125:$B$134,"FGA-2",$D$125:$D$134,"&lt;&gt;VAGO")</f>
        <v>0</v>
      </c>
      <c r="D140" s="24">
        <f>SUMIFS($E$125:$E$134,$B$125:$B$134,"FGA-2",$D$125:$D$134,"VAGO")</f>
        <v>0</v>
      </c>
      <c r="E140" s="24">
        <f t="shared" si="12"/>
        <v>0</v>
      </c>
      <c r="F140" s="30"/>
      <c r="G140" s="17">
        <f t="shared" ref="G140:I140" si="17">SUMIF($B$125:$B$134,"FGA-2",$G$125:$G$134)</f>
        <v>0</v>
      </c>
      <c r="H140" s="17">
        <f t="shared" si="17"/>
        <v>0</v>
      </c>
      <c r="I140" s="17">
        <f t="shared" si="17"/>
        <v>0</v>
      </c>
      <c r="J140" s="18"/>
      <c r="K140" s="18"/>
      <c r="L140" s="18"/>
      <c r="M140" s="18"/>
      <c r="N140" s="18"/>
      <c r="O140" s="18"/>
      <c r="P140" s="18"/>
      <c r="Q140" s="18"/>
      <c r="R140" s="34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</row>
    <row r="141" spans="1:30" ht="14.4" x14ac:dyDescent="0.25">
      <c r="A141" s="23" t="s">
        <v>100</v>
      </c>
      <c r="B141" s="39" t="s">
        <v>101</v>
      </c>
      <c r="C141" s="24">
        <f>SUMIFS($E$125:$E$134,$B$125:$B$134,"FGA-3",$D$125:$D$134,"&lt;&gt;VAGO")</f>
        <v>0</v>
      </c>
      <c r="D141" s="24">
        <f>SUMIFS($E$125:$E$134,$B$125:$B$134,"FGA-3",$D$125:$D$134,"VAGO")</f>
        <v>0</v>
      </c>
      <c r="E141" s="24">
        <f t="shared" si="12"/>
        <v>0</v>
      </c>
      <c r="F141" s="28"/>
      <c r="G141" s="17">
        <f t="shared" ref="G141:I141" si="18">SUMIF($B$125:$B$134,"FGA-3",$G$125:$G$134)</f>
        <v>0</v>
      </c>
      <c r="H141" s="17">
        <f t="shared" si="18"/>
        <v>0</v>
      </c>
      <c r="I141" s="17">
        <f t="shared" si="18"/>
        <v>0</v>
      </c>
      <c r="J141" s="18"/>
      <c r="K141" s="18"/>
      <c r="L141" s="18"/>
      <c r="M141" s="18"/>
      <c r="N141" s="18"/>
      <c r="O141" s="18"/>
      <c r="P141" s="18"/>
      <c r="Q141" s="18"/>
      <c r="R141" s="38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</row>
    <row r="142" spans="1:30" ht="27.6" x14ac:dyDescent="0.25">
      <c r="A142" s="20" t="s">
        <v>102</v>
      </c>
      <c r="B142" s="37"/>
      <c r="C142" s="21">
        <f t="shared" ref="C142:E142" si="19">SUM(C136:C141)</f>
        <v>0</v>
      </c>
      <c r="D142" s="21">
        <f t="shared" si="19"/>
        <v>0</v>
      </c>
      <c r="E142" s="21">
        <f t="shared" si="19"/>
        <v>0</v>
      </c>
      <c r="F142" s="37"/>
      <c r="G142" s="40">
        <f t="shared" ref="G142:I142" si="20">SUM(G136:G141)</f>
        <v>0</v>
      </c>
      <c r="H142" s="40">
        <f t="shared" si="20"/>
        <v>0</v>
      </c>
      <c r="I142" s="40">
        <f t="shared" si="20"/>
        <v>0</v>
      </c>
      <c r="J142" s="18"/>
      <c r="K142" s="18"/>
      <c r="L142" s="18"/>
      <c r="M142" s="18"/>
      <c r="N142" s="18"/>
      <c r="O142" s="18"/>
      <c r="P142" s="18"/>
      <c r="Q142" s="18"/>
      <c r="R142" s="38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</row>
    <row r="143" spans="1:30" ht="33" customHeight="1" x14ac:dyDescent="0.25">
      <c r="A143" s="27"/>
      <c r="B143" s="27"/>
      <c r="C143" s="27"/>
      <c r="D143" s="27"/>
      <c r="E143" s="27"/>
      <c r="F143" s="27"/>
      <c r="G143" s="27"/>
      <c r="H143" s="27"/>
      <c r="I143" s="33"/>
      <c r="J143" s="33"/>
      <c r="K143" s="6"/>
      <c r="L143" s="33"/>
      <c r="M143" s="33"/>
      <c r="N143" s="33"/>
      <c r="O143" s="33"/>
      <c r="P143" s="33"/>
      <c r="Q143" s="33"/>
      <c r="R143" s="34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</row>
    <row r="144" spans="1:30" ht="41.4" x14ac:dyDescent="0.25">
      <c r="A144" s="20"/>
      <c r="B144" s="20"/>
      <c r="C144" s="21" t="s">
        <v>103</v>
      </c>
      <c r="D144" s="21" t="s">
        <v>104</v>
      </c>
      <c r="E144" s="21" t="s">
        <v>105</v>
      </c>
      <c r="F144" s="22"/>
      <c r="G144" s="21" t="s">
        <v>106</v>
      </c>
      <c r="H144" s="21" t="s">
        <v>107</v>
      </c>
      <c r="I144" s="21" t="s">
        <v>108</v>
      </c>
      <c r="J144" s="33"/>
      <c r="K144" s="6"/>
      <c r="L144" s="33"/>
      <c r="M144" s="33"/>
      <c r="N144" s="33"/>
      <c r="O144" s="33"/>
      <c r="P144" s="33"/>
      <c r="Q144" s="33"/>
      <c r="R144" s="34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</row>
    <row r="145" spans="1:30" ht="27.6" x14ac:dyDescent="0.25">
      <c r="A145" s="20" t="s">
        <v>109</v>
      </c>
      <c r="B145" s="22"/>
      <c r="C145" s="21">
        <f t="shared" ref="C145:E145" si="21">SUM(C101+C121+C142)</f>
        <v>61</v>
      </c>
      <c r="D145" s="21">
        <f t="shared" si="21"/>
        <v>19</v>
      </c>
      <c r="E145" s="21">
        <f t="shared" si="21"/>
        <v>80</v>
      </c>
      <c r="F145" s="22"/>
      <c r="G145" s="40">
        <f t="shared" ref="G145:I145" si="22">SUM(H101+G121+G142)</f>
        <v>62718.529999999992</v>
      </c>
      <c r="H145" s="40">
        <f t="shared" si="22"/>
        <v>250874.63</v>
      </c>
      <c r="I145" s="40">
        <f t="shared" si="22"/>
        <v>313593.15999999997</v>
      </c>
      <c r="J145" s="33"/>
      <c r="K145" s="6"/>
      <c r="L145" s="33"/>
      <c r="M145" s="33"/>
      <c r="N145" s="33"/>
      <c r="O145" s="33"/>
      <c r="P145" s="33"/>
      <c r="Q145" s="33"/>
      <c r="R145" s="34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</row>
    <row r="146" spans="1:30" ht="30" customHeight="1" x14ac:dyDescent="0.25">
      <c r="A146" s="27"/>
      <c r="B146" s="27"/>
      <c r="C146" s="27"/>
      <c r="D146" s="27"/>
      <c r="E146" s="27"/>
      <c r="F146" s="27"/>
      <c r="G146" s="27"/>
      <c r="H146" s="27"/>
      <c r="I146" s="33"/>
      <c r="J146" s="33"/>
      <c r="K146" s="6"/>
      <c r="L146" s="33"/>
      <c r="M146" s="33"/>
      <c r="N146" s="33"/>
      <c r="O146" s="33"/>
      <c r="P146" s="33"/>
      <c r="Q146" s="33"/>
      <c r="R146" s="34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</row>
    <row r="147" spans="1:30" ht="14.4" x14ac:dyDescent="0.25">
      <c r="A147" s="109" t="s">
        <v>110</v>
      </c>
      <c r="B147" s="104"/>
      <c r="C147" s="104"/>
      <c r="D147" s="104"/>
      <c r="E147" s="104"/>
      <c r="F147" s="105"/>
      <c r="G147" s="18"/>
      <c r="H147" s="27"/>
      <c r="I147" s="27"/>
      <c r="J147" s="27"/>
      <c r="K147" s="18"/>
      <c r="L147" s="27"/>
      <c r="M147" s="33"/>
      <c r="N147" s="33"/>
      <c r="O147" s="33"/>
      <c r="P147" s="33"/>
      <c r="Q147" s="33"/>
      <c r="R147" s="34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</row>
    <row r="148" spans="1:30" ht="14.4" x14ac:dyDescent="0.25">
      <c r="A148" s="113" t="s">
        <v>111</v>
      </c>
      <c r="B148" s="104"/>
      <c r="C148" s="104"/>
      <c r="D148" s="104"/>
      <c r="E148" s="104"/>
      <c r="F148" s="105"/>
      <c r="G148" s="18"/>
      <c r="H148" s="27"/>
      <c r="I148" s="27"/>
      <c r="J148" s="27"/>
      <c r="K148" s="27"/>
      <c r="L148" s="27"/>
      <c r="M148" s="33"/>
      <c r="N148" s="33"/>
      <c r="O148" s="33"/>
      <c r="P148" s="33"/>
      <c r="Q148" s="33"/>
      <c r="R148" s="34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</row>
    <row r="149" spans="1:30" ht="14.4" x14ac:dyDescent="0.25">
      <c r="A149" s="113" t="s">
        <v>112</v>
      </c>
      <c r="B149" s="104"/>
      <c r="C149" s="104"/>
      <c r="D149" s="104"/>
      <c r="E149" s="104"/>
      <c r="F149" s="105"/>
      <c r="G149" s="18"/>
      <c r="H149" s="27"/>
      <c r="I149" s="27"/>
      <c r="J149" s="27"/>
      <c r="K149" s="27"/>
      <c r="L149" s="27"/>
      <c r="M149" s="33"/>
      <c r="N149" s="33"/>
      <c r="O149" s="33"/>
      <c r="P149" s="33"/>
      <c r="Q149" s="33"/>
      <c r="R149" s="34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</row>
    <row r="150" spans="1:30" ht="14.4" x14ac:dyDescent="0.25">
      <c r="A150" s="111" t="s">
        <v>113</v>
      </c>
      <c r="B150" s="104"/>
      <c r="C150" s="104"/>
      <c r="D150" s="104"/>
      <c r="E150" s="104"/>
      <c r="F150" s="105"/>
      <c r="G150" s="18"/>
      <c r="H150" s="27"/>
      <c r="I150" s="27"/>
      <c r="J150" s="27"/>
      <c r="K150" s="27"/>
      <c r="L150" s="27"/>
      <c r="M150" s="33"/>
      <c r="N150" s="33"/>
      <c r="O150" s="33"/>
      <c r="P150" s="33"/>
      <c r="Q150" s="33"/>
      <c r="R150" s="34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</row>
    <row r="151" spans="1:30" ht="14.4" x14ac:dyDescent="0.25">
      <c r="A151" s="111" t="s">
        <v>114</v>
      </c>
      <c r="B151" s="104"/>
      <c r="C151" s="104"/>
      <c r="D151" s="104"/>
      <c r="E151" s="104"/>
      <c r="F151" s="105"/>
      <c r="G151" s="18"/>
      <c r="H151" s="27"/>
      <c r="I151" s="27"/>
      <c r="J151" s="27"/>
      <c r="K151" s="27"/>
      <c r="L151" s="27"/>
      <c r="M151" s="33"/>
      <c r="N151" s="33"/>
      <c r="O151" s="33"/>
      <c r="P151" s="33"/>
      <c r="Q151" s="33"/>
      <c r="R151" s="34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</row>
    <row r="152" spans="1:30" ht="14.4" x14ac:dyDescent="0.25">
      <c r="A152" s="111" t="s">
        <v>115</v>
      </c>
      <c r="B152" s="104"/>
      <c r="C152" s="104"/>
      <c r="D152" s="104"/>
      <c r="E152" s="104"/>
      <c r="F152" s="105"/>
      <c r="G152" s="18"/>
      <c r="H152" s="27"/>
      <c r="I152" s="27"/>
      <c r="J152" s="27"/>
      <c r="K152" s="27"/>
      <c r="L152" s="27"/>
      <c r="M152" s="33"/>
      <c r="N152" s="33"/>
      <c r="O152" s="33"/>
      <c r="P152" s="33"/>
      <c r="Q152" s="33"/>
      <c r="R152" s="34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</row>
    <row r="153" spans="1:30" ht="14.4" x14ac:dyDescent="0.25">
      <c r="A153" s="111"/>
      <c r="B153" s="104"/>
      <c r="C153" s="104"/>
      <c r="D153" s="104"/>
      <c r="E153" s="104"/>
      <c r="F153" s="105"/>
      <c r="G153" s="18"/>
      <c r="H153" s="27"/>
      <c r="I153" s="27"/>
      <c r="J153" s="27"/>
      <c r="K153" s="27"/>
      <c r="L153" s="27"/>
      <c r="M153" s="33"/>
      <c r="N153" s="33"/>
      <c r="O153" s="33"/>
      <c r="P153" s="33"/>
      <c r="Q153" s="33"/>
      <c r="R153" s="34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</row>
    <row r="154" spans="1:30" ht="14.4" x14ac:dyDescent="0.25">
      <c r="A154" s="111"/>
      <c r="B154" s="104"/>
      <c r="C154" s="104"/>
      <c r="D154" s="104"/>
      <c r="E154" s="104"/>
      <c r="F154" s="105"/>
      <c r="G154" s="18"/>
      <c r="H154" s="27"/>
      <c r="I154" s="27"/>
      <c r="J154" s="27"/>
      <c r="K154" s="27"/>
      <c r="L154" s="27"/>
      <c r="M154" s="33"/>
      <c r="N154" s="33"/>
      <c r="O154" s="33"/>
      <c r="P154" s="33"/>
      <c r="Q154" s="33"/>
      <c r="R154" s="34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</row>
    <row r="155" spans="1:30" ht="14.4" x14ac:dyDescent="0.25">
      <c r="A155" s="106"/>
      <c r="B155" s="104"/>
      <c r="C155" s="104"/>
      <c r="D155" s="104"/>
      <c r="E155" s="104"/>
      <c r="F155" s="105"/>
      <c r="G155" s="18"/>
      <c r="H155" s="27"/>
      <c r="I155" s="27"/>
      <c r="J155" s="27"/>
      <c r="K155" s="27"/>
      <c r="L155" s="27"/>
      <c r="M155" s="33"/>
      <c r="N155" s="33"/>
      <c r="O155" s="33"/>
      <c r="P155" s="33"/>
      <c r="Q155" s="33"/>
      <c r="R155" s="34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</row>
    <row r="156" spans="1:30" ht="14.4" x14ac:dyDescent="0.25">
      <c r="A156" s="106"/>
      <c r="B156" s="104"/>
      <c r="C156" s="104"/>
      <c r="D156" s="104"/>
      <c r="E156" s="104"/>
      <c r="F156" s="105"/>
      <c r="G156" s="18"/>
      <c r="H156" s="27"/>
      <c r="I156" s="27"/>
      <c r="J156" s="27"/>
      <c r="K156" s="27"/>
      <c r="L156" s="27"/>
      <c r="M156" s="33"/>
      <c r="N156" s="33"/>
      <c r="O156" s="33"/>
      <c r="P156" s="33"/>
      <c r="Q156" s="33"/>
      <c r="R156" s="34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</row>
    <row r="157" spans="1:30" ht="14.4" x14ac:dyDescent="0.25">
      <c r="A157" s="106"/>
      <c r="B157" s="104"/>
      <c r="C157" s="104"/>
      <c r="D157" s="104"/>
      <c r="E157" s="104"/>
      <c r="F157" s="105"/>
      <c r="G157" s="18"/>
      <c r="H157" s="27"/>
      <c r="I157" s="27"/>
      <c r="J157" s="27"/>
      <c r="K157" s="27"/>
      <c r="L157" s="27"/>
      <c r="M157" s="33"/>
      <c r="N157" s="33"/>
      <c r="O157" s="33"/>
      <c r="P157" s="33"/>
      <c r="Q157" s="33"/>
      <c r="R157" s="34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</row>
    <row r="158" spans="1:30" ht="14.4" x14ac:dyDescent="0.25">
      <c r="A158" s="106"/>
      <c r="B158" s="104"/>
      <c r="C158" s="104"/>
      <c r="D158" s="104"/>
      <c r="E158" s="104"/>
      <c r="F158" s="105"/>
      <c r="G158" s="18"/>
      <c r="H158" s="27"/>
      <c r="I158" s="27"/>
      <c r="J158" s="27"/>
      <c r="K158" s="27"/>
      <c r="L158" s="27"/>
      <c r="M158" s="33"/>
      <c r="N158" s="33"/>
      <c r="O158" s="33"/>
      <c r="P158" s="33"/>
      <c r="Q158" s="33"/>
      <c r="R158" s="34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</row>
    <row r="159" spans="1:30" ht="14.4" x14ac:dyDescent="0.25">
      <c r="A159" s="106"/>
      <c r="B159" s="104"/>
      <c r="C159" s="104"/>
      <c r="D159" s="104"/>
      <c r="E159" s="104"/>
      <c r="F159" s="105"/>
      <c r="G159" s="18"/>
      <c r="H159" s="27"/>
      <c r="I159" s="27"/>
      <c r="J159" s="27"/>
      <c r="K159" s="27"/>
      <c r="L159" s="27"/>
      <c r="M159" s="33"/>
      <c r="N159" s="33"/>
      <c r="O159" s="33"/>
      <c r="P159" s="33"/>
      <c r="Q159" s="33"/>
      <c r="R159" s="34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</row>
    <row r="160" spans="1:30" ht="32.25" customHeight="1" x14ac:dyDescent="0.25">
      <c r="A160" s="107"/>
      <c r="B160" s="108"/>
      <c r="C160" s="108"/>
      <c r="D160" s="108"/>
      <c r="E160" s="108"/>
      <c r="F160" s="108"/>
      <c r="G160" s="18"/>
      <c r="H160" s="27"/>
      <c r="I160" s="27"/>
      <c r="J160" s="27"/>
      <c r="K160" s="27"/>
      <c r="L160" s="27"/>
      <c r="M160" s="33"/>
      <c r="N160" s="33"/>
      <c r="O160" s="33"/>
      <c r="P160" s="33"/>
      <c r="Q160" s="33"/>
      <c r="R160" s="34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</row>
    <row r="161" spans="1:30" ht="14.4" x14ac:dyDescent="0.25">
      <c r="A161" s="109" t="s">
        <v>116</v>
      </c>
      <c r="B161" s="104"/>
      <c r="C161" s="104"/>
      <c r="D161" s="104"/>
      <c r="E161" s="104"/>
      <c r="F161" s="105"/>
      <c r="G161" s="18"/>
      <c r="H161" s="27"/>
      <c r="I161" s="27"/>
      <c r="J161" s="27"/>
      <c r="K161" s="27"/>
      <c r="L161" s="27"/>
      <c r="M161" s="33"/>
      <c r="N161" s="33"/>
      <c r="O161" s="33"/>
      <c r="P161" s="33"/>
      <c r="Q161" s="33"/>
      <c r="R161" s="34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</row>
    <row r="162" spans="1:30" ht="14.4" x14ac:dyDescent="0.25">
      <c r="A162" s="110" t="s">
        <v>117</v>
      </c>
      <c r="B162" s="104"/>
      <c r="C162" s="104"/>
      <c r="D162" s="104"/>
      <c r="E162" s="104"/>
      <c r="F162" s="105"/>
      <c r="G162" s="18"/>
      <c r="H162" s="27"/>
      <c r="I162" s="27"/>
      <c r="J162" s="27"/>
      <c r="K162" s="27"/>
      <c r="L162" s="27"/>
      <c r="M162" s="33"/>
      <c r="N162" s="33"/>
      <c r="O162" s="33"/>
      <c r="P162" s="33"/>
      <c r="Q162" s="33"/>
      <c r="R162" s="34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</row>
    <row r="163" spans="1:30" ht="14.4" x14ac:dyDescent="0.25">
      <c r="A163" s="103" t="s">
        <v>118</v>
      </c>
      <c r="B163" s="104"/>
      <c r="C163" s="104"/>
      <c r="D163" s="104"/>
      <c r="E163" s="104"/>
      <c r="F163" s="105"/>
      <c r="G163" s="18"/>
      <c r="H163" s="27"/>
      <c r="I163" s="27"/>
      <c r="J163" s="27"/>
      <c r="K163" s="27"/>
      <c r="L163" s="27"/>
      <c r="M163" s="33"/>
      <c r="N163" s="33"/>
      <c r="O163" s="33"/>
      <c r="P163" s="33"/>
      <c r="Q163" s="33"/>
      <c r="R163" s="34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</row>
    <row r="164" spans="1:30" ht="14.4" x14ac:dyDescent="0.25">
      <c r="A164" s="103" t="s">
        <v>119</v>
      </c>
      <c r="B164" s="104"/>
      <c r="C164" s="104"/>
      <c r="D164" s="104"/>
      <c r="E164" s="104"/>
      <c r="F164" s="105"/>
      <c r="G164" s="18"/>
      <c r="H164" s="27"/>
      <c r="I164" s="27"/>
      <c r="J164" s="27"/>
      <c r="K164" s="27"/>
      <c r="L164" s="27"/>
      <c r="M164" s="33"/>
      <c r="N164" s="33"/>
      <c r="O164" s="33"/>
      <c r="P164" s="33"/>
      <c r="Q164" s="33"/>
      <c r="R164" s="34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</row>
    <row r="165" spans="1:30" ht="14.4" x14ac:dyDescent="0.25">
      <c r="A165" s="103" t="s">
        <v>120</v>
      </c>
      <c r="B165" s="104"/>
      <c r="C165" s="104"/>
      <c r="D165" s="104"/>
      <c r="E165" s="104"/>
      <c r="F165" s="105"/>
      <c r="G165" s="18"/>
      <c r="H165" s="27"/>
      <c r="I165" s="27"/>
      <c r="J165" s="27"/>
      <c r="K165" s="27"/>
      <c r="L165" s="27"/>
      <c r="M165" s="33"/>
      <c r="N165" s="33"/>
      <c r="O165" s="33"/>
      <c r="P165" s="33"/>
      <c r="Q165" s="33"/>
      <c r="R165" s="34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</row>
    <row r="166" spans="1:30" ht="14.4" x14ac:dyDescent="0.25">
      <c r="A166" s="103" t="s">
        <v>121</v>
      </c>
      <c r="B166" s="104"/>
      <c r="C166" s="104"/>
      <c r="D166" s="104"/>
      <c r="E166" s="104"/>
      <c r="F166" s="105"/>
      <c r="G166" s="18"/>
      <c r="H166" s="27"/>
      <c r="I166" s="27"/>
      <c r="J166" s="27"/>
      <c r="K166" s="27"/>
      <c r="L166" s="27"/>
      <c r="M166" s="33"/>
      <c r="N166" s="33"/>
      <c r="O166" s="33"/>
      <c r="P166" s="33"/>
      <c r="Q166" s="33"/>
      <c r="R166" s="34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</row>
    <row r="167" spans="1:30" ht="14.4" x14ac:dyDescent="0.25">
      <c r="A167" s="103" t="s">
        <v>122</v>
      </c>
      <c r="B167" s="104"/>
      <c r="C167" s="104"/>
      <c r="D167" s="104"/>
      <c r="E167" s="104"/>
      <c r="F167" s="105"/>
      <c r="G167" s="18"/>
      <c r="H167" s="27"/>
      <c r="I167" s="27"/>
      <c r="J167" s="27"/>
      <c r="K167" s="27"/>
      <c r="L167" s="27"/>
      <c r="M167" s="33"/>
      <c r="N167" s="33"/>
      <c r="O167" s="33"/>
      <c r="P167" s="33"/>
      <c r="Q167" s="33"/>
      <c r="R167" s="34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</row>
    <row r="168" spans="1:30" ht="14.4" x14ac:dyDescent="0.25">
      <c r="A168" s="103" t="s">
        <v>123</v>
      </c>
      <c r="B168" s="104"/>
      <c r="C168" s="104"/>
      <c r="D168" s="104"/>
      <c r="E168" s="104"/>
      <c r="F168" s="105"/>
      <c r="G168" s="18"/>
      <c r="H168" s="27"/>
      <c r="I168" s="27"/>
      <c r="J168" s="27"/>
      <c r="K168" s="27"/>
      <c r="L168" s="27"/>
      <c r="M168" s="33"/>
      <c r="N168" s="33"/>
      <c r="O168" s="33"/>
      <c r="P168" s="33"/>
      <c r="Q168" s="33"/>
      <c r="R168" s="34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</row>
    <row r="169" spans="1:30" ht="14.4" x14ac:dyDescent="0.25">
      <c r="A169" s="103" t="s">
        <v>124</v>
      </c>
      <c r="B169" s="104"/>
      <c r="C169" s="104"/>
      <c r="D169" s="104"/>
      <c r="E169" s="104"/>
      <c r="F169" s="105"/>
      <c r="G169" s="18"/>
      <c r="H169" s="27"/>
      <c r="I169" s="27"/>
      <c r="J169" s="27"/>
      <c r="K169" s="27"/>
      <c r="L169" s="27"/>
      <c r="M169" s="33"/>
      <c r="N169" s="33"/>
      <c r="O169" s="33"/>
      <c r="P169" s="33"/>
      <c r="Q169" s="33"/>
      <c r="R169" s="34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</row>
    <row r="170" spans="1:30" ht="14.4" x14ac:dyDescent="0.25">
      <c r="A170" s="103" t="s">
        <v>125</v>
      </c>
      <c r="B170" s="104"/>
      <c r="C170" s="104"/>
      <c r="D170" s="104"/>
      <c r="E170" s="104"/>
      <c r="F170" s="105"/>
      <c r="G170" s="18"/>
      <c r="H170" s="27"/>
      <c r="I170" s="27"/>
      <c r="J170" s="27"/>
      <c r="K170" s="27"/>
      <c r="L170" s="27"/>
      <c r="M170" s="33"/>
      <c r="N170" s="33"/>
      <c r="O170" s="33"/>
      <c r="P170" s="33"/>
      <c r="Q170" s="33"/>
      <c r="R170" s="34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</row>
    <row r="171" spans="1:30" ht="14.4" x14ac:dyDescent="0.25">
      <c r="A171" s="103" t="s">
        <v>126</v>
      </c>
      <c r="B171" s="104"/>
      <c r="C171" s="104"/>
      <c r="D171" s="104"/>
      <c r="E171" s="104"/>
      <c r="F171" s="105"/>
      <c r="G171" s="18"/>
      <c r="H171" s="27"/>
      <c r="I171" s="27"/>
      <c r="J171" s="27"/>
      <c r="K171" s="27"/>
      <c r="L171" s="27"/>
      <c r="M171" s="33"/>
      <c r="N171" s="33"/>
      <c r="O171" s="33"/>
      <c r="P171" s="33"/>
      <c r="Q171" s="33"/>
      <c r="R171" s="34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</row>
    <row r="172" spans="1:30" ht="14.4" x14ac:dyDescent="0.25">
      <c r="A172" s="103" t="s">
        <v>127</v>
      </c>
      <c r="B172" s="104"/>
      <c r="C172" s="104"/>
      <c r="D172" s="104"/>
      <c r="E172" s="104"/>
      <c r="F172" s="105"/>
      <c r="G172" s="18"/>
      <c r="H172" s="27"/>
      <c r="I172" s="27"/>
      <c r="J172" s="27"/>
      <c r="K172" s="27"/>
      <c r="L172" s="27"/>
      <c r="M172" s="33"/>
      <c r="N172" s="33"/>
      <c r="O172" s="33"/>
      <c r="P172" s="33"/>
      <c r="Q172" s="33"/>
      <c r="R172" s="34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</row>
    <row r="173" spans="1:30" ht="14.4" x14ac:dyDescent="0.25">
      <c r="A173" s="103" t="s">
        <v>128</v>
      </c>
      <c r="B173" s="104"/>
      <c r="C173" s="104"/>
      <c r="D173" s="104"/>
      <c r="E173" s="104"/>
      <c r="F173" s="105"/>
      <c r="G173" s="18"/>
      <c r="H173" s="27"/>
      <c r="I173" s="27"/>
      <c r="J173" s="27"/>
      <c r="K173" s="27"/>
      <c r="L173" s="27"/>
      <c r="M173" s="33"/>
      <c r="N173" s="33"/>
      <c r="O173" s="33"/>
      <c r="P173" s="33"/>
      <c r="Q173" s="33"/>
      <c r="R173" s="34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</row>
    <row r="174" spans="1:30" ht="14.4" x14ac:dyDescent="0.25">
      <c r="A174" s="103" t="s">
        <v>129</v>
      </c>
      <c r="B174" s="104"/>
      <c r="C174" s="104"/>
      <c r="D174" s="104"/>
      <c r="E174" s="104"/>
      <c r="F174" s="105"/>
      <c r="G174" s="18"/>
      <c r="H174" s="27"/>
      <c r="I174" s="27"/>
      <c r="J174" s="27"/>
      <c r="K174" s="27"/>
      <c r="L174" s="27"/>
      <c r="M174" s="33"/>
      <c r="N174" s="33"/>
      <c r="O174" s="33"/>
      <c r="P174" s="33"/>
      <c r="Q174" s="33"/>
      <c r="R174" s="34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</row>
    <row r="175" spans="1:30" ht="14.4" x14ac:dyDescent="0.25">
      <c r="A175" s="103" t="s">
        <v>130</v>
      </c>
      <c r="B175" s="104"/>
      <c r="C175" s="104"/>
      <c r="D175" s="104"/>
      <c r="E175" s="104"/>
      <c r="F175" s="105"/>
      <c r="G175" s="18"/>
      <c r="H175" s="27"/>
      <c r="I175" s="27"/>
      <c r="J175" s="27"/>
      <c r="K175" s="27"/>
      <c r="L175" s="27"/>
      <c r="M175" s="33"/>
      <c r="N175" s="33"/>
      <c r="O175" s="33"/>
      <c r="P175" s="33"/>
      <c r="Q175" s="33"/>
      <c r="R175" s="34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</row>
    <row r="176" spans="1:30" ht="14.4" x14ac:dyDescent="0.25">
      <c r="A176" s="103" t="s">
        <v>131</v>
      </c>
      <c r="B176" s="104"/>
      <c r="C176" s="104"/>
      <c r="D176" s="104"/>
      <c r="E176" s="104"/>
      <c r="F176" s="105"/>
      <c r="G176" s="18"/>
      <c r="H176" s="27"/>
      <c r="I176" s="27"/>
      <c r="J176" s="27"/>
      <c r="K176" s="27"/>
      <c r="L176" s="27"/>
      <c r="M176" s="33"/>
      <c r="N176" s="33"/>
      <c r="O176" s="33"/>
      <c r="P176" s="33"/>
      <c r="Q176" s="33"/>
      <c r="R176" s="34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</row>
    <row r="177" spans="1:30" ht="14.4" x14ac:dyDescent="0.25">
      <c r="A177" s="103" t="s">
        <v>132</v>
      </c>
      <c r="B177" s="104"/>
      <c r="C177" s="104"/>
      <c r="D177" s="104"/>
      <c r="E177" s="104"/>
      <c r="F177" s="105"/>
      <c r="G177" s="18"/>
      <c r="H177" s="27"/>
      <c r="I177" s="27"/>
      <c r="J177" s="27"/>
      <c r="K177" s="27"/>
      <c r="L177" s="27"/>
      <c r="M177" s="33"/>
      <c r="N177" s="33"/>
      <c r="O177" s="33"/>
      <c r="P177" s="33"/>
      <c r="Q177" s="33"/>
      <c r="R177" s="34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</row>
    <row r="178" spans="1:30" ht="14.4" x14ac:dyDescent="0.25">
      <c r="A178" s="103" t="s">
        <v>133</v>
      </c>
      <c r="B178" s="104"/>
      <c r="C178" s="104"/>
      <c r="D178" s="104"/>
      <c r="E178" s="104"/>
      <c r="F178" s="105"/>
      <c r="G178" s="18"/>
      <c r="H178" s="27"/>
      <c r="I178" s="27"/>
      <c r="J178" s="27"/>
      <c r="K178" s="27"/>
      <c r="L178" s="27"/>
      <c r="M178" s="33"/>
      <c r="N178" s="33"/>
      <c r="O178" s="33"/>
      <c r="P178" s="33"/>
      <c r="Q178" s="33"/>
      <c r="R178" s="34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</row>
    <row r="179" spans="1:30" ht="14.4" x14ac:dyDescent="0.25">
      <c r="A179" s="103" t="s">
        <v>134</v>
      </c>
      <c r="B179" s="104"/>
      <c r="C179" s="104"/>
      <c r="D179" s="104"/>
      <c r="E179" s="104"/>
      <c r="F179" s="105"/>
      <c r="G179" s="18"/>
      <c r="H179" s="27"/>
      <c r="I179" s="27"/>
      <c r="J179" s="27"/>
      <c r="K179" s="27"/>
      <c r="L179" s="27"/>
      <c r="M179" s="33"/>
      <c r="N179" s="33"/>
      <c r="O179" s="33"/>
      <c r="P179" s="33"/>
      <c r="Q179" s="33"/>
      <c r="R179" s="34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</row>
    <row r="180" spans="1:30" ht="14.4" x14ac:dyDescent="0.25">
      <c r="A180" s="103" t="s">
        <v>135</v>
      </c>
      <c r="B180" s="104"/>
      <c r="C180" s="104"/>
      <c r="D180" s="104"/>
      <c r="E180" s="104"/>
      <c r="F180" s="105"/>
      <c r="G180" s="18"/>
      <c r="H180" s="27"/>
      <c r="I180" s="27"/>
      <c r="J180" s="27"/>
      <c r="K180" s="27"/>
      <c r="L180" s="27"/>
      <c r="M180" s="33"/>
      <c r="N180" s="33"/>
      <c r="O180" s="33"/>
      <c r="P180" s="33"/>
      <c r="Q180" s="33"/>
      <c r="R180" s="34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</row>
    <row r="181" spans="1:30" ht="14.4" x14ac:dyDescent="0.25">
      <c r="A181" s="103" t="s">
        <v>136</v>
      </c>
      <c r="B181" s="104"/>
      <c r="C181" s="104"/>
      <c r="D181" s="104"/>
      <c r="E181" s="104"/>
      <c r="F181" s="105"/>
      <c r="G181" s="18"/>
      <c r="H181" s="27"/>
      <c r="I181" s="27"/>
      <c r="J181" s="27"/>
      <c r="K181" s="27"/>
      <c r="L181" s="27"/>
      <c r="M181" s="33"/>
      <c r="N181" s="33"/>
      <c r="O181" s="33"/>
      <c r="P181" s="33"/>
      <c r="Q181" s="33"/>
      <c r="R181" s="34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</row>
    <row r="182" spans="1:30" ht="14.4" x14ac:dyDescent="0.25">
      <c r="A182" s="103" t="s">
        <v>137</v>
      </c>
      <c r="B182" s="104"/>
      <c r="C182" s="104"/>
      <c r="D182" s="104"/>
      <c r="E182" s="104"/>
      <c r="F182" s="105"/>
      <c r="G182" s="18"/>
      <c r="H182" s="27"/>
      <c r="I182" s="27"/>
      <c r="J182" s="27"/>
      <c r="K182" s="27"/>
      <c r="L182" s="27"/>
      <c r="M182" s="33"/>
      <c r="N182" s="33"/>
      <c r="O182" s="33"/>
      <c r="P182" s="33"/>
      <c r="Q182" s="33"/>
      <c r="R182" s="34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</row>
    <row r="183" spans="1:30" ht="14.4" x14ac:dyDescent="0.25">
      <c r="A183" s="103" t="s">
        <v>138</v>
      </c>
      <c r="B183" s="104"/>
      <c r="C183" s="104"/>
      <c r="D183" s="104"/>
      <c r="E183" s="104"/>
      <c r="F183" s="105"/>
      <c r="G183" s="18"/>
      <c r="H183" s="27"/>
      <c r="I183" s="27"/>
      <c r="J183" s="27"/>
      <c r="K183" s="27"/>
      <c r="L183" s="27"/>
      <c r="M183" s="33"/>
      <c r="N183" s="33"/>
      <c r="O183" s="33"/>
      <c r="P183" s="33"/>
      <c r="Q183" s="33"/>
      <c r="R183" s="34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</row>
    <row r="184" spans="1:30" ht="14.4" x14ac:dyDescent="0.25">
      <c r="A184" s="103" t="s">
        <v>139</v>
      </c>
      <c r="B184" s="104"/>
      <c r="C184" s="104"/>
      <c r="D184" s="104"/>
      <c r="E184" s="104"/>
      <c r="F184" s="105"/>
      <c r="G184" s="18"/>
      <c r="H184" s="27"/>
      <c r="I184" s="27"/>
      <c r="J184" s="27"/>
      <c r="K184" s="27"/>
      <c r="L184" s="27"/>
      <c r="M184" s="33"/>
      <c r="N184" s="33"/>
      <c r="O184" s="33"/>
      <c r="P184" s="33"/>
      <c r="Q184" s="33"/>
      <c r="R184" s="34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</row>
    <row r="185" spans="1:30" ht="14.4" x14ac:dyDescent="0.25">
      <c r="A185" s="103" t="s">
        <v>140</v>
      </c>
      <c r="B185" s="104"/>
      <c r="C185" s="104"/>
      <c r="D185" s="104"/>
      <c r="E185" s="104"/>
      <c r="F185" s="105"/>
      <c r="G185" s="18"/>
      <c r="H185" s="27"/>
      <c r="I185" s="27"/>
      <c r="J185" s="27"/>
      <c r="K185" s="27"/>
      <c r="L185" s="27"/>
      <c r="M185" s="33"/>
      <c r="N185" s="33"/>
      <c r="O185" s="33"/>
      <c r="P185" s="33"/>
      <c r="Q185" s="33"/>
      <c r="R185" s="45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</row>
    <row r="186" spans="1:30" ht="14.4" x14ac:dyDescent="0.25">
      <c r="A186" s="103" t="s">
        <v>141</v>
      </c>
      <c r="B186" s="104"/>
      <c r="C186" s="104"/>
      <c r="D186" s="104"/>
      <c r="E186" s="104"/>
      <c r="F186" s="105"/>
      <c r="G186" s="18"/>
      <c r="H186" s="27"/>
      <c r="I186" s="27"/>
      <c r="J186" s="27"/>
      <c r="K186" s="27"/>
      <c r="L186" s="27"/>
      <c r="M186" s="33"/>
      <c r="N186" s="33"/>
      <c r="O186" s="33"/>
      <c r="P186" s="33"/>
      <c r="Q186" s="33"/>
      <c r="R186" s="45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</row>
    <row r="187" spans="1:30" ht="14.4" x14ac:dyDescent="0.25">
      <c r="A187" s="103" t="s">
        <v>142</v>
      </c>
      <c r="B187" s="104"/>
      <c r="C187" s="104"/>
      <c r="D187" s="104"/>
      <c r="E187" s="104"/>
      <c r="F187" s="105"/>
      <c r="G187" s="18"/>
      <c r="H187" s="27"/>
      <c r="I187" s="27"/>
      <c r="J187" s="27"/>
      <c r="K187" s="27"/>
      <c r="L187" s="27"/>
      <c r="M187" s="33"/>
      <c r="N187" s="33"/>
      <c r="O187" s="33"/>
      <c r="P187" s="33"/>
      <c r="Q187" s="33"/>
      <c r="R187" s="45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</row>
    <row r="188" spans="1:30" ht="14.4" x14ac:dyDescent="0.25">
      <c r="A188" s="103" t="s">
        <v>143</v>
      </c>
      <c r="B188" s="104"/>
      <c r="C188" s="104"/>
      <c r="D188" s="104"/>
      <c r="E188" s="104"/>
      <c r="F188" s="105"/>
      <c r="G188" s="18"/>
      <c r="H188" s="27"/>
      <c r="I188" s="27"/>
      <c r="J188" s="27"/>
      <c r="K188" s="27"/>
      <c r="L188" s="27"/>
      <c r="M188" s="33"/>
      <c r="N188" s="33"/>
      <c r="O188" s="33"/>
      <c r="P188" s="33"/>
      <c r="Q188" s="33"/>
      <c r="R188" s="45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</row>
    <row r="189" spans="1:30" ht="14.4" x14ac:dyDescent="0.25">
      <c r="A189" s="103" t="s">
        <v>144</v>
      </c>
      <c r="B189" s="104"/>
      <c r="C189" s="104"/>
      <c r="D189" s="104"/>
      <c r="E189" s="104"/>
      <c r="F189" s="105"/>
      <c r="G189" s="18"/>
      <c r="H189" s="27"/>
      <c r="I189" s="27"/>
      <c r="J189" s="27"/>
      <c r="K189" s="27"/>
      <c r="L189" s="27"/>
      <c r="M189" s="33"/>
      <c r="N189" s="33"/>
      <c r="O189" s="33"/>
      <c r="P189" s="33"/>
      <c r="Q189" s="33"/>
      <c r="R189" s="45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</row>
    <row r="190" spans="1:30" ht="14.4" x14ac:dyDescent="0.25">
      <c r="A190" s="103" t="s">
        <v>145</v>
      </c>
      <c r="B190" s="104"/>
      <c r="C190" s="104"/>
      <c r="D190" s="104"/>
      <c r="E190" s="104"/>
      <c r="F190" s="105"/>
      <c r="G190" s="18"/>
      <c r="H190" s="27"/>
      <c r="I190" s="27"/>
      <c r="J190" s="27"/>
      <c r="K190" s="27"/>
      <c r="L190" s="27"/>
      <c r="M190" s="33"/>
      <c r="N190" s="33"/>
      <c r="O190" s="33"/>
      <c r="P190" s="33"/>
      <c r="Q190" s="33"/>
      <c r="R190" s="45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</row>
    <row r="191" spans="1:30" ht="14.4" x14ac:dyDescent="0.25">
      <c r="A191" s="103" t="s">
        <v>146</v>
      </c>
      <c r="B191" s="104"/>
      <c r="C191" s="104"/>
      <c r="D191" s="104"/>
      <c r="E191" s="104"/>
      <c r="F191" s="105"/>
      <c r="G191" s="18"/>
      <c r="H191" s="27"/>
      <c r="I191" s="27"/>
      <c r="J191" s="27"/>
      <c r="K191" s="27"/>
      <c r="L191" s="27"/>
      <c r="M191" s="33"/>
      <c r="N191" s="33"/>
      <c r="O191" s="33"/>
      <c r="P191" s="33"/>
      <c r="Q191" s="33"/>
      <c r="R191" s="45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</row>
    <row r="192" spans="1:30" ht="14.4" x14ac:dyDescent="0.25">
      <c r="A192" s="103" t="s">
        <v>147</v>
      </c>
      <c r="B192" s="104"/>
      <c r="C192" s="104"/>
      <c r="D192" s="104"/>
      <c r="E192" s="104"/>
      <c r="F192" s="105"/>
      <c r="G192" s="18"/>
      <c r="H192" s="27"/>
      <c r="I192" s="27"/>
      <c r="J192" s="27"/>
      <c r="K192" s="27"/>
      <c r="L192" s="27"/>
      <c r="M192" s="33"/>
      <c r="N192" s="33"/>
      <c r="O192" s="33"/>
      <c r="P192" s="33"/>
      <c r="Q192" s="33"/>
      <c r="R192" s="45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</row>
    <row r="193" spans="1:30" ht="14.4" x14ac:dyDescent="0.25">
      <c r="A193" s="103" t="s">
        <v>148</v>
      </c>
      <c r="B193" s="104"/>
      <c r="C193" s="104"/>
      <c r="D193" s="104"/>
      <c r="E193" s="104"/>
      <c r="F193" s="105"/>
      <c r="G193" s="18"/>
      <c r="H193" s="27"/>
      <c r="I193" s="27"/>
      <c r="J193" s="27"/>
      <c r="K193" s="27"/>
      <c r="L193" s="27"/>
      <c r="M193" s="33"/>
      <c r="N193" s="33"/>
      <c r="O193" s="33"/>
      <c r="P193" s="33"/>
      <c r="Q193" s="33"/>
      <c r="R193" s="45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</row>
    <row r="194" spans="1:30" ht="14.4" x14ac:dyDescent="0.25">
      <c r="A194" s="103" t="s">
        <v>149</v>
      </c>
      <c r="B194" s="104"/>
      <c r="C194" s="104"/>
      <c r="D194" s="104"/>
      <c r="E194" s="104"/>
      <c r="F194" s="105"/>
      <c r="G194" s="18"/>
      <c r="H194" s="27"/>
      <c r="I194" s="27"/>
      <c r="J194" s="27"/>
      <c r="K194" s="27"/>
      <c r="L194" s="27"/>
      <c r="M194" s="33"/>
      <c r="N194" s="33"/>
      <c r="O194" s="33"/>
      <c r="P194" s="33"/>
      <c r="Q194" s="33"/>
      <c r="R194" s="45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</row>
    <row r="195" spans="1:30" ht="14.4" x14ac:dyDescent="0.25">
      <c r="A195" s="103" t="s">
        <v>150</v>
      </c>
      <c r="B195" s="104"/>
      <c r="C195" s="104"/>
      <c r="D195" s="104"/>
      <c r="E195" s="104"/>
      <c r="F195" s="105"/>
      <c r="G195" s="18"/>
      <c r="H195" s="27"/>
      <c r="I195" s="27"/>
      <c r="J195" s="27"/>
      <c r="K195" s="27"/>
      <c r="L195" s="27"/>
      <c r="M195" s="33"/>
      <c r="N195" s="33"/>
      <c r="O195" s="33"/>
      <c r="P195" s="33"/>
      <c r="Q195" s="33"/>
      <c r="R195" s="45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</row>
    <row r="196" spans="1:30" ht="14.4" x14ac:dyDescent="0.25">
      <c r="A196" s="103" t="s">
        <v>151</v>
      </c>
      <c r="B196" s="104"/>
      <c r="C196" s="104"/>
      <c r="D196" s="104"/>
      <c r="E196" s="104"/>
      <c r="F196" s="105"/>
      <c r="G196" s="18"/>
      <c r="H196" s="27"/>
      <c r="I196" s="27"/>
      <c r="J196" s="27"/>
      <c r="K196" s="27"/>
      <c r="L196" s="27"/>
      <c r="M196" s="33"/>
      <c r="N196" s="33"/>
      <c r="O196" s="33"/>
      <c r="P196" s="33"/>
      <c r="Q196" s="33"/>
      <c r="R196" s="45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</row>
    <row r="197" spans="1:30" ht="14.4" x14ac:dyDescent="0.25">
      <c r="A197" s="103" t="s">
        <v>152</v>
      </c>
      <c r="B197" s="104"/>
      <c r="C197" s="104"/>
      <c r="D197" s="104"/>
      <c r="E197" s="104"/>
      <c r="F197" s="105"/>
      <c r="G197" s="18"/>
      <c r="H197" s="27"/>
      <c r="I197" s="27"/>
      <c r="J197" s="27"/>
      <c r="K197" s="27"/>
      <c r="L197" s="27"/>
      <c r="M197" s="33"/>
      <c r="N197" s="33"/>
      <c r="O197" s="33"/>
      <c r="P197" s="33"/>
      <c r="Q197" s="33"/>
      <c r="R197" s="45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</row>
    <row r="198" spans="1:30" ht="14.4" x14ac:dyDescent="0.25">
      <c r="A198" s="103" t="s">
        <v>153</v>
      </c>
      <c r="B198" s="104"/>
      <c r="C198" s="104"/>
      <c r="D198" s="104"/>
      <c r="E198" s="104"/>
      <c r="F198" s="105"/>
      <c r="G198" s="18"/>
      <c r="H198" s="27"/>
      <c r="I198" s="27"/>
      <c r="J198" s="27"/>
      <c r="K198" s="27"/>
      <c r="L198" s="27"/>
      <c r="M198" s="33"/>
      <c r="N198" s="33"/>
      <c r="O198" s="33"/>
      <c r="P198" s="33"/>
      <c r="Q198" s="33"/>
      <c r="R198" s="45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</row>
    <row r="199" spans="1:30" ht="14.4" x14ac:dyDescent="0.25">
      <c r="A199" s="103" t="s">
        <v>154</v>
      </c>
      <c r="B199" s="104"/>
      <c r="C199" s="104"/>
      <c r="D199" s="104"/>
      <c r="E199" s="104"/>
      <c r="F199" s="105"/>
      <c r="G199" s="18"/>
      <c r="H199" s="27"/>
      <c r="I199" s="27"/>
      <c r="J199" s="27"/>
      <c r="K199" s="27"/>
      <c r="L199" s="27"/>
      <c r="M199" s="33"/>
      <c r="N199" s="33"/>
      <c r="O199" s="33"/>
      <c r="P199" s="33"/>
      <c r="Q199" s="33"/>
      <c r="R199" s="45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</row>
    <row r="200" spans="1:30" ht="14.4" x14ac:dyDescent="0.25">
      <c r="A200" s="103" t="s">
        <v>155</v>
      </c>
      <c r="B200" s="104"/>
      <c r="C200" s="104"/>
      <c r="D200" s="104"/>
      <c r="E200" s="104"/>
      <c r="F200" s="105"/>
      <c r="G200" s="18"/>
      <c r="H200" s="27"/>
      <c r="I200" s="27"/>
      <c r="J200" s="27"/>
      <c r="K200" s="27"/>
      <c r="L200" s="27"/>
      <c r="M200" s="33"/>
      <c r="N200" s="33"/>
      <c r="O200" s="33"/>
      <c r="P200" s="33"/>
      <c r="Q200" s="33"/>
      <c r="R200" s="45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</row>
    <row r="201" spans="1:30" ht="14.4" x14ac:dyDescent="0.25">
      <c r="A201" s="103" t="s">
        <v>156</v>
      </c>
      <c r="B201" s="104"/>
      <c r="C201" s="104"/>
      <c r="D201" s="104"/>
      <c r="E201" s="104"/>
      <c r="F201" s="105"/>
      <c r="G201" s="18"/>
      <c r="H201" s="27"/>
      <c r="I201" s="27"/>
      <c r="J201" s="27"/>
      <c r="K201" s="27"/>
      <c r="L201" s="27"/>
      <c r="M201" s="33"/>
      <c r="N201" s="33"/>
      <c r="O201" s="33"/>
      <c r="P201" s="33"/>
      <c r="Q201" s="33"/>
      <c r="R201" s="45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</row>
    <row r="202" spans="1:30" ht="14.4" x14ac:dyDescent="0.25">
      <c r="A202" s="103" t="s">
        <v>157</v>
      </c>
      <c r="B202" s="104"/>
      <c r="C202" s="104"/>
      <c r="D202" s="104"/>
      <c r="E202" s="104"/>
      <c r="F202" s="105"/>
      <c r="G202" s="18"/>
      <c r="H202" s="27"/>
      <c r="I202" s="27"/>
      <c r="J202" s="27"/>
      <c r="K202" s="27"/>
      <c r="L202" s="27"/>
      <c r="M202" s="33"/>
      <c r="N202" s="33"/>
      <c r="O202" s="33"/>
      <c r="P202" s="33"/>
      <c r="Q202" s="33"/>
      <c r="R202" s="45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</row>
    <row r="203" spans="1:30" ht="13.8" x14ac:dyDescent="0.25">
      <c r="A203" s="103" t="s">
        <v>158</v>
      </c>
      <c r="B203" s="104"/>
      <c r="C203" s="104"/>
      <c r="D203" s="104"/>
      <c r="E203" s="104"/>
      <c r="F203" s="105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</row>
    <row r="204" spans="1:30" ht="13.8" x14ac:dyDescent="0.25">
      <c r="A204" s="103" t="s">
        <v>159</v>
      </c>
      <c r="B204" s="104"/>
      <c r="C204" s="104"/>
      <c r="D204" s="104"/>
      <c r="E204" s="104"/>
      <c r="F204" s="105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</row>
    <row r="205" spans="1:30" ht="13.8" x14ac:dyDescent="0.25">
      <c r="A205" s="103" t="s">
        <v>160</v>
      </c>
      <c r="B205" s="104"/>
      <c r="C205" s="104"/>
      <c r="D205" s="104"/>
      <c r="E205" s="104"/>
      <c r="F205" s="105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</row>
    <row r="206" spans="1:30" ht="13.8" x14ac:dyDescent="0.25">
      <c r="A206" s="103" t="s">
        <v>161</v>
      </c>
      <c r="B206" s="104"/>
      <c r="C206" s="104"/>
      <c r="D206" s="104"/>
      <c r="E206" s="104"/>
      <c r="F206" s="105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</row>
    <row r="207" spans="1:30" ht="13.8" x14ac:dyDescent="0.25">
      <c r="A207" s="103" t="s">
        <v>162</v>
      </c>
      <c r="B207" s="104"/>
      <c r="C207" s="104"/>
      <c r="D207" s="104"/>
      <c r="E207" s="104"/>
      <c r="F207" s="105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</row>
    <row r="208" spans="1:30" ht="13.8" x14ac:dyDescent="0.25">
      <c r="A208" s="103" t="s">
        <v>163</v>
      </c>
      <c r="B208" s="104"/>
      <c r="C208" s="104"/>
      <c r="D208" s="104"/>
      <c r="E208" s="104"/>
      <c r="F208" s="105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</row>
    <row r="209" spans="1:30" ht="13.8" x14ac:dyDescent="0.25">
      <c r="A209" s="103" t="s">
        <v>164</v>
      </c>
      <c r="B209" s="104"/>
      <c r="C209" s="104"/>
      <c r="D209" s="104"/>
      <c r="E209" s="104"/>
      <c r="F209" s="105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</row>
    <row r="210" spans="1:30" ht="13.8" x14ac:dyDescent="0.25">
      <c r="A210" s="103" t="s">
        <v>165</v>
      </c>
      <c r="B210" s="104"/>
      <c r="C210" s="104"/>
      <c r="D210" s="104"/>
      <c r="E210" s="104"/>
      <c r="F210" s="105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</row>
    <row r="211" spans="1:30" ht="13.8" x14ac:dyDescent="0.25">
      <c r="A211" s="103" t="s">
        <v>166</v>
      </c>
      <c r="B211" s="104"/>
      <c r="C211" s="104"/>
      <c r="D211" s="104"/>
      <c r="E211" s="104"/>
      <c r="F211" s="105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</row>
    <row r="212" spans="1:30" ht="13.8" x14ac:dyDescent="0.25">
      <c r="A212" s="103" t="s">
        <v>167</v>
      </c>
      <c r="B212" s="104"/>
      <c r="C212" s="104"/>
      <c r="D212" s="104"/>
      <c r="E212" s="104"/>
      <c r="F212" s="105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</row>
    <row r="213" spans="1:30" ht="13.8" x14ac:dyDescent="0.25">
      <c r="A213" s="103" t="s">
        <v>168</v>
      </c>
      <c r="B213" s="104"/>
      <c r="C213" s="104"/>
      <c r="D213" s="104"/>
      <c r="E213" s="104"/>
      <c r="F213" s="105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</row>
    <row r="214" spans="1:30" ht="13.8" x14ac:dyDescent="0.25">
      <c r="A214" s="103" t="s">
        <v>169</v>
      </c>
      <c r="B214" s="104"/>
      <c r="C214" s="104"/>
      <c r="D214" s="104"/>
      <c r="E214" s="104"/>
      <c r="F214" s="105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</row>
    <row r="215" spans="1:30" ht="13.8" x14ac:dyDescent="0.25">
      <c r="A215" s="103" t="s">
        <v>170</v>
      </c>
      <c r="B215" s="104"/>
      <c r="C215" s="104"/>
      <c r="D215" s="104"/>
      <c r="E215" s="104"/>
      <c r="F215" s="105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</row>
    <row r="216" spans="1:30" ht="13.8" x14ac:dyDescent="0.25">
      <c r="A216" s="103" t="s">
        <v>171</v>
      </c>
      <c r="B216" s="104"/>
      <c r="C216" s="104"/>
      <c r="D216" s="104"/>
      <c r="E216" s="104"/>
      <c r="F216" s="105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</row>
    <row r="217" spans="1:30" ht="13.8" x14ac:dyDescent="0.25">
      <c r="A217" s="103" t="s">
        <v>172</v>
      </c>
      <c r="B217" s="104"/>
      <c r="C217" s="104"/>
      <c r="D217" s="104"/>
      <c r="E217" s="104"/>
      <c r="F217" s="105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</row>
    <row r="218" spans="1:30" ht="13.8" x14ac:dyDescent="0.25">
      <c r="A218" s="103" t="s">
        <v>173</v>
      </c>
      <c r="B218" s="104"/>
      <c r="C218" s="104"/>
      <c r="D218" s="104"/>
      <c r="E218" s="104"/>
      <c r="F218" s="105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</row>
    <row r="219" spans="1:30" ht="13.8" x14ac:dyDescent="0.25">
      <c r="A219" s="103" t="s">
        <v>174</v>
      </c>
      <c r="B219" s="104"/>
      <c r="C219" s="104"/>
      <c r="D219" s="104"/>
      <c r="E219" s="104"/>
      <c r="F219" s="105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</row>
    <row r="220" spans="1:30" ht="13.8" x14ac:dyDescent="0.25">
      <c r="A220" s="103" t="s">
        <v>175</v>
      </c>
      <c r="B220" s="104"/>
      <c r="C220" s="104"/>
      <c r="D220" s="104"/>
      <c r="E220" s="104"/>
      <c r="F220" s="105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</row>
    <row r="221" spans="1:30" ht="13.8" x14ac:dyDescent="0.25">
      <c r="A221" s="103" t="s">
        <v>176</v>
      </c>
      <c r="B221" s="104"/>
      <c r="C221" s="104"/>
      <c r="D221" s="104"/>
      <c r="E221" s="104"/>
      <c r="F221" s="105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</row>
    <row r="222" spans="1:30" ht="13.8" x14ac:dyDescent="0.25">
      <c r="A222" s="103" t="s">
        <v>177</v>
      </c>
      <c r="B222" s="104"/>
      <c r="C222" s="104"/>
      <c r="D222" s="104"/>
      <c r="E222" s="104"/>
      <c r="F222" s="105"/>
      <c r="G222" s="49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</row>
    <row r="223" spans="1:30" ht="13.8" x14ac:dyDescent="0.25">
      <c r="A223" s="50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</row>
    <row r="224" spans="1:30" ht="13.8" x14ac:dyDescent="0.25">
      <c r="A224" s="50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</row>
    <row r="225" spans="1:17" ht="13.8" x14ac:dyDescent="0.25">
      <c r="A225" s="50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</row>
    <row r="226" spans="1:17" ht="13.8" x14ac:dyDescent="0.25">
      <c r="A226" s="50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</row>
    <row r="227" spans="1:17" ht="13.8" x14ac:dyDescent="0.25"/>
    <row r="228" spans="1:17" ht="13.8" x14ac:dyDescent="0.25"/>
    <row r="229" spans="1:17" ht="13.8" x14ac:dyDescent="0.25"/>
    <row r="230" spans="1:17" ht="13.8" x14ac:dyDescent="0.25"/>
    <row r="231" spans="1:17" ht="13.8" x14ac:dyDescent="0.25"/>
    <row r="232" spans="1:17" ht="13.8" x14ac:dyDescent="0.25"/>
    <row r="233" spans="1:17" ht="13.8" x14ac:dyDescent="0.25"/>
    <row r="234" spans="1:17" ht="13.8" x14ac:dyDescent="0.25"/>
    <row r="235" spans="1:17" ht="13.8" x14ac:dyDescent="0.25"/>
    <row r="236" spans="1:17" ht="13.8" x14ac:dyDescent="0.25"/>
    <row r="237" spans="1:17" ht="13.8" x14ac:dyDescent="0.25"/>
    <row r="238" spans="1:17" ht="13.8" x14ac:dyDescent="0.25"/>
    <row r="239" spans="1:17" ht="13.8" x14ac:dyDescent="0.25"/>
    <row r="240" spans="1:17" ht="13.8" x14ac:dyDescent="0.25"/>
    <row r="241" ht="13.8" x14ac:dyDescent="0.25"/>
    <row r="242" ht="13.8" x14ac:dyDescent="0.25"/>
    <row r="243" ht="13.8" x14ac:dyDescent="0.25"/>
    <row r="244" ht="13.8" x14ac:dyDescent="0.25"/>
    <row r="245" ht="13.8" x14ac:dyDescent="0.25"/>
    <row r="246" ht="13.8" x14ac:dyDescent="0.25"/>
    <row r="247" ht="13.8" x14ac:dyDescent="0.25"/>
    <row r="248" ht="13.8" x14ac:dyDescent="0.25"/>
    <row r="249" ht="13.8" x14ac:dyDescent="0.25"/>
    <row r="250" ht="13.8" x14ac:dyDescent="0.25"/>
    <row r="251" ht="13.8" x14ac:dyDescent="0.25"/>
    <row r="252" ht="13.8" x14ac:dyDescent="0.25"/>
    <row r="253" ht="13.8" x14ac:dyDescent="0.25"/>
    <row r="254" ht="13.8" x14ac:dyDescent="0.25"/>
    <row r="255" ht="13.8" x14ac:dyDescent="0.25"/>
    <row r="256" ht="13.8" x14ac:dyDescent="0.25"/>
    <row r="257" ht="13.8" x14ac:dyDescent="0.25"/>
    <row r="258" ht="13.8" x14ac:dyDescent="0.25"/>
    <row r="259" ht="13.8" x14ac:dyDescent="0.25"/>
    <row r="260" ht="13.8" x14ac:dyDescent="0.25"/>
    <row r="261" ht="13.8" x14ac:dyDescent="0.25"/>
    <row r="262" ht="13.8" x14ac:dyDescent="0.25"/>
    <row r="263" ht="13.8" x14ac:dyDescent="0.25"/>
    <row r="264" ht="13.8" x14ac:dyDescent="0.25"/>
    <row r="265" ht="13.8" x14ac:dyDescent="0.25"/>
    <row r="266" ht="13.8" x14ac:dyDescent="0.25"/>
    <row r="267" ht="13.8" x14ac:dyDescent="0.25"/>
    <row r="268" ht="13.8" x14ac:dyDescent="0.25"/>
    <row r="269" ht="13.8" x14ac:dyDescent="0.25"/>
    <row r="270" ht="13.8" x14ac:dyDescent="0.25"/>
    <row r="271" ht="13.8" x14ac:dyDescent="0.25"/>
    <row r="272" ht="13.8" x14ac:dyDescent="0.25"/>
    <row r="273" ht="13.8" x14ac:dyDescent="0.25"/>
    <row r="274" ht="13.8" x14ac:dyDescent="0.25"/>
    <row r="275" ht="13.8" x14ac:dyDescent="0.25"/>
    <row r="276" ht="13.8" x14ac:dyDescent="0.25"/>
    <row r="277" ht="13.8" x14ac:dyDescent="0.25"/>
    <row r="278" ht="13.8" x14ac:dyDescent="0.25"/>
    <row r="279" ht="13.8" x14ac:dyDescent="0.25"/>
    <row r="280" ht="13.8" x14ac:dyDescent="0.25"/>
    <row r="281" ht="13.8" x14ac:dyDescent="0.25"/>
    <row r="282" ht="13.8" x14ac:dyDescent="0.25"/>
    <row r="283" ht="13.8" x14ac:dyDescent="0.25"/>
    <row r="284" ht="13.8" x14ac:dyDescent="0.25"/>
    <row r="285" ht="13.8" x14ac:dyDescent="0.25"/>
    <row r="286" ht="13.8" x14ac:dyDescent="0.25"/>
    <row r="287" ht="13.8" x14ac:dyDescent="0.25"/>
    <row r="288" ht="13.8" x14ac:dyDescent="0.25"/>
    <row r="289" ht="13.8" x14ac:dyDescent="0.25"/>
    <row r="290" ht="13.8" x14ac:dyDescent="0.25"/>
    <row r="291" ht="13.8" x14ac:dyDescent="0.25"/>
    <row r="292" ht="13.8" x14ac:dyDescent="0.25"/>
    <row r="293" ht="13.8" x14ac:dyDescent="0.25"/>
    <row r="294" ht="13.8" x14ac:dyDescent="0.25"/>
    <row r="295" ht="13.8" x14ac:dyDescent="0.25"/>
    <row r="296" ht="13.8" x14ac:dyDescent="0.25"/>
    <row r="297" ht="13.8" x14ac:dyDescent="0.25"/>
    <row r="298" ht="13.8" x14ac:dyDescent="0.25"/>
    <row r="299" ht="13.8" x14ac:dyDescent="0.25"/>
    <row r="300" ht="13.8" x14ac:dyDescent="0.25"/>
    <row r="301" ht="13.8" x14ac:dyDescent="0.25"/>
    <row r="302" ht="13.8" x14ac:dyDescent="0.25"/>
    <row r="303" ht="13.8" x14ac:dyDescent="0.25"/>
    <row r="304" ht="13.8" x14ac:dyDescent="0.25"/>
    <row r="305" ht="13.8" x14ac:dyDescent="0.25"/>
    <row r="306" ht="13.8" x14ac:dyDescent="0.25"/>
    <row r="307" ht="13.8" x14ac:dyDescent="0.25"/>
    <row r="308" ht="13.8" x14ac:dyDescent="0.25"/>
    <row r="309" ht="13.8" x14ac:dyDescent="0.25"/>
    <row r="310" ht="13.8" x14ac:dyDescent="0.25"/>
    <row r="311" ht="13.8" x14ac:dyDescent="0.25"/>
    <row r="312" ht="13.8" x14ac:dyDescent="0.25"/>
    <row r="313" ht="13.8" x14ac:dyDescent="0.25"/>
    <row r="314" ht="13.8" x14ac:dyDescent="0.25"/>
    <row r="315" ht="13.8" x14ac:dyDescent="0.25"/>
    <row r="316" ht="13.8" x14ac:dyDescent="0.25"/>
    <row r="317" ht="13.8" x14ac:dyDescent="0.25"/>
    <row r="318" ht="13.8" x14ac:dyDescent="0.25"/>
    <row r="319" ht="13.8" x14ac:dyDescent="0.25"/>
    <row r="320" ht="13.8" x14ac:dyDescent="0.25"/>
    <row r="321" ht="13.8" x14ac:dyDescent="0.25"/>
    <row r="322" ht="13.8" x14ac:dyDescent="0.25"/>
    <row r="323" ht="13.8" x14ac:dyDescent="0.25"/>
    <row r="324" ht="13.8" x14ac:dyDescent="0.25"/>
    <row r="325" ht="13.8" x14ac:dyDescent="0.25"/>
    <row r="326" ht="13.8" x14ac:dyDescent="0.25"/>
    <row r="327" ht="13.8" x14ac:dyDescent="0.25"/>
    <row r="328" ht="13.8" x14ac:dyDescent="0.25"/>
    <row r="329" ht="13.8" x14ac:dyDescent="0.25"/>
    <row r="330" ht="13.8" x14ac:dyDescent="0.25"/>
    <row r="331" ht="13.8" x14ac:dyDescent="0.25"/>
    <row r="332" ht="13.8" x14ac:dyDescent="0.25"/>
    <row r="333" ht="13.8" x14ac:dyDescent="0.25"/>
    <row r="334" ht="13.8" x14ac:dyDescent="0.25"/>
    <row r="335" ht="13.8" x14ac:dyDescent="0.25"/>
    <row r="336" ht="13.8" x14ac:dyDescent="0.25"/>
    <row r="337" ht="13.8" x14ac:dyDescent="0.25"/>
    <row r="338" ht="13.8" x14ac:dyDescent="0.25"/>
    <row r="339" ht="13.8" x14ac:dyDescent="0.25"/>
    <row r="340" ht="13.8" x14ac:dyDescent="0.25"/>
    <row r="341" ht="13.8" x14ac:dyDescent="0.25"/>
    <row r="342" ht="13.8" x14ac:dyDescent="0.25"/>
    <row r="343" ht="13.8" x14ac:dyDescent="0.25"/>
    <row r="344" ht="13.8" x14ac:dyDescent="0.25"/>
    <row r="345" ht="13.8" x14ac:dyDescent="0.25"/>
    <row r="346" ht="13.8" x14ac:dyDescent="0.25"/>
    <row r="347" ht="13.8" x14ac:dyDescent="0.25"/>
    <row r="348" ht="13.8" x14ac:dyDescent="0.25"/>
    <row r="349" ht="13.8" x14ac:dyDescent="0.25"/>
    <row r="350" ht="13.8" x14ac:dyDescent="0.25"/>
    <row r="351" ht="13.8" x14ac:dyDescent="0.25"/>
    <row r="352" ht="13.8" x14ac:dyDescent="0.25"/>
    <row r="353" ht="13.8" x14ac:dyDescent="0.25"/>
    <row r="354" ht="13.8" x14ac:dyDescent="0.25"/>
    <row r="355" ht="13.8" x14ac:dyDescent="0.25"/>
    <row r="356" ht="13.8" x14ac:dyDescent="0.25"/>
    <row r="357" ht="13.8" x14ac:dyDescent="0.25"/>
    <row r="358" ht="13.8" x14ac:dyDescent="0.25"/>
    <row r="359" ht="13.8" x14ac:dyDescent="0.25"/>
    <row r="360" ht="13.8" x14ac:dyDescent="0.25"/>
    <row r="361" ht="13.8" x14ac:dyDescent="0.25"/>
    <row r="362" ht="13.8" x14ac:dyDescent="0.25"/>
    <row r="363" ht="13.8" x14ac:dyDescent="0.25"/>
    <row r="364" ht="13.8" x14ac:dyDescent="0.25"/>
    <row r="365" ht="13.8" x14ac:dyDescent="0.25"/>
    <row r="366" ht="13.8" x14ac:dyDescent="0.25"/>
    <row r="367" ht="13.8" x14ac:dyDescent="0.25"/>
    <row r="368" ht="13.8" x14ac:dyDescent="0.25"/>
    <row r="369" ht="13.8" x14ac:dyDescent="0.25"/>
    <row r="370" ht="13.8" x14ac:dyDescent="0.25"/>
    <row r="371" ht="13.8" x14ac:dyDescent="0.25"/>
    <row r="372" ht="13.8" x14ac:dyDescent="0.25"/>
    <row r="373" ht="13.8" x14ac:dyDescent="0.25"/>
    <row r="374" ht="13.8" x14ac:dyDescent="0.25"/>
    <row r="375" ht="13.8" x14ac:dyDescent="0.25"/>
    <row r="376" ht="13.8" x14ac:dyDescent="0.25"/>
    <row r="377" ht="13.8" x14ac:dyDescent="0.25"/>
    <row r="378" ht="13.8" x14ac:dyDescent="0.25"/>
    <row r="379" ht="13.8" x14ac:dyDescent="0.25"/>
    <row r="380" ht="13.8" x14ac:dyDescent="0.25"/>
    <row r="381" ht="13.8" x14ac:dyDescent="0.25"/>
    <row r="382" ht="13.8" x14ac:dyDescent="0.25"/>
    <row r="383" ht="13.8" x14ac:dyDescent="0.25"/>
    <row r="384" ht="13.8" x14ac:dyDescent="0.25"/>
    <row r="385" ht="13.8" x14ac:dyDescent="0.25"/>
    <row r="386" ht="13.8" x14ac:dyDescent="0.25"/>
    <row r="387" ht="13.8" x14ac:dyDescent="0.25"/>
    <row r="388" ht="13.8" x14ac:dyDescent="0.25"/>
    <row r="389" ht="13.8" x14ac:dyDescent="0.25"/>
    <row r="390" ht="13.8" x14ac:dyDescent="0.25"/>
    <row r="391" ht="13.8" x14ac:dyDescent="0.25"/>
    <row r="392" ht="13.8" x14ac:dyDescent="0.25"/>
    <row r="393" ht="13.8" x14ac:dyDescent="0.25"/>
    <row r="394" ht="13.8" x14ac:dyDescent="0.25"/>
    <row r="395" ht="13.8" x14ac:dyDescent="0.25"/>
    <row r="396" ht="13.8" x14ac:dyDescent="0.25"/>
    <row r="397" ht="13.8" x14ac:dyDescent="0.25"/>
    <row r="398" ht="13.8" x14ac:dyDescent="0.25"/>
    <row r="399" ht="13.8" x14ac:dyDescent="0.25"/>
    <row r="400" ht="13.8" x14ac:dyDescent="0.25"/>
    <row r="401" ht="13.8" x14ac:dyDescent="0.25"/>
    <row r="402" ht="13.8" x14ac:dyDescent="0.25"/>
    <row r="403" ht="13.8" x14ac:dyDescent="0.25"/>
    <row r="404" ht="13.8" x14ac:dyDescent="0.25"/>
    <row r="405" ht="13.8" x14ac:dyDescent="0.25"/>
    <row r="406" ht="13.8" x14ac:dyDescent="0.25"/>
    <row r="407" ht="13.8" x14ac:dyDescent="0.25"/>
    <row r="408" ht="13.8" x14ac:dyDescent="0.25"/>
    <row r="409" ht="13.8" x14ac:dyDescent="0.25"/>
    <row r="410" ht="13.8" x14ac:dyDescent="0.25"/>
    <row r="411" ht="13.8" x14ac:dyDescent="0.25"/>
    <row r="412" ht="13.8" x14ac:dyDescent="0.25"/>
    <row r="413" ht="13.8" x14ac:dyDescent="0.25"/>
    <row r="414" ht="13.8" x14ac:dyDescent="0.25"/>
    <row r="415" ht="13.8" x14ac:dyDescent="0.25"/>
    <row r="416" ht="13.8" x14ac:dyDescent="0.25"/>
    <row r="417" ht="13.8" x14ac:dyDescent="0.25"/>
    <row r="418" ht="13.8" x14ac:dyDescent="0.25"/>
    <row r="419" ht="13.8" x14ac:dyDescent="0.25"/>
    <row r="420" ht="13.8" x14ac:dyDescent="0.25"/>
    <row r="421" ht="13.8" x14ac:dyDescent="0.25"/>
    <row r="422" ht="13.8" x14ac:dyDescent="0.25"/>
    <row r="423" ht="13.8" x14ac:dyDescent="0.25"/>
    <row r="424" ht="13.8" x14ac:dyDescent="0.25"/>
    <row r="425" ht="13.8" x14ac:dyDescent="0.25"/>
    <row r="426" ht="13.8" x14ac:dyDescent="0.25"/>
    <row r="427" ht="13.8" x14ac:dyDescent="0.25"/>
    <row r="428" ht="13.8" x14ac:dyDescent="0.25"/>
    <row r="429" ht="13.8" x14ac:dyDescent="0.25"/>
    <row r="430" ht="13.8" x14ac:dyDescent="0.25"/>
    <row r="431" ht="13.8" x14ac:dyDescent="0.25"/>
    <row r="432" ht="13.8" x14ac:dyDescent="0.25"/>
    <row r="433" ht="13.8" x14ac:dyDescent="0.25"/>
    <row r="434" ht="13.8" x14ac:dyDescent="0.25"/>
    <row r="435" ht="13.8" x14ac:dyDescent="0.25"/>
    <row r="436" ht="13.8" x14ac:dyDescent="0.25"/>
    <row r="437" ht="13.8" x14ac:dyDescent="0.25"/>
    <row r="438" ht="13.8" x14ac:dyDescent="0.25"/>
    <row r="439" ht="13.8" x14ac:dyDescent="0.25"/>
    <row r="440" ht="13.8" x14ac:dyDescent="0.25"/>
    <row r="441" ht="13.8" x14ac:dyDescent="0.25"/>
    <row r="442" ht="13.8" x14ac:dyDescent="0.25"/>
    <row r="443" ht="13.8" x14ac:dyDescent="0.25"/>
    <row r="444" ht="13.8" x14ac:dyDescent="0.25"/>
    <row r="445" ht="13.8" x14ac:dyDescent="0.25"/>
    <row r="446" ht="13.8" x14ac:dyDescent="0.25"/>
    <row r="447" ht="13.8" x14ac:dyDescent="0.25"/>
    <row r="448" ht="13.8" x14ac:dyDescent="0.25"/>
    <row r="449" ht="13.8" x14ac:dyDescent="0.25"/>
    <row r="450" ht="13.8" x14ac:dyDescent="0.25"/>
    <row r="451" ht="13.8" x14ac:dyDescent="0.25"/>
    <row r="452" ht="13.8" x14ac:dyDescent="0.25"/>
    <row r="453" ht="13.8" x14ac:dyDescent="0.25"/>
    <row r="454" ht="13.8" x14ac:dyDescent="0.25"/>
    <row r="455" ht="13.8" x14ac:dyDescent="0.25"/>
    <row r="456" ht="13.8" x14ac:dyDescent="0.25"/>
    <row r="457" ht="13.8" x14ac:dyDescent="0.25"/>
    <row r="458" ht="13.8" x14ac:dyDescent="0.25"/>
    <row r="459" ht="13.8" x14ac:dyDescent="0.25"/>
    <row r="460" ht="13.8" x14ac:dyDescent="0.25"/>
    <row r="461" ht="13.8" x14ac:dyDescent="0.25"/>
    <row r="462" ht="13.8" x14ac:dyDescent="0.25"/>
    <row r="463" ht="13.8" x14ac:dyDescent="0.25"/>
    <row r="464" ht="13.8" x14ac:dyDescent="0.25"/>
    <row r="465" ht="13.8" x14ac:dyDescent="0.25"/>
    <row r="466" ht="13.8" x14ac:dyDescent="0.25"/>
    <row r="467" ht="13.8" x14ac:dyDescent="0.25"/>
    <row r="468" ht="13.8" x14ac:dyDescent="0.25"/>
    <row r="469" ht="13.8" x14ac:dyDescent="0.25"/>
    <row r="470" ht="13.8" x14ac:dyDescent="0.25"/>
    <row r="471" ht="13.8" x14ac:dyDescent="0.25"/>
    <row r="472" ht="13.8" x14ac:dyDescent="0.25"/>
    <row r="473" ht="13.8" x14ac:dyDescent="0.25"/>
    <row r="474" ht="13.8" x14ac:dyDescent="0.25"/>
    <row r="475" ht="13.8" x14ac:dyDescent="0.25"/>
    <row r="476" ht="13.8" x14ac:dyDescent="0.25"/>
    <row r="477" ht="13.8" x14ac:dyDescent="0.25"/>
    <row r="478" ht="13.8" x14ac:dyDescent="0.25"/>
    <row r="479" ht="13.8" x14ac:dyDescent="0.25"/>
    <row r="480" ht="13.8" x14ac:dyDescent="0.25"/>
    <row r="481" ht="13.8" x14ac:dyDescent="0.25"/>
    <row r="482" ht="13.8" x14ac:dyDescent="0.25"/>
    <row r="483" ht="13.8" x14ac:dyDescent="0.25"/>
    <row r="484" ht="13.8" x14ac:dyDescent="0.25"/>
    <row r="485" ht="13.8" x14ac:dyDescent="0.25"/>
    <row r="486" ht="13.8" x14ac:dyDescent="0.25"/>
    <row r="487" ht="13.8" x14ac:dyDescent="0.25"/>
    <row r="488" ht="13.8" x14ac:dyDescent="0.25"/>
    <row r="489" ht="13.8" x14ac:dyDescent="0.25"/>
    <row r="490" ht="13.8" x14ac:dyDescent="0.25"/>
    <row r="491" ht="13.8" x14ac:dyDescent="0.25"/>
    <row r="492" ht="13.8" x14ac:dyDescent="0.25"/>
    <row r="493" ht="13.8" x14ac:dyDescent="0.25"/>
    <row r="494" ht="13.8" x14ac:dyDescent="0.25"/>
    <row r="495" ht="13.8" x14ac:dyDescent="0.25"/>
    <row r="496" ht="13.8" x14ac:dyDescent="0.25"/>
    <row r="497" ht="13.8" x14ac:dyDescent="0.25"/>
    <row r="498" ht="13.8" x14ac:dyDescent="0.25"/>
    <row r="499" ht="13.8" x14ac:dyDescent="0.25"/>
    <row r="500" ht="13.8" x14ac:dyDescent="0.25"/>
    <row r="501" ht="13.8" x14ac:dyDescent="0.25"/>
    <row r="502" ht="13.8" x14ac:dyDescent="0.25"/>
    <row r="503" ht="13.8" x14ac:dyDescent="0.25"/>
    <row r="504" ht="13.8" x14ac:dyDescent="0.25"/>
    <row r="505" ht="13.8" x14ac:dyDescent="0.25"/>
    <row r="506" ht="13.8" x14ac:dyDescent="0.25"/>
    <row r="507" ht="13.8" x14ac:dyDescent="0.25"/>
    <row r="508" ht="13.8" x14ac:dyDescent="0.25"/>
    <row r="509" ht="13.8" x14ac:dyDescent="0.25"/>
    <row r="510" ht="13.8" x14ac:dyDescent="0.25"/>
    <row r="511" ht="13.8" x14ac:dyDescent="0.25"/>
    <row r="512" ht="13.8" x14ac:dyDescent="0.25"/>
    <row r="513" ht="13.8" x14ac:dyDescent="0.25"/>
    <row r="514" ht="13.8" x14ac:dyDescent="0.25"/>
    <row r="515" ht="13.8" x14ac:dyDescent="0.25"/>
    <row r="516" ht="13.8" x14ac:dyDescent="0.25"/>
    <row r="517" ht="13.8" x14ac:dyDescent="0.25"/>
    <row r="518" ht="13.8" x14ac:dyDescent="0.25"/>
    <row r="519" ht="13.8" x14ac:dyDescent="0.25"/>
    <row r="520" ht="13.8" x14ac:dyDescent="0.25"/>
    <row r="521" ht="13.8" x14ac:dyDescent="0.25"/>
    <row r="522" ht="13.8" x14ac:dyDescent="0.25"/>
    <row r="523" ht="13.8" x14ac:dyDescent="0.25"/>
    <row r="524" ht="13.8" x14ac:dyDescent="0.25"/>
    <row r="525" ht="13.8" x14ac:dyDescent="0.25"/>
    <row r="526" ht="13.8" x14ac:dyDescent="0.25"/>
    <row r="527" ht="13.8" x14ac:dyDescent="0.25"/>
    <row r="528" ht="13.8" x14ac:dyDescent="0.25"/>
    <row r="529" ht="13.8" x14ac:dyDescent="0.25"/>
    <row r="530" ht="13.8" x14ac:dyDescent="0.25"/>
    <row r="531" ht="13.8" x14ac:dyDescent="0.25"/>
    <row r="532" ht="13.8" x14ac:dyDescent="0.25"/>
    <row r="533" ht="13.8" x14ac:dyDescent="0.25"/>
    <row r="534" ht="13.8" x14ac:dyDescent="0.25"/>
    <row r="535" ht="13.8" x14ac:dyDescent="0.25"/>
    <row r="536" ht="13.8" x14ac:dyDescent="0.25"/>
    <row r="537" ht="13.8" x14ac:dyDescent="0.25"/>
    <row r="538" ht="13.8" x14ac:dyDescent="0.25"/>
    <row r="539" ht="13.8" x14ac:dyDescent="0.25"/>
    <row r="540" ht="13.8" x14ac:dyDescent="0.25"/>
    <row r="541" ht="13.8" x14ac:dyDescent="0.25"/>
    <row r="542" ht="13.8" x14ac:dyDescent="0.25"/>
    <row r="543" ht="13.8" x14ac:dyDescent="0.25"/>
    <row r="544" ht="13.8" x14ac:dyDescent="0.25"/>
    <row r="545" ht="13.8" x14ac:dyDescent="0.25"/>
    <row r="546" ht="13.8" x14ac:dyDescent="0.25"/>
    <row r="547" ht="13.8" x14ac:dyDescent="0.25"/>
    <row r="548" ht="13.8" x14ac:dyDescent="0.25"/>
    <row r="549" ht="13.8" x14ac:dyDescent="0.25"/>
    <row r="550" ht="13.8" x14ac:dyDescent="0.25"/>
    <row r="551" ht="13.8" x14ac:dyDescent="0.25"/>
    <row r="552" ht="13.8" x14ac:dyDescent="0.25"/>
    <row r="553" ht="13.8" x14ac:dyDescent="0.25"/>
    <row r="554" ht="13.8" x14ac:dyDescent="0.25"/>
    <row r="555" ht="13.8" x14ac:dyDescent="0.25"/>
    <row r="556" ht="13.8" x14ac:dyDescent="0.25"/>
    <row r="557" ht="13.8" x14ac:dyDescent="0.25"/>
    <row r="558" ht="13.8" x14ac:dyDescent="0.25"/>
    <row r="559" ht="13.8" x14ac:dyDescent="0.25"/>
    <row r="560" ht="13.8" x14ac:dyDescent="0.25"/>
    <row r="561" ht="13.8" x14ac:dyDescent="0.25"/>
    <row r="562" ht="13.8" x14ac:dyDescent="0.25"/>
    <row r="563" ht="13.8" x14ac:dyDescent="0.25"/>
    <row r="564" ht="13.8" x14ac:dyDescent="0.25"/>
    <row r="565" ht="13.8" x14ac:dyDescent="0.25"/>
    <row r="566" ht="13.8" x14ac:dyDescent="0.25"/>
    <row r="567" ht="13.8" x14ac:dyDescent="0.25"/>
    <row r="568" ht="13.8" x14ac:dyDescent="0.25"/>
    <row r="569" ht="13.8" x14ac:dyDescent="0.25"/>
    <row r="570" ht="13.8" x14ac:dyDescent="0.25"/>
    <row r="571" ht="13.8" x14ac:dyDescent="0.25"/>
    <row r="572" ht="13.8" x14ac:dyDescent="0.25"/>
    <row r="573" ht="13.8" x14ac:dyDescent="0.25"/>
    <row r="574" ht="13.8" x14ac:dyDescent="0.25"/>
    <row r="575" ht="13.8" x14ac:dyDescent="0.25"/>
    <row r="576" ht="13.8" x14ac:dyDescent="0.25"/>
    <row r="577" ht="13.8" x14ac:dyDescent="0.25"/>
    <row r="578" ht="13.8" x14ac:dyDescent="0.25"/>
    <row r="579" ht="13.8" x14ac:dyDescent="0.25"/>
    <row r="580" ht="13.8" x14ac:dyDescent="0.25"/>
    <row r="581" ht="13.8" x14ac:dyDescent="0.25"/>
    <row r="582" ht="13.8" x14ac:dyDescent="0.25"/>
    <row r="583" ht="13.8" x14ac:dyDescent="0.25"/>
    <row r="584" ht="13.8" x14ac:dyDescent="0.25"/>
    <row r="585" ht="13.8" x14ac:dyDescent="0.25"/>
    <row r="586" ht="13.8" x14ac:dyDescent="0.25"/>
    <row r="587" ht="13.8" x14ac:dyDescent="0.25"/>
    <row r="588" ht="13.8" x14ac:dyDescent="0.25"/>
    <row r="589" ht="13.8" x14ac:dyDescent="0.25"/>
    <row r="590" ht="13.8" x14ac:dyDescent="0.25"/>
    <row r="591" ht="13.8" x14ac:dyDescent="0.25"/>
    <row r="592" ht="13.8" x14ac:dyDescent="0.25"/>
    <row r="593" ht="13.8" x14ac:dyDescent="0.25"/>
    <row r="594" ht="13.8" x14ac:dyDescent="0.25"/>
    <row r="595" ht="13.8" x14ac:dyDescent="0.25"/>
    <row r="596" ht="13.8" x14ac:dyDescent="0.25"/>
    <row r="597" ht="13.8" x14ac:dyDescent="0.25"/>
    <row r="598" ht="13.8" x14ac:dyDescent="0.25"/>
    <row r="599" ht="13.8" x14ac:dyDescent="0.25"/>
    <row r="600" ht="13.8" x14ac:dyDescent="0.25"/>
    <row r="601" ht="13.8" x14ac:dyDescent="0.25"/>
    <row r="602" ht="13.8" x14ac:dyDescent="0.25"/>
    <row r="603" ht="13.8" x14ac:dyDescent="0.25"/>
    <row r="604" ht="13.8" x14ac:dyDescent="0.25"/>
    <row r="605" ht="13.8" x14ac:dyDescent="0.25"/>
    <row r="606" ht="13.8" x14ac:dyDescent="0.25"/>
    <row r="607" ht="13.8" x14ac:dyDescent="0.25"/>
    <row r="608" ht="13.8" x14ac:dyDescent="0.25"/>
    <row r="609" ht="13.8" x14ac:dyDescent="0.25"/>
    <row r="610" ht="13.8" x14ac:dyDescent="0.25"/>
    <row r="611" ht="13.8" x14ac:dyDescent="0.25"/>
    <row r="612" ht="13.8" x14ac:dyDescent="0.25"/>
    <row r="613" ht="13.8" x14ac:dyDescent="0.25"/>
    <row r="614" ht="13.8" x14ac:dyDescent="0.25"/>
    <row r="615" ht="13.8" x14ac:dyDescent="0.25"/>
    <row r="616" ht="13.8" x14ac:dyDescent="0.25"/>
    <row r="617" ht="13.8" x14ac:dyDescent="0.25"/>
    <row r="618" ht="13.8" x14ac:dyDescent="0.25"/>
    <row r="619" ht="13.8" x14ac:dyDescent="0.25"/>
    <row r="620" ht="13.8" x14ac:dyDescent="0.25"/>
    <row r="621" ht="13.8" x14ac:dyDescent="0.25"/>
    <row r="622" ht="13.8" x14ac:dyDescent="0.25"/>
    <row r="623" ht="13.8" x14ac:dyDescent="0.25"/>
    <row r="624" ht="13.8" x14ac:dyDescent="0.25"/>
    <row r="625" ht="13.8" x14ac:dyDescent="0.25"/>
    <row r="626" ht="13.8" x14ac:dyDescent="0.25"/>
    <row r="627" ht="13.8" x14ac:dyDescent="0.25"/>
    <row r="628" ht="13.8" x14ac:dyDescent="0.25"/>
    <row r="629" ht="13.8" x14ac:dyDescent="0.25"/>
    <row r="630" ht="13.8" x14ac:dyDescent="0.25"/>
    <row r="631" ht="13.8" x14ac:dyDescent="0.25"/>
    <row r="632" ht="13.8" x14ac:dyDescent="0.25"/>
    <row r="633" ht="13.8" x14ac:dyDescent="0.25"/>
    <row r="634" ht="13.8" x14ac:dyDescent="0.25"/>
    <row r="635" ht="13.8" x14ac:dyDescent="0.25"/>
    <row r="636" ht="13.8" x14ac:dyDescent="0.25"/>
    <row r="637" ht="13.8" x14ac:dyDescent="0.25"/>
    <row r="638" ht="13.8" x14ac:dyDescent="0.25"/>
    <row r="639" ht="13.8" x14ac:dyDescent="0.25"/>
    <row r="640" ht="13.8" x14ac:dyDescent="0.25"/>
    <row r="641" ht="13.8" x14ac:dyDescent="0.25"/>
    <row r="642" ht="13.8" x14ac:dyDescent="0.25"/>
    <row r="643" ht="13.8" x14ac:dyDescent="0.25"/>
    <row r="644" ht="13.8" x14ac:dyDescent="0.25"/>
    <row r="645" ht="13.8" x14ac:dyDescent="0.25"/>
    <row r="646" ht="13.8" x14ac:dyDescent="0.25"/>
    <row r="647" ht="13.8" x14ac:dyDescent="0.25"/>
    <row r="648" ht="13.8" x14ac:dyDescent="0.25"/>
    <row r="649" ht="13.8" x14ac:dyDescent="0.25"/>
    <row r="650" ht="13.8" x14ac:dyDescent="0.25"/>
    <row r="651" ht="13.8" x14ac:dyDescent="0.25"/>
    <row r="652" ht="13.8" x14ac:dyDescent="0.25"/>
    <row r="653" ht="13.8" x14ac:dyDescent="0.25"/>
    <row r="654" ht="13.8" x14ac:dyDescent="0.25"/>
    <row r="655" ht="13.8" x14ac:dyDescent="0.25"/>
    <row r="656" ht="13.8" x14ac:dyDescent="0.25"/>
    <row r="657" ht="13.8" x14ac:dyDescent="0.25"/>
    <row r="658" ht="13.8" x14ac:dyDescent="0.25"/>
    <row r="659" ht="13.8" x14ac:dyDescent="0.25"/>
    <row r="660" ht="13.8" x14ac:dyDescent="0.25"/>
    <row r="661" ht="13.8" x14ac:dyDescent="0.25"/>
    <row r="662" ht="13.8" x14ac:dyDescent="0.25"/>
    <row r="663" ht="13.8" x14ac:dyDescent="0.25"/>
    <row r="664" ht="13.8" x14ac:dyDescent="0.25"/>
    <row r="665" ht="13.8" x14ac:dyDescent="0.25"/>
    <row r="666" ht="13.8" x14ac:dyDescent="0.25"/>
    <row r="667" ht="13.8" x14ac:dyDescent="0.25"/>
    <row r="668" ht="13.8" x14ac:dyDescent="0.25"/>
    <row r="669" ht="13.8" x14ac:dyDescent="0.25"/>
    <row r="670" ht="13.8" x14ac:dyDescent="0.25"/>
    <row r="671" ht="13.8" x14ac:dyDescent="0.25"/>
    <row r="672" ht="13.8" x14ac:dyDescent="0.25"/>
    <row r="673" ht="13.8" x14ac:dyDescent="0.25"/>
    <row r="674" ht="13.8" x14ac:dyDescent="0.25"/>
    <row r="675" ht="13.8" x14ac:dyDescent="0.25"/>
    <row r="676" ht="13.8" x14ac:dyDescent="0.25"/>
    <row r="677" ht="13.8" x14ac:dyDescent="0.25"/>
    <row r="678" ht="13.8" x14ac:dyDescent="0.25"/>
    <row r="679" ht="13.8" x14ac:dyDescent="0.25"/>
    <row r="680" ht="13.8" x14ac:dyDescent="0.25"/>
    <row r="681" ht="13.8" x14ac:dyDescent="0.25"/>
    <row r="682" ht="13.8" x14ac:dyDescent="0.25"/>
    <row r="683" ht="13.8" x14ac:dyDescent="0.25"/>
    <row r="684" ht="13.8" x14ac:dyDescent="0.25"/>
    <row r="685" ht="13.8" x14ac:dyDescent="0.25"/>
    <row r="686" ht="13.8" x14ac:dyDescent="0.25"/>
    <row r="687" ht="13.8" x14ac:dyDescent="0.25"/>
    <row r="688" ht="13.8" x14ac:dyDescent="0.25"/>
    <row r="689" ht="13.8" x14ac:dyDescent="0.25"/>
    <row r="690" ht="13.8" x14ac:dyDescent="0.25"/>
    <row r="691" ht="13.8" x14ac:dyDescent="0.25"/>
    <row r="692" ht="13.8" x14ac:dyDescent="0.25"/>
    <row r="693" ht="13.8" x14ac:dyDescent="0.25"/>
    <row r="694" ht="13.8" x14ac:dyDescent="0.25"/>
    <row r="695" ht="13.8" x14ac:dyDescent="0.25"/>
    <row r="696" ht="13.8" x14ac:dyDescent="0.25"/>
    <row r="697" ht="13.8" x14ac:dyDescent="0.25"/>
    <row r="698" ht="13.8" x14ac:dyDescent="0.25"/>
    <row r="699" ht="13.8" x14ac:dyDescent="0.25"/>
    <row r="700" ht="13.8" x14ac:dyDescent="0.25"/>
    <row r="701" ht="13.8" x14ac:dyDescent="0.25"/>
    <row r="702" ht="13.8" x14ac:dyDescent="0.25"/>
    <row r="703" ht="13.8" x14ac:dyDescent="0.25"/>
    <row r="704" ht="13.8" x14ac:dyDescent="0.25"/>
    <row r="705" ht="13.8" x14ac:dyDescent="0.25"/>
    <row r="706" ht="13.8" x14ac:dyDescent="0.25"/>
    <row r="707" ht="13.8" x14ac:dyDescent="0.25"/>
    <row r="708" ht="13.8" x14ac:dyDescent="0.25"/>
    <row r="709" ht="13.8" x14ac:dyDescent="0.25"/>
    <row r="710" ht="13.8" x14ac:dyDescent="0.25"/>
    <row r="711" ht="13.8" x14ac:dyDescent="0.25"/>
    <row r="712" ht="13.8" x14ac:dyDescent="0.25"/>
    <row r="713" ht="13.8" x14ac:dyDescent="0.25"/>
    <row r="714" ht="13.8" x14ac:dyDescent="0.25"/>
    <row r="715" ht="13.8" x14ac:dyDescent="0.25"/>
    <row r="716" ht="13.8" x14ac:dyDescent="0.25"/>
    <row r="717" ht="13.8" x14ac:dyDescent="0.25"/>
    <row r="718" ht="13.8" x14ac:dyDescent="0.25"/>
    <row r="719" ht="13.8" x14ac:dyDescent="0.25"/>
    <row r="720" ht="13.8" x14ac:dyDescent="0.25"/>
    <row r="721" ht="13.8" x14ac:dyDescent="0.25"/>
    <row r="722" ht="13.8" x14ac:dyDescent="0.25"/>
    <row r="723" ht="13.8" x14ac:dyDescent="0.25"/>
    <row r="724" ht="13.8" x14ac:dyDescent="0.25"/>
    <row r="725" ht="13.8" x14ac:dyDescent="0.25"/>
    <row r="726" ht="13.8" x14ac:dyDescent="0.25"/>
    <row r="727" ht="13.8" x14ac:dyDescent="0.25"/>
    <row r="728" ht="13.8" x14ac:dyDescent="0.25"/>
    <row r="729" ht="13.8" x14ac:dyDescent="0.25"/>
    <row r="730" ht="13.8" x14ac:dyDescent="0.25"/>
    <row r="731" ht="13.8" x14ac:dyDescent="0.25"/>
    <row r="732" ht="13.8" x14ac:dyDescent="0.25"/>
    <row r="733" ht="13.8" x14ac:dyDescent="0.25"/>
    <row r="734" ht="13.8" x14ac:dyDescent="0.25"/>
    <row r="735" ht="13.8" x14ac:dyDescent="0.25"/>
    <row r="736" ht="13.8" x14ac:dyDescent="0.25"/>
    <row r="737" ht="13.8" x14ac:dyDescent="0.25"/>
    <row r="738" ht="13.8" x14ac:dyDescent="0.25"/>
    <row r="739" ht="13.8" x14ac:dyDescent="0.25"/>
    <row r="740" ht="13.8" x14ac:dyDescent="0.25"/>
    <row r="741" ht="13.8" x14ac:dyDescent="0.25"/>
    <row r="742" ht="13.8" x14ac:dyDescent="0.25"/>
    <row r="743" ht="13.8" x14ac:dyDescent="0.25"/>
    <row r="744" ht="13.8" x14ac:dyDescent="0.25"/>
    <row r="745" ht="13.8" x14ac:dyDescent="0.25"/>
    <row r="746" ht="13.8" x14ac:dyDescent="0.25"/>
    <row r="747" ht="13.8" x14ac:dyDescent="0.25"/>
    <row r="748" ht="13.8" x14ac:dyDescent="0.25"/>
    <row r="749" ht="13.8" x14ac:dyDescent="0.25"/>
    <row r="750" ht="13.8" x14ac:dyDescent="0.25"/>
    <row r="751" ht="13.8" x14ac:dyDescent="0.25"/>
    <row r="752" ht="13.8" x14ac:dyDescent="0.25"/>
    <row r="753" ht="13.8" x14ac:dyDescent="0.25"/>
    <row r="754" ht="13.8" x14ac:dyDescent="0.25"/>
    <row r="755" ht="13.8" x14ac:dyDescent="0.25"/>
    <row r="756" ht="13.8" x14ac:dyDescent="0.25"/>
    <row r="757" ht="13.8" x14ac:dyDescent="0.25"/>
    <row r="758" ht="13.8" x14ac:dyDescent="0.25"/>
    <row r="759" ht="13.8" x14ac:dyDescent="0.25"/>
    <row r="760" ht="13.8" x14ac:dyDescent="0.25"/>
    <row r="761" ht="13.8" x14ac:dyDescent="0.25"/>
    <row r="762" ht="13.8" x14ac:dyDescent="0.25"/>
    <row r="763" ht="13.8" x14ac:dyDescent="0.25"/>
    <row r="764" ht="13.8" x14ac:dyDescent="0.25"/>
    <row r="765" ht="13.8" x14ac:dyDescent="0.25"/>
    <row r="766" ht="13.8" x14ac:dyDescent="0.25"/>
    <row r="767" ht="13.8" x14ac:dyDescent="0.25"/>
    <row r="768" ht="13.8" x14ac:dyDescent="0.25"/>
    <row r="769" ht="13.8" x14ac:dyDescent="0.25"/>
    <row r="770" ht="13.8" x14ac:dyDescent="0.25"/>
    <row r="771" ht="13.8" x14ac:dyDescent="0.25"/>
    <row r="772" ht="13.8" x14ac:dyDescent="0.25"/>
    <row r="773" ht="13.8" x14ac:dyDescent="0.25"/>
    <row r="774" ht="13.8" x14ac:dyDescent="0.25"/>
    <row r="775" ht="13.8" x14ac:dyDescent="0.25"/>
    <row r="776" ht="13.8" x14ac:dyDescent="0.25"/>
    <row r="777" ht="13.8" x14ac:dyDescent="0.25"/>
    <row r="778" ht="13.8" x14ac:dyDescent="0.25"/>
    <row r="779" ht="13.8" x14ac:dyDescent="0.25"/>
    <row r="780" ht="13.8" x14ac:dyDescent="0.25"/>
    <row r="781" ht="13.8" x14ac:dyDescent="0.25"/>
    <row r="782" ht="13.8" x14ac:dyDescent="0.25"/>
    <row r="783" ht="13.8" x14ac:dyDescent="0.25"/>
    <row r="784" ht="13.8" x14ac:dyDescent="0.25"/>
    <row r="785" ht="13.8" x14ac:dyDescent="0.25"/>
    <row r="786" ht="13.8" x14ac:dyDescent="0.25"/>
    <row r="787" ht="13.8" x14ac:dyDescent="0.25"/>
    <row r="788" ht="13.8" x14ac:dyDescent="0.25"/>
    <row r="789" ht="13.8" x14ac:dyDescent="0.25"/>
    <row r="790" ht="13.8" x14ac:dyDescent="0.25"/>
    <row r="791" ht="13.8" x14ac:dyDescent="0.25"/>
    <row r="792" ht="13.8" x14ac:dyDescent="0.25"/>
    <row r="793" ht="13.8" x14ac:dyDescent="0.25"/>
    <row r="794" ht="13.8" x14ac:dyDescent="0.25"/>
    <row r="795" ht="13.8" x14ac:dyDescent="0.25"/>
    <row r="796" ht="13.8" x14ac:dyDescent="0.25"/>
    <row r="797" ht="13.8" x14ac:dyDescent="0.25"/>
    <row r="798" ht="13.8" x14ac:dyDescent="0.25"/>
    <row r="799" ht="13.8" x14ac:dyDescent="0.25"/>
    <row r="800" ht="13.8" x14ac:dyDescent="0.25"/>
    <row r="801" ht="13.8" x14ac:dyDescent="0.25"/>
    <row r="802" ht="13.8" x14ac:dyDescent="0.25"/>
    <row r="803" ht="13.8" x14ac:dyDescent="0.25"/>
    <row r="804" ht="13.8" x14ac:dyDescent="0.25"/>
    <row r="805" ht="13.8" x14ac:dyDescent="0.25"/>
    <row r="806" ht="13.8" x14ac:dyDescent="0.25"/>
    <row r="807" ht="13.8" x14ac:dyDescent="0.25"/>
    <row r="808" ht="13.8" x14ac:dyDescent="0.25"/>
    <row r="809" ht="13.8" x14ac:dyDescent="0.25"/>
    <row r="810" ht="13.8" x14ac:dyDescent="0.25"/>
    <row r="811" ht="13.8" x14ac:dyDescent="0.25"/>
    <row r="812" ht="13.8" x14ac:dyDescent="0.25"/>
    <row r="813" ht="13.8" x14ac:dyDescent="0.25"/>
    <row r="814" ht="13.8" x14ac:dyDescent="0.25"/>
    <row r="815" ht="13.8" x14ac:dyDescent="0.25"/>
    <row r="816" ht="13.8" x14ac:dyDescent="0.25"/>
    <row r="817" ht="13.8" x14ac:dyDescent="0.25"/>
    <row r="818" ht="13.8" x14ac:dyDescent="0.25"/>
    <row r="819" ht="13.8" x14ac:dyDescent="0.25"/>
    <row r="820" ht="13.8" x14ac:dyDescent="0.25"/>
    <row r="821" ht="13.8" x14ac:dyDescent="0.25"/>
    <row r="822" ht="13.8" x14ac:dyDescent="0.25"/>
    <row r="823" ht="13.8" x14ac:dyDescent="0.25"/>
    <row r="824" ht="13.8" x14ac:dyDescent="0.25"/>
    <row r="825" ht="13.8" x14ac:dyDescent="0.25"/>
    <row r="826" ht="13.8" x14ac:dyDescent="0.25"/>
    <row r="827" ht="13.8" x14ac:dyDescent="0.25"/>
    <row r="828" ht="13.8" x14ac:dyDescent="0.25"/>
    <row r="829" ht="13.8" x14ac:dyDescent="0.25"/>
    <row r="830" ht="13.8" x14ac:dyDescent="0.25"/>
    <row r="831" ht="13.8" x14ac:dyDescent="0.25"/>
    <row r="832" ht="13.8" x14ac:dyDescent="0.25"/>
    <row r="833" ht="13.8" x14ac:dyDescent="0.25"/>
    <row r="834" ht="13.8" x14ac:dyDescent="0.25"/>
    <row r="835" ht="13.8" x14ac:dyDescent="0.25"/>
    <row r="836" ht="13.8" x14ac:dyDescent="0.25"/>
    <row r="837" ht="13.8" x14ac:dyDescent="0.25"/>
    <row r="838" ht="13.8" x14ac:dyDescent="0.25"/>
    <row r="839" ht="13.8" x14ac:dyDescent="0.25"/>
    <row r="840" ht="13.8" x14ac:dyDescent="0.25"/>
    <row r="841" ht="13.8" x14ac:dyDescent="0.25"/>
    <row r="842" ht="13.8" x14ac:dyDescent="0.25"/>
    <row r="843" ht="13.8" x14ac:dyDescent="0.25"/>
    <row r="844" ht="13.8" x14ac:dyDescent="0.25"/>
    <row r="845" ht="13.8" x14ac:dyDescent="0.25"/>
    <row r="846" ht="13.8" x14ac:dyDescent="0.25"/>
    <row r="847" ht="13.8" x14ac:dyDescent="0.25"/>
    <row r="848" ht="13.8" x14ac:dyDescent="0.25"/>
    <row r="849" ht="13.8" x14ac:dyDescent="0.25"/>
    <row r="850" ht="13.8" x14ac:dyDescent="0.25"/>
    <row r="851" ht="13.8" x14ac:dyDescent="0.25"/>
    <row r="852" ht="13.8" x14ac:dyDescent="0.25"/>
    <row r="853" ht="13.8" x14ac:dyDescent="0.25"/>
    <row r="854" ht="13.8" x14ac:dyDescent="0.25"/>
    <row r="855" ht="13.8" x14ac:dyDescent="0.25"/>
    <row r="856" ht="13.8" x14ac:dyDescent="0.25"/>
    <row r="857" ht="13.8" x14ac:dyDescent="0.25"/>
    <row r="858" ht="13.8" x14ac:dyDescent="0.25"/>
    <row r="859" ht="13.8" x14ac:dyDescent="0.25"/>
    <row r="860" ht="13.8" x14ac:dyDescent="0.25"/>
    <row r="861" ht="13.8" x14ac:dyDescent="0.25"/>
    <row r="862" ht="13.8" x14ac:dyDescent="0.25"/>
    <row r="863" ht="13.8" x14ac:dyDescent="0.25"/>
    <row r="864" ht="13.8" x14ac:dyDescent="0.25"/>
    <row r="865" ht="13.8" x14ac:dyDescent="0.25"/>
    <row r="866" ht="13.8" x14ac:dyDescent="0.25"/>
    <row r="867" ht="13.8" x14ac:dyDescent="0.25"/>
    <row r="868" ht="13.8" x14ac:dyDescent="0.25"/>
    <row r="869" ht="13.8" x14ac:dyDescent="0.25"/>
    <row r="870" ht="13.8" x14ac:dyDescent="0.25"/>
    <row r="871" ht="13.8" x14ac:dyDescent="0.25"/>
    <row r="872" ht="13.8" x14ac:dyDescent="0.25"/>
    <row r="873" ht="13.8" x14ac:dyDescent="0.25"/>
    <row r="874" ht="13.8" x14ac:dyDescent="0.25"/>
    <row r="875" ht="13.8" x14ac:dyDescent="0.25"/>
    <row r="876" ht="13.8" x14ac:dyDescent="0.25"/>
    <row r="877" ht="13.8" x14ac:dyDescent="0.25"/>
    <row r="878" ht="13.8" x14ac:dyDescent="0.25"/>
    <row r="879" ht="13.8" x14ac:dyDescent="0.25"/>
    <row r="880" ht="13.8" x14ac:dyDescent="0.25"/>
    <row r="881" ht="13.8" x14ac:dyDescent="0.25"/>
    <row r="882" ht="13.8" x14ac:dyDescent="0.25"/>
    <row r="883" ht="13.8" x14ac:dyDescent="0.25"/>
    <row r="884" ht="13.8" x14ac:dyDescent="0.25"/>
    <row r="885" ht="13.8" x14ac:dyDescent="0.25"/>
    <row r="886" ht="13.8" x14ac:dyDescent="0.25"/>
    <row r="887" ht="13.8" x14ac:dyDescent="0.25"/>
    <row r="888" ht="13.8" x14ac:dyDescent="0.25"/>
    <row r="889" ht="13.8" x14ac:dyDescent="0.25"/>
    <row r="890" ht="13.8" x14ac:dyDescent="0.25"/>
    <row r="891" ht="13.8" x14ac:dyDescent="0.25"/>
    <row r="892" ht="13.8" x14ac:dyDescent="0.25"/>
    <row r="893" ht="13.8" x14ac:dyDescent="0.25"/>
    <row r="894" ht="13.8" x14ac:dyDescent="0.25"/>
    <row r="895" ht="13.8" x14ac:dyDescent="0.25"/>
    <row r="896" ht="13.8" x14ac:dyDescent="0.25"/>
    <row r="897" ht="13.8" x14ac:dyDescent="0.25"/>
    <row r="898" ht="13.8" x14ac:dyDescent="0.25"/>
    <row r="899" ht="13.8" x14ac:dyDescent="0.25"/>
    <row r="900" ht="13.8" x14ac:dyDescent="0.25"/>
    <row r="901" ht="13.8" x14ac:dyDescent="0.25"/>
    <row r="902" ht="13.8" x14ac:dyDescent="0.25"/>
    <row r="903" ht="13.8" x14ac:dyDescent="0.25"/>
    <row r="904" ht="13.8" x14ac:dyDescent="0.25"/>
    <row r="905" ht="13.8" x14ac:dyDescent="0.25"/>
    <row r="906" ht="13.8" x14ac:dyDescent="0.25"/>
    <row r="907" ht="13.8" x14ac:dyDescent="0.25"/>
    <row r="908" ht="13.8" x14ac:dyDescent="0.25"/>
    <row r="909" ht="13.8" x14ac:dyDescent="0.25"/>
    <row r="910" ht="13.8" x14ac:dyDescent="0.25"/>
    <row r="911" ht="13.8" x14ac:dyDescent="0.25"/>
    <row r="912" ht="13.8" x14ac:dyDescent="0.25"/>
    <row r="913" ht="13.8" x14ac:dyDescent="0.25"/>
    <row r="914" ht="13.8" x14ac:dyDescent="0.25"/>
    <row r="915" ht="13.8" x14ac:dyDescent="0.25"/>
    <row r="916" ht="13.8" x14ac:dyDescent="0.25"/>
    <row r="917" ht="13.8" x14ac:dyDescent="0.25"/>
    <row r="918" ht="13.8" x14ac:dyDescent="0.25"/>
    <row r="919" ht="13.8" x14ac:dyDescent="0.25"/>
    <row r="920" ht="13.8" x14ac:dyDescent="0.25"/>
    <row r="921" ht="13.8" x14ac:dyDescent="0.25"/>
    <row r="922" ht="13.8" x14ac:dyDescent="0.25"/>
    <row r="923" ht="13.8" x14ac:dyDescent="0.25"/>
    <row r="924" ht="13.8" x14ac:dyDescent="0.25"/>
    <row r="925" ht="13.8" x14ac:dyDescent="0.25"/>
    <row r="926" ht="13.8" x14ac:dyDescent="0.25"/>
    <row r="927" ht="13.8" x14ac:dyDescent="0.25"/>
    <row r="928" ht="13.8" x14ac:dyDescent="0.25"/>
    <row r="929" ht="13.8" x14ac:dyDescent="0.25"/>
    <row r="930" ht="13.8" x14ac:dyDescent="0.25"/>
    <row r="931" ht="13.8" x14ac:dyDescent="0.25"/>
    <row r="932" ht="13.8" x14ac:dyDescent="0.25"/>
    <row r="933" ht="13.8" x14ac:dyDescent="0.25"/>
    <row r="934" ht="13.8" x14ac:dyDescent="0.25"/>
    <row r="935" ht="13.8" x14ac:dyDescent="0.25"/>
    <row r="936" ht="13.8" x14ac:dyDescent="0.25"/>
    <row r="937" ht="13.8" x14ac:dyDescent="0.25"/>
    <row r="938" ht="13.8" x14ac:dyDescent="0.25"/>
    <row r="939" ht="13.8" x14ac:dyDescent="0.25"/>
    <row r="940" ht="13.8" x14ac:dyDescent="0.25"/>
    <row r="941" ht="13.8" x14ac:dyDescent="0.25"/>
    <row r="942" ht="13.8" x14ac:dyDescent="0.25"/>
    <row r="943" ht="13.8" x14ac:dyDescent="0.25"/>
    <row r="944" ht="13.8" x14ac:dyDescent="0.25"/>
    <row r="945" ht="13.8" x14ac:dyDescent="0.25"/>
    <row r="946" ht="13.8" x14ac:dyDescent="0.25"/>
    <row r="947" ht="13.8" x14ac:dyDescent="0.25"/>
    <row r="948" ht="13.8" x14ac:dyDescent="0.25"/>
    <row r="949" ht="13.8" x14ac:dyDescent="0.25"/>
    <row r="950" ht="13.8" x14ac:dyDescent="0.25"/>
    <row r="951" ht="13.8" x14ac:dyDescent="0.25"/>
    <row r="952" ht="13.8" x14ac:dyDescent="0.25"/>
    <row r="953" ht="13.8" x14ac:dyDescent="0.25"/>
    <row r="954" ht="13.8" x14ac:dyDescent="0.25"/>
    <row r="955" ht="13.8" x14ac:dyDescent="0.25"/>
    <row r="956" ht="13.8" x14ac:dyDescent="0.25"/>
    <row r="957" ht="13.8" x14ac:dyDescent="0.25"/>
    <row r="958" ht="13.8" x14ac:dyDescent="0.25"/>
    <row r="959" ht="13.8" x14ac:dyDescent="0.25"/>
    <row r="960" ht="13.8" x14ac:dyDescent="0.25"/>
    <row r="961" ht="13.8" x14ac:dyDescent="0.25"/>
    <row r="962" ht="13.8" x14ac:dyDescent="0.25"/>
    <row r="963" ht="13.8" x14ac:dyDescent="0.25"/>
    <row r="964" ht="13.8" x14ac:dyDescent="0.25"/>
    <row r="965" ht="13.8" x14ac:dyDescent="0.25"/>
    <row r="966" ht="13.8" x14ac:dyDescent="0.25"/>
    <row r="967" ht="13.8" x14ac:dyDescent="0.25"/>
    <row r="968" ht="13.8" x14ac:dyDescent="0.25"/>
    <row r="969" ht="13.8" x14ac:dyDescent="0.25"/>
    <row r="970" ht="13.8" x14ac:dyDescent="0.25"/>
    <row r="971" ht="13.8" x14ac:dyDescent="0.25"/>
    <row r="972" ht="13.8" x14ac:dyDescent="0.25"/>
    <row r="973" ht="13.8" x14ac:dyDescent="0.25"/>
    <row r="974" ht="13.8" x14ac:dyDescent="0.25"/>
    <row r="975" ht="13.8" x14ac:dyDescent="0.25"/>
    <row r="976" ht="13.8" x14ac:dyDescent="0.25"/>
    <row r="977" ht="13.8" x14ac:dyDescent="0.25"/>
    <row r="978" ht="13.8" x14ac:dyDescent="0.25"/>
    <row r="979" ht="13.8" x14ac:dyDescent="0.25"/>
    <row r="980" ht="13.8" x14ac:dyDescent="0.25"/>
    <row r="981" ht="13.8" x14ac:dyDescent="0.25"/>
    <row r="982" ht="13.8" x14ac:dyDescent="0.25"/>
    <row r="983" ht="13.8" x14ac:dyDescent="0.25"/>
    <row r="984" ht="13.8" x14ac:dyDescent="0.25"/>
    <row r="985" ht="13.8" x14ac:dyDescent="0.25"/>
    <row r="986" ht="13.8" x14ac:dyDescent="0.25"/>
    <row r="987" ht="13.8" x14ac:dyDescent="0.25"/>
    <row r="988" ht="13.8" x14ac:dyDescent="0.25"/>
    <row r="989" ht="13.8" x14ac:dyDescent="0.25"/>
    <row r="990" ht="13.8" x14ac:dyDescent="0.25"/>
    <row r="991" ht="13.8" x14ac:dyDescent="0.25"/>
    <row r="992" ht="13.8" x14ac:dyDescent="0.25"/>
    <row r="993" ht="13.8" x14ac:dyDescent="0.25"/>
    <row r="994" ht="13.8" x14ac:dyDescent="0.25"/>
    <row r="995" ht="13.8" x14ac:dyDescent="0.25"/>
    <row r="996" ht="13.8" x14ac:dyDescent="0.25"/>
    <row r="997" ht="13.8" x14ac:dyDescent="0.25"/>
    <row r="998" ht="13.8" x14ac:dyDescent="0.25"/>
    <row r="999" ht="13.8" x14ac:dyDescent="0.25"/>
    <row r="1000" ht="13.8" x14ac:dyDescent="0.25"/>
    <row r="1001" ht="13.8" x14ac:dyDescent="0.25"/>
    <row r="1002" ht="13.8" x14ac:dyDescent="0.25"/>
    <row r="1003" ht="13.8" x14ac:dyDescent="0.25"/>
    <row r="1004" ht="13.8" x14ac:dyDescent="0.25"/>
    <row r="1005" ht="13.8" x14ac:dyDescent="0.25"/>
    <row r="1006" ht="13.8" x14ac:dyDescent="0.25"/>
    <row r="1007" ht="13.8" x14ac:dyDescent="0.25"/>
    <row r="1008" ht="13.8" x14ac:dyDescent="0.25"/>
    <row r="1009" ht="13.8" x14ac:dyDescent="0.25"/>
    <row r="1010" ht="13.8" x14ac:dyDescent="0.25"/>
    <row r="1011" ht="13.8" x14ac:dyDescent="0.25"/>
    <row r="1012" ht="13.8" x14ac:dyDescent="0.25"/>
    <row r="1013" ht="13.8" x14ac:dyDescent="0.25"/>
    <row r="1014" ht="13.8" x14ac:dyDescent="0.25"/>
    <row r="1015" ht="13.8" x14ac:dyDescent="0.25"/>
    <row r="1016" ht="13.8" x14ac:dyDescent="0.25"/>
    <row r="1017" ht="13.8" x14ac:dyDescent="0.25"/>
    <row r="1018" ht="13.8" x14ac:dyDescent="0.25"/>
    <row r="1019" ht="13.8" x14ac:dyDescent="0.25"/>
    <row r="1020" ht="13.8" x14ac:dyDescent="0.25"/>
    <row r="1021" ht="13.8" x14ac:dyDescent="0.25"/>
    <row r="1022" ht="13.8" x14ac:dyDescent="0.25"/>
    <row r="1023" ht="13.8" x14ac:dyDescent="0.25"/>
    <row r="1024" ht="13.8" x14ac:dyDescent="0.25"/>
    <row r="1025" ht="13.8" x14ac:dyDescent="0.25"/>
    <row r="1026" ht="13.8" x14ac:dyDescent="0.25"/>
    <row r="1027" ht="13.8" x14ac:dyDescent="0.25"/>
    <row r="1028" ht="13.8" x14ac:dyDescent="0.25"/>
    <row r="1029" ht="13.8" x14ac:dyDescent="0.25"/>
    <row r="1030" ht="13.8" x14ac:dyDescent="0.25"/>
    <row r="1031" ht="13.8" x14ac:dyDescent="0.25"/>
    <row r="1032" ht="13.8" x14ac:dyDescent="0.25"/>
    <row r="1033" ht="13.8" x14ac:dyDescent="0.25"/>
    <row r="1034" ht="13.8" x14ac:dyDescent="0.25"/>
    <row r="1035" ht="13.8" x14ac:dyDescent="0.25"/>
    <row r="1036" ht="13.8" x14ac:dyDescent="0.25"/>
    <row r="1037" ht="13.8" x14ac:dyDescent="0.25"/>
    <row r="1038" ht="13.8" x14ac:dyDescent="0.25"/>
    <row r="1039" ht="13.8" x14ac:dyDescent="0.25"/>
    <row r="1040" ht="13.8" x14ac:dyDescent="0.25"/>
    <row r="1041" ht="13.8" x14ac:dyDescent="0.25"/>
    <row r="1042" ht="13.8" x14ac:dyDescent="0.25"/>
  </sheetData>
  <mergeCells count="83">
    <mergeCell ref="A103:I103"/>
    <mergeCell ref="A1:J1"/>
    <mergeCell ref="A2:J2"/>
    <mergeCell ref="A3:J3"/>
    <mergeCell ref="B4:J4"/>
    <mergeCell ref="A5:J5"/>
    <mergeCell ref="A157:F157"/>
    <mergeCell ref="A123:I123"/>
    <mergeCell ref="A147:F147"/>
    <mergeCell ref="A148:F148"/>
    <mergeCell ref="A149:F149"/>
    <mergeCell ref="A150:F150"/>
    <mergeCell ref="A151:F151"/>
    <mergeCell ref="A152:F152"/>
    <mergeCell ref="A153:F153"/>
    <mergeCell ref="A154:F154"/>
    <mergeCell ref="A155:F155"/>
    <mergeCell ref="A156:F156"/>
    <mergeCell ref="A169:F169"/>
    <mergeCell ref="A158:F158"/>
    <mergeCell ref="A159:F159"/>
    <mergeCell ref="A160:F160"/>
    <mergeCell ref="A161:F161"/>
    <mergeCell ref="A162:F162"/>
    <mergeCell ref="A163:F163"/>
    <mergeCell ref="A164:F164"/>
    <mergeCell ref="A165:F165"/>
    <mergeCell ref="A166:F166"/>
    <mergeCell ref="A167:F167"/>
    <mergeCell ref="A168:F168"/>
    <mergeCell ref="A181:F181"/>
    <mergeCell ref="A170:F170"/>
    <mergeCell ref="A171:F171"/>
    <mergeCell ref="A172:F172"/>
    <mergeCell ref="A173:F173"/>
    <mergeCell ref="A174:F174"/>
    <mergeCell ref="A175:F175"/>
    <mergeCell ref="A176:F176"/>
    <mergeCell ref="A177:F177"/>
    <mergeCell ref="A178:F178"/>
    <mergeCell ref="A179:F179"/>
    <mergeCell ref="A180:F180"/>
    <mergeCell ref="A193:F193"/>
    <mergeCell ref="A182:F182"/>
    <mergeCell ref="A183:F183"/>
    <mergeCell ref="A184:F184"/>
    <mergeCell ref="A185:F185"/>
    <mergeCell ref="A186:F186"/>
    <mergeCell ref="A187:F187"/>
    <mergeCell ref="A188:F188"/>
    <mergeCell ref="A189:F189"/>
    <mergeCell ref="A190:F190"/>
    <mergeCell ref="A191:F191"/>
    <mergeCell ref="A192:F192"/>
    <mergeCell ref="A205:F205"/>
    <mergeCell ref="A194:F194"/>
    <mergeCell ref="A195:F195"/>
    <mergeCell ref="A196:F196"/>
    <mergeCell ref="A197:F197"/>
    <mergeCell ref="A198:F198"/>
    <mergeCell ref="A199:F199"/>
    <mergeCell ref="A200:F200"/>
    <mergeCell ref="A201:F201"/>
    <mergeCell ref="A202:F202"/>
    <mergeCell ref="A203:F203"/>
    <mergeCell ref="A204:F204"/>
    <mergeCell ref="A217:F217"/>
    <mergeCell ref="A206:F206"/>
    <mergeCell ref="A207:F207"/>
    <mergeCell ref="A208:F208"/>
    <mergeCell ref="A209:F209"/>
    <mergeCell ref="A210:F210"/>
    <mergeCell ref="A211:F211"/>
    <mergeCell ref="A212:F212"/>
    <mergeCell ref="A213:F213"/>
    <mergeCell ref="A214:F214"/>
    <mergeCell ref="A215:F215"/>
    <mergeCell ref="A216:F216"/>
    <mergeCell ref="A218:F218"/>
    <mergeCell ref="A219:F219"/>
    <mergeCell ref="A220:F220"/>
    <mergeCell ref="A221:F221"/>
    <mergeCell ref="A222:F222"/>
  </mergeCells>
  <dataValidations count="4">
    <dataValidation type="list" allowBlank="1" sqref="B125:B134" xr:uid="{0F13FA8C-7CA6-4980-A9E4-6D85778F0B8C}">
      <formula1>"FGS-1,FGS-2,FGS-3,FGA-1,FGA-2,FGA-3"</formula1>
    </dataValidation>
    <dataValidation type="list" allowBlank="1" sqref="B105:B114" xr:uid="{04719F49-2AB4-465B-BE9C-46AE9ECDA0AF}">
      <formula1>"FDA,FDA-1,FDA-2,FDA-3,FDA-4"</formula1>
    </dataValidation>
    <dataValidation type="list" allowBlank="1" sqref="D125:D134 D105:D114 D7:D88" xr:uid="{89B03805-1A6B-4E22-8AFA-49D6429A7F36}">
      <formula1>"AGP,CLH,CLT,COM,CTD,CTI,DES,DISP,ELE,ESG,EST,EXM,EXQ,EXR,FRQ,REV,VAGO"</formula1>
    </dataValidation>
    <dataValidation type="list" allowBlank="1" sqref="B7:B88" xr:uid="{4AA46696-E71A-4CDF-9889-8437AD14889C}">
      <formula1>"DAS,DAS-1,DAS-2,DAS-3,DAS-4,DAS-5,CAA-1,CAA-2,CAA-3,CAA-4,CAA-5"</formula1>
    </dataValidation>
  </dataValidations>
  <pageMargins left="0.74791666666666701" right="0.74791666666666701" top="0.98402777777777795" bottom="0.98402777777777795" header="0" footer="0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2023-DEZEMBRO</vt:lpstr>
      <vt:lpstr>2023-NOVEMBRO</vt:lpstr>
      <vt:lpstr>2023-OUTUBRO</vt:lpstr>
      <vt:lpstr>2023-SETEMBRO</vt:lpstr>
      <vt:lpstr>2023-AGOSTO</vt:lpstr>
      <vt:lpstr>2023- JULHO</vt:lpstr>
      <vt:lpstr>2023- JUNHO</vt:lpstr>
      <vt:lpstr>2023- MAIO</vt:lpstr>
      <vt:lpstr>2023- ABRIL</vt:lpstr>
      <vt:lpstr>2023- MARÇO</vt:lpstr>
      <vt:lpstr>2023- FEVEREIRO</vt:lpstr>
      <vt:lpstr>2023- JANEIRO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Carolina</dc:creator>
  <cp:lastModifiedBy>Patricia Albuquerque</cp:lastModifiedBy>
  <dcterms:created xsi:type="dcterms:W3CDTF">2022-09-28T13:40:56Z</dcterms:created>
  <dcterms:modified xsi:type="dcterms:W3CDTF">2024-01-12T18:31:31Z</dcterms:modified>
</cp:coreProperties>
</file>