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drawings/drawing12.xml" ContentType="application/vnd.openxmlformats-officedocument.drawing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codeName="EstaPastaDeTrabalho"/>
  <mc:AlternateContent xmlns:mc="http://schemas.openxmlformats.org/markup-compatibility/2006">
    <mc:Choice Requires="x15">
      <x15ac:absPath xmlns:x15ac="http://schemas.microsoft.com/office/spreadsheetml/2010/11/ac" url="T:\Carol\LAI\"/>
    </mc:Choice>
  </mc:AlternateContent>
  <xr:revisionPtr revIDLastSave="0" documentId="13_ncr:1_{2DE568B9-5871-46BC-A817-B4AAE57D9B5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022- DEZEMBRO" sheetId="15" r:id="rId1"/>
    <sheet name="2022- NOVEMBRO" sheetId="14" r:id="rId2"/>
    <sheet name="2022- OUTUBRO" sheetId="13" r:id="rId3"/>
    <sheet name="2022- SETEMBRO" sheetId="12" r:id="rId4"/>
    <sheet name="2022- AGOSTO" sheetId="11" r:id="rId5"/>
    <sheet name="2022- JULHO" sheetId="10" r:id="rId6"/>
    <sheet name="2022- JUNHO" sheetId="6" r:id="rId7"/>
    <sheet name="2022- MAIO" sheetId="5" r:id="rId8"/>
    <sheet name="2022-ABRIL" sheetId="4" r:id="rId9"/>
    <sheet name="2022-MARÇO" sheetId="3" r:id="rId10"/>
    <sheet name="2022-FEV" sheetId="2" r:id="rId11"/>
    <sheet name="2022-JAN" sheetId="1" r:id="rId12"/>
  </sheets>
  <definedNames>
    <definedName name="_xlnm._FilterDatabase" localSheetId="11" hidden="1">'2022-JAN'!$A$1:$J$101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1" i="15" l="1"/>
  <c r="H141" i="15"/>
  <c r="G141" i="15"/>
  <c r="D141" i="15"/>
  <c r="C141" i="15"/>
  <c r="E141" i="15" s="1"/>
  <c r="I140" i="15"/>
  <c r="H140" i="15"/>
  <c r="G140" i="15"/>
  <c r="D140" i="15"/>
  <c r="C140" i="15"/>
  <c r="E140" i="15" s="1"/>
  <c r="I139" i="15"/>
  <c r="H139" i="15"/>
  <c r="G139" i="15"/>
  <c r="D139" i="15"/>
  <c r="C139" i="15"/>
  <c r="E139" i="15" s="1"/>
  <c r="I138" i="15"/>
  <c r="H138" i="15"/>
  <c r="G138" i="15"/>
  <c r="D138" i="15"/>
  <c r="C138" i="15"/>
  <c r="E138" i="15" s="1"/>
  <c r="I137" i="15"/>
  <c r="H137" i="15"/>
  <c r="G137" i="15"/>
  <c r="D137" i="15"/>
  <c r="C137" i="15"/>
  <c r="E137" i="15" s="1"/>
  <c r="I136" i="15"/>
  <c r="I142" i="15" s="1"/>
  <c r="H136" i="15"/>
  <c r="H142" i="15" s="1"/>
  <c r="G136" i="15"/>
  <c r="G142" i="15" s="1"/>
  <c r="D136" i="15"/>
  <c r="D142" i="15" s="1"/>
  <c r="C136" i="15"/>
  <c r="C142" i="15" s="1"/>
  <c r="I134" i="15"/>
  <c r="I133" i="15"/>
  <c r="I132" i="15"/>
  <c r="I131" i="15"/>
  <c r="I130" i="15"/>
  <c r="I129" i="15"/>
  <c r="I128" i="15"/>
  <c r="I127" i="15"/>
  <c r="I126" i="15"/>
  <c r="I125" i="15"/>
  <c r="I120" i="15"/>
  <c r="H120" i="15"/>
  <c r="G120" i="15"/>
  <c r="D120" i="15"/>
  <c r="E120" i="15" s="1"/>
  <c r="C120" i="15"/>
  <c r="I119" i="15"/>
  <c r="H119" i="15"/>
  <c r="G119" i="15"/>
  <c r="D119" i="15"/>
  <c r="E119" i="15" s="1"/>
  <c r="C119" i="15"/>
  <c r="I118" i="15"/>
  <c r="H118" i="15"/>
  <c r="G118" i="15"/>
  <c r="D118" i="15"/>
  <c r="E118" i="15" s="1"/>
  <c r="C118" i="15"/>
  <c r="I117" i="15"/>
  <c r="H117" i="15"/>
  <c r="G117" i="15"/>
  <c r="D117" i="15"/>
  <c r="E117" i="15" s="1"/>
  <c r="C117" i="15"/>
  <c r="C121" i="15" s="1"/>
  <c r="I116" i="15"/>
  <c r="I121" i="15" s="1"/>
  <c r="H116" i="15"/>
  <c r="H121" i="15" s="1"/>
  <c r="G116" i="15"/>
  <c r="G121" i="15" s="1"/>
  <c r="D116" i="15"/>
  <c r="E116" i="15" s="1"/>
  <c r="C116" i="15"/>
  <c r="I114" i="15"/>
  <c r="I113" i="15"/>
  <c r="I112" i="15"/>
  <c r="I111" i="15"/>
  <c r="I110" i="15"/>
  <c r="I109" i="15"/>
  <c r="I108" i="15"/>
  <c r="I107" i="15"/>
  <c r="I106" i="15"/>
  <c r="I105" i="15"/>
  <c r="I100" i="15"/>
  <c r="H100" i="15"/>
  <c r="G100" i="15"/>
  <c r="D100" i="15"/>
  <c r="C100" i="15"/>
  <c r="J99" i="15"/>
  <c r="I99" i="15"/>
  <c r="H99" i="15"/>
  <c r="G99" i="15"/>
  <c r="D99" i="15"/>
  <c r="C99" i="15"/>
  <c r="J98" i="15"/>
  <c r="I98" i="15"/>
  <c r="H98" i="15"/>
  <c r="G98" i="15"/>
  <c r="D98" i="15"/>
  <c r="C98" i="15"/>
  <c r="I97" i="15"/>
  <c r="H97" i="15"/>
  <c r="G97" i="15"/>
  <c r="D97" i="15"/>
  <c r="C97" i="15"/>
  <c r="I96" i="15"/>
  <c r="H96" i="15"/>
  <c r="G96" i="15"/>
  <c r="D96" i="15"/>
  <c r="C96" i="15"/>
  <c r="E96" i="15" s="1"/>
  <c r="I95" i="15"/>
  <c r="H95" i="15"/>
  <c r="G95" i="15"/>
  <c r="G101" i="15" s="1"/>
  <c r="D95" i="15"/>
  <c r="C95" i="15"/>
  <c r="E95" i="15" s="1"/>
  <c r="I94" i="15"/>
  <c r="H94" i="15"/>
  <c r="G94" i="15"/>
  <c r="D94" i="15"/>
  <c r="C94" i="15"/>
  <c r="J93" i="15"/>
  <c r="I93" i="15"/>
  <c r="H93" i="15"/>
  <c r="G93" i="15"/>
  <c r="D93" i="15"/>
  <c r="C93" i="15"/>
  <c r="I92" i="15"/>
  <c r="H92" i="15"/>
  <c r="G92" i="15"/>
  <c r="D92" i="15"/>
  <c r="C92" i="15"/>
  <c r="E92" i="15" s="1"/>
  <c r="J91" i="15"/>
  <c r="I91" i="15"/>
  <c r="H91" i="15"/>
  <c r="G91" i="15"/>
  <c r="D91" i="15"/>
  <c r="C91" i="15"/>
  <c r="E91" i="15" s="1"/>
  <c r="I90" i="15"/>
  <c r="I101" i="15" s="1"/>
  <c r="H145" i="15" s="1"/>
  <c r="H90" i="15"/>
  <c r="H101" i="15" s="1"/>
  <c r="G145" i="15" s="1"/>
  <c r="G90" i="15"/>
  <c r="D90" i="15"/>
  <c r="C90" i="15"/>
  <c r="J82" i="15"/>
  <c r="J81" i="15"/>
  <c r="J80" i="15"/>
  <c r="J79" i="15"/>
  <c r="J78" i="15"/>
  <c r="J77" i="15"/>
  <c r="J76" i="15"/>
  <c r="J100" i="15" s="1"/>
  <c r="J72" i="15"/>
  <c r="J71" i="15"/>
  <c r="J70" i="15"/>
  <c r="J69" i="15"/>
  <c r="J68" i="15"/>
  <c r="J67" i="15"/>
  <c r="J66" i="15"/>
  <c r="J63" i="15"/>
  <c r="J62" i="15"/>
  <c r="J61" i="15"/>
  <c r="J60" i="15"/>
  <c r="J59" i="15"/>
  <c r="J58" i="15"/>
  <c r="J57" i="15"/>
  <c r="J56" i="15"/>
  <c r="J55" i="15"/>
  <c r="J97" i="15" s="1"/>
  <c r="J54" i="15"/>
  <c r="J53" i="15"/>
  <c r="J52" i="15"/>
  <c r="J51" i="15"/>
  <c r="J50" i="15"/>
  <c r="J49" i="15"/>
  <c r="J48" i="15"/>
  <c r="J47" i="15"/>
  <c r="J46" i="15"/>
  <c r="J45" i="15"/>
  <c r="J44" i="15"/>
  <c r="J43" i="15"/>
  <c r="J42" i="15"/>
  <c r="J41" i="15"/>
  <c r="J40" i="15"/>
  <c r="J39" i="15"/>
  <c r="J38" i="15"/>
  <c r="J37" i="15"/>
  <c r="J36" i="15"/>
  <c r="J35" i="15"/>
  <c r="J34" i="15"/>
  <c r="J33" i="15"/>
  <c r="J96" i="15" s="1"/>
  <c r="J32" i="15"/>
  <c r="J31" i="15"/>
  <c r="J30" i="15"/>
  <c r="J29" i="15"/>
  <c r="J28" i="15"/>
  <c r="J95" i="15" s="1"/>
  <c r="J25" i="15"/>
  <c r="J24" i="15"/>
  <c r="J23" i="15"/>
  <c r="J22" i="15"/>
  <c r="J21" i="15"/>
  <c r="J20" i="15"/>
  <c r="J19" i="15"/>
  <c r="J18" i="15"/>
  <c r="J17" i="15"/>
  <c r="J94" i="15" s="1"/>
  <c r="J16" i="15"/>
  <c r="J15" i="15"/>
  <c r="J14" i="15"/>
  <c r="J13" i="15"/>
  <c r="J12" i="15"/>
  <c r="J92" i="15" s="1"/>
  <c r="J11" i="15"/>
  <c r="J10" i="15"/>
  <c r="J90" i="15" s="1"/>
  <c r="J9" i="15"/>
  <c r="J8" i="15"/>
  <c r="J7" i="15"/>
  <c r="J82" i="14"/>
  <c r="J82" i="13"/>
  <c r="I141" i="14"/>
  <c r="H141" i="14"/>
  <c r="G141" i="14"/>
  <c r="D141" i="14"/>
  <c r="C141" i="14"/>
  <c r="I140" i="14"/>
  <c r="H140" i="14"/>
  <c r="G140" i="14"/>
  <c r="D140" i="14"/>
  <c r="C140" i="14"/>
  <c r="I139" i="14"/>
  <c r="H139" i="14"/>
  <c r="G139" i="14"/>
  <c r="D139" i="14"/>
  <c r="C139" i="14"/>
  <c r="I138" i="14"/>
  <c r="H138" i="14"/>
  <c r="G138" i="14"/>
  <c r="D138" i="14"/>
  <c r="C138" i="14"/>
  <c r="I137" i="14"/>
  <c r="H137" i="14"/>
  <c r="G137" i="14"/>
  <c r="D137" i="14"/>
  <c r="C137" i="14"/>
  <c r="I136" i="14"/>
  <c r="H136" i="14"/>
  <c r="G136" i="14"/>
  <c r="D136" i="14"/>
  <c r="C136" i="14"/>
  <c r="I134" i="14"/>
  <c r="I133" i="14"/>
  <c r="I132" i="14"/>
  <c r="I131" i="14"/>
  <c r="I130" i="14"/>
  <c r="I129" i="14"/>
  <c r="I128" i="14"/>
  <c r="I127" i="14"/>
  <c r="I126" i="14"/>
  <c r="I125" i="14"/>
  <c r="I120" i="14"/>
  <c r="H120" i="14"/>
  <c r="G120" i="14"/>
  <c r="D120" i="14"/>
  <c r="C120" i="14"/>
  <c r="I119" i="14"/>
  <c r="H119" i="14"/>
  <c r="G119" i="14"/>
  <c r="D119" i="14"/>
  <c r="C119" i="14"/>
  <c r="I118" i="14"/>
  <c r="H118" i="14"/>
  <c r="G118" i="14"/>
  <c r="D118" i="14"/>
  <c r="C118" i="14"/>
  <c r="I117" i="14"/>
  <c r="H117" i="14"/>
  <c r="G117" i="14"/>
  <c r="D117" i="14"/>
  <c r="C117" i="14"/>
  <c r="I116" i="14"/>
  <c r="H116" i="14"/>
  <c r="G116" i="14"/>
  <c r="D116" i="14"/>
  <c r="C116" i="14"/>
  <c r="I114" i="14"/>
  <c r="I113" i="14"/>
  <c r="I112" i="14"/>
  <c r="I111" i="14"/>
  <c r="I110" i="14"/>
  <c r="I109" i="14"/>
  <c r="I108" i="14"/>
  <c r="I107" i="14"/>
  <c r="I106" i="14"/>
  <c r="I105" i="14"/>
  <c r="I100" i="14"/>
  <c r="H100" i="14"/>
  <c r="G100" i="14"/>
  <c r="D100" i="14"/>
  <c r="C100" i="14"/>
  <c r="J99" i="14"/>
  <c r="I99" i="14"/>
  <c r="H99" i="14"/>
  <c r="G99" i="14"/>
  <c r="D99" i="14"/>
  <c r="C99" i="14"/>
  <c r="I98" i="14"/>
  <c r="H98" i="14"/>
  <c r="G98" i="14"/>
  <c r="D98" i="14"/>
  <c r="C98" i="14"/>
  <c r="I97" i="14"/>
  <c r="H97" i="14"/>
  <c r="G97" i="14"/>
  <c r="D97" i="14"/>
  <c r="C97" i="14"/>
  <c r="I96" i="14"/>
  <c r="H96" i="14"/>
  <c r="G96" i="14"/>
  <c r="D96" i="14"/>
  <c r="C96" i="14"/>
  <c r="I95" i="14"/>
  <c r="H95" i="14"/>
  <c r="G95" i="14"/>
  <c r="D95" i="14"/>
  <c r="C95" i="14"/>
  <c r="E95" i="14" s="1"/>
  <c r="I94" i="14"/>
  <c r="H94" i="14"/>
  <c r="G94" i="14"/>
  <c r="D94" i="14"/>
  <c r="C94" i="14"/>
  <c r="J93" i="14"/>
  <c r="I93" i="14"/>
  <c r="H93" i="14"/>
  <c r="G93" i="14"/>
  <c r="D93" i="14"/>
  <c r="C93" i="14"/>
  <c r="I92" i="14"/>
  <c r="H92" i="14"/>
  <c r="G92" i="14"/>
  <c r="D92" i="14"/>
  <c r="C92" i="14"/>
  <c r="J91" i="14"/>
  <c r="I91" i="14"/>
  <c r="H91" i="14"/>
  <c r="G91" i="14"/>
  <c r="D91" i="14"/>
  <c r="C91" i="14"/>
  <c r="I90" i="14"/>
  <c r="H90" i="14"/>
  <c r="G90" i="14"/>
  <c r="D90" i="14"/>
  <c r="C90" i="14"/>
  <c r="J81" i="14"/>
  <c r="J80" i="14"/>
  <c r="J79" i="14"/>
  <c r="J78" i="14"/>
  <c r="J77" i="14"/>
  <c r="J76" i="14"/>
  <c r="J72" i="14"/>
  <c r="J71" i="14"/>
  <c r="J70" i="14"/>
  <c r="J69" i="14"/>
  <c r="J68" i="14"/>
  <c r="J67" i="14"/>
  <c r="J66" i="14"/>
  <c r="J63" i="14"/>
  <c r="J62" i="14"/>
  <c r="J61" i="14"/>
  <c r="J60" i="14"/>
  <c r="J59" i="14"/>
  <c r="J58" i="14"/>
  <c r="J57" i="14"/>
  <c r="J56" i="14"/>
  <c r="J55" i="14"/>
  <c r="J54" i="14"/>
  <c r="J53" i="14"/>
  <c r="J52" i="14"/>
  <c r="J51" i="14"/>
  <c r="J50" i="14"/>
  <c r="J48" i="14"/>
  <c r="J49" i="14"/>
  <c r="J47" i="14"/>
  <c r="J46" i="14"/>
  <c r="J45" i="14"/>
  <c r="J44" i="14"/>
  <c r="J43" i="14"/>
  <c r="J42" i="14"/>
  <c r="J41" i="14"/>
  <c r="J40" i="14"/>
  <c r="J39" i="14"/>
  <c r="J38" i="14"/>
  <c r="J37" i="14"/>
  <c r="J36" i="14"/>
  <c r="J35" i="14"/>
  <c r="J34" i="14"/>
  <c r="J33" i="14"/>
  <c r="J32" i="14"/>
  <c r="J31" i="14"/>
  <c r="J30" i="14"/>
  <c r="J29" i="14"/>
  <c r="J28" i="14"/>
  <c r="J15" i="14"/>
  <c r="J25" i="14"/>
  <c r="J24" i="14"/>
  <c r="J23" i="14"/>
  <c r="J22" i="14"/>
  <c r="J21" i="14"/>
  <c r="J20" i="14"/>
  <c r="J19" i="14"/>
  <c r="J16" i="14"/>
  <c r="J18" i="14"/>
  <c r="J17" i="14"/>
  <c r="J14" i="14"/>
  <c r="J13" i="14"/>
  <c r="J12" i="14"/>
  <c r="J11" i="14"/>
  <c r="J10" i="14"/>
  <c r="J9" i="14"/>
  <c r="J8" i="14"/>
  <c r="J7" i="14"/>
  <c r="I141" i="13"/>
  <c r="H141" i="13"/>
  <c r="G141" i="13"/>
  <c r="D141" i="13"/>
  <c r="C141" i="13"/>
  <c r="E141" i="13" s="1"/>
  <c r="I140" i="13"/>
  <c r="H140" i="13"/>
  <c r="G140" i="13"/>
  <c r="D140" i="13"/>
  <c r="C140" i="13"/>
  <c r="I139" i="13"/>
  <c r="H139" i="13"/>
  <c r="G139" i="13"/>
  <c r="D139" i="13"/>
  <c r="C139" i="13"/>
  <c r="I138" i="13"/>
  <c r="H138" i="13"/>
  <c r="G138" i="13"/>
  <c r="D138" i="13"/>
  <c r="C138" i="13"/>
  <c r="I137" i="13"/>
  <c r="H137" i="13"/>
  <c r="G137" i="13"/>
  <c r="D137" i="13"/>
  <c r="C137" i="13"/>
  <c r="I136" i="13"/>
  <c r="H136" i="13"/>
  <c r="G136" i="13"/>
  <c r="D136" i="13"/>
  <c r="C136" i="13"/>
  <c r="E136" i="13" s="1"/>
  <c r="I134" i="13"/>
  <c r="I133" i="13"/>
  <c r="I132" i="13"/>
  <c r="I131" i="13"/>
  <c r="I130" i="13"/>
  <c r="I129" i="13"/>
  <c r="I128" i="13"/>
  <c r="I127" i="13"/>
  <c r="I126" i="13"/>
  <c r="I125" i="13"/>
  <c r="I120" i="13"/>
  <c r="H120" i="13"/>
  <c r="G120" i="13"/>
  <c r="D120" i="13"/>
  <c r="C120" i="13"/>
  <c r="I119" i="13"/>
  <c r="H119" i="13"/>
  <c r="G119" i="13"/>
  <c r="D119" i="13"/>
  <c r="C119" i="13"/>
  <c r="I118" i="13"/>
  <c r="H118" i="13"/>
  <c r="G118" i="13"/>
  <c r="D118" i="13"/>
  <c r="E118" i="13" s="1"/>
  <c r="C118" i="13"/>
  <c r="I117" i="13"/>
  <c r="H117" i="13"/>
  <c r="G117" i="13"/>
  <c r="D117" i="13"/>
  <c r="C117" i="13"/>
  <c r="I116" i="13"/>
  <c r="H116" i="13"/>
  <c r="G116" i="13"/>
  <c r="D116" i="13"/>
  <c r="C116" i="13"/>
  <c r="I114" i="13"/>
  <c r="I113" i="13"/>
  <c r="I112" i="13"/>
  <c r="I111" i="13"/>
  <c r="I110" i="13"/>
  <c r="I109" i="13"/>
  <c r="I108" i="13"/>
  <c r="I107" i="13"/>
  <c r="I106" i="13"/>
  <c r="I105" i="13"/>
  <c r="I100" i="13"/>
  <c r="H100" i="13"/>
  <c r="G100" i="13"/>
  <c r="D100" i="13"/>
  <c r="C100" i="13"/>
  <c r="J99" i="13"/>
  <c r="I99" i="13"/>
  <c r="H99" i="13"/>
  <c r="G99" i="13"/>
  <c r="D99" i="13"/>
  <c r="C99" i="13"/>
  <c r="I98" i="13"/>
  <c r="H98" i="13"/>
  <c r="G98" i="13"/>
  <c r="D98" i="13"/>
  <c r="C98" i="13"/>
  <c r="I97" i="13"/>
  <c r="H97" i="13"/>
  <c r="G97" i="13"/>
  <c r="D97" i="13"/>
  <c r="C97" i="13"/>
  <c r="I96" i="13"/>
  <c r="H96" i="13"/>
  <c r="G96" i="13"/>
  <c r="D96" i="13"/>
  <c r="C96" i="13"/>
  <c r="I95" i="13"/>
  <c r="H95" i="13"/>
  <c r="G95" i="13"/>
  <c r="D95" i="13"/>
  <c r="C95" i="13"/>
  <c r="I94" i="13"/>
  <c r="H94" i="13"/>
  <c r="G94" i="13"/>
  <c r="D94" i="13"/>
  <c r="C94" i="13"/>
  <c r="J93" i="13"/>
  <c r="I93" i="13"/>
  <c r="H93" i="13"/>
  <c r="G93" i="13"/>
  <c r="D93" i="13"/>
  <c r="C93" i="13"/>
  <c r="I92" i="13"/>
  <c r="H92" i="13"/>
  <c r="G92" i="13"/>
  <c r="D92" i="13"/>
  <c r="C92" i="13"/>
  <c r="J91" i="13"/>
  <c r="I91" i="13"/>
  <c r="H91" i="13"/>
  <c r="G91" i="13"/>
  <c r="D91" i="13"/>
  <c r="C91" i="13"/>
  <c r="I90" i="13"/>
  <c r="H90" i="13"/>
  <c r="G90" i="13"/>
  <c r="D90" i="13"/>
  <c r="C90" i="13"/>
  <c r="J79" i="13"/>
  <c r="J78" i="13"/>
  <c r="J76" i="13"/>
  <c r="J81" i="13"/>
  <c r="J80" i="13"/>
  <c r="J77" i="13"/>
  <c r="J70" i="13"/>
  <c r="J69" i="13"/>
  <c r="J67" i="13"/>
  <c r="J71" i="13"/>
  <c r="J68" i="13"/>
  <c r="J66" i="13"/>
  <c r="J72" i="13"/>
  <c r="J61" i="13"/>
  <c r="J59" i="13"/>
  <c r="J62" i="13"/>
  <c r="J56" i="13"/>
  <c r="J63" i="13"/>
  <c r="J60" i="13"/>
  <c r="J58" i="13"/>
  <c r="J57" i="13"/>
  <c r="J55" i="13"/>
  <c r="J39" i="13"/>
  <c r="J52" i="13"/>
  <c r="J41" i="13"/>
  <c r="J51" i="13"/>
  <c r="J33" i="13"/>
  <c r="J47" i="13"/>
  <c r="J50" i="13"/>
  <c r="J37" i="13"/>
  <c r="J34" i="13"/>
  <c r="J36" i="13"/>
  <c r="J46" i="13"/>
  <c r="J53" i="13"/>
  <c r="J38" i="13"/>
  <c r="J45" i="13"/>
  <c r="J43" i="13"/>
  <c r="J40" i="13"/>
  <c r="J42" i="13"/>
  <c r="J49" i="13"/>
  <c r="J48" i="13"/>
  <c r="J54" i="13"/>
  <c r="J35" i="13"/>
  <c r="J44" i="13"/>
  <c r="J30" i="13"/>
  <c r="J32" i="13"/>
  <c r="J29" i="13"/>
  <c r="J31" i="13"/>
  <c r="J28" i="13"/>
  <c r="J23" i="13"/>
  <c r="J22" i="13"/>
  <c r="J16" i="13"/>
  <c r="J24" i="13"/>
  <c r="J18" i="13"/>
  <c r="J15" i="13"/>
  <c r="J21" i="13"/>
  <c r="J20" i="13"/>
  <c r="J19" i="13"/>
  <c r="J14" i="13"/>
  <c r="J25" i="13"/>
  <c r="J11" i="13"/>
  <c r="J13" i="13"/>
  <c r="J17" i="13"/>
  <c r="J12" i="13"/>
  <c r="J10" i="13"/>
  <c r="J9" i="13"/>
  <c r="J8" i="13"/>
  <c r="J7" i="13"/>
  <c r="J21" i="12"/>
  <c r="I141" i="12"/>
  <c r="H141" i="12"/>
  <c r="G141" i="12"/>
  <c r="D141" i="12"/>
  <c r="C141" i="12"/>
  <c r="I140" i="12"/>
  <c r="H140" i="12"/>
  <c r="G140" i="12"/>
  <c r="D140" i="12"/>
  <c r="C140" i="12"/>
  <c r="E140" i="12" s="1"/>
  <c r="I139" i="12"/>
  <c r="H139" i="12"/>
  <c r="G139" i="12"/>
  <c r="D139" i="12"/>
  <c r="C139" i="12"/>
  <c r="E139" i="12" s="1"/>
  <c r="I138" i="12"/>
  <c r="H138" i="12"/>
  <c r="G138" i="12"/>
  <c r="D138" i="12"/>
  <c r="C138" i="12"/>
  <c r="E138" i="12" s="1"/>
  <c r="I137" i="12"/>
  <c r="H137" i="12"/>
  <c r="G137" i="12"/>
  <c r="D137" i="12"/>
  <c r="C137" i="12"/>
  <c r="E137" i="12" s="1"/>
  <c r="I136" i="12"/>
  <c r="H136" i="12"/>
  <c r="G136" i="12"/>
  <c r="G142" i="12" s="1"/>
  <c r="D136" i="12"/>
  <c r="C136" i="12"/>
  <c r="E136" i="12" s="1"/>
  <c r="I134" i="12"/>
  <c r="I133" i="12"/>
  <c r="I132" i="12"/>
  <c r="I131" i="12"/>
  <c r="I130" i="12"/>
  <c r="I129" i="12"/>
  <c r="I128" i="12"/>
  <c r="I127" i="12"/>
  <c r="I126" i="12"/>
  <c r="I125" i="12"/>
  <c r="I120" i="12"/>
  <c r="H120" i="12"/>
  <c r="G120" i="12"/>
  <c r="D120" i="12"/>
  <c r="C120" i="12"/>
  <c r="I119" i="12"/>
  <c r="H119" i="12"/>
  <c r="G119" i="12"/>
  <c r="D119" i="12"/>
  <c r="E119" i="12" s="1"/>
  <c r="C119" i="12"/>
  <c r="I118" i="12"/>
  <c r="H118" i="12"/>
  <c r="G118" i="12"/>
  <c r="D118" i="12"/>
  <c r="C118" i="12"/>
  <c r="I117" i="12"/>
  <c r="H117" i="12"/>
  <c r="G117" i="12"/>
  <c r="D117" i="12"/>
  <c r="C117" i="12"/>
  <c r="C121" i="12" s="1"/>
  <c r="I116" i="12"/>
  <c r="H116" i="12"/>
  <c r="G116" i="12"/>
  <c r="D116" i="12"/>
  <c r="E116" i="12" s="1"/>
  <c r="C116" i="12"/>
  <c r="I114" i="12"/>
  <c r="I113" i="12"/>
  <c r="I112" i="12"/>
  <c r="I111" i="12"/>
  <c r="I110" i="12"/>
  <c r="I109" i="12"/>
  <c r="I108" i="12"/>
  <c r="I107" i="12"/>
  <c r="I106" i="12"/>
  <c r="I105" i="12"/>
  <c r="I100" i="12"/>
  <c r="H100" i="12"/>
  <c r="G100" i="12"/>
  <c r="D100" i="12"/>
  <c r="C100" i="12"/>
  <c r="J99" i="12"/>
  <c r="I99" i="12"/>
  <c r="H99" i="12"/>
  <c r="G99" i="12"/>
  <c r="D99" i="12"/>
  <c r="C99" i="12"/>
  <c r="I98" i="12"/>
  <c r="H98" i="12"/>
  <c r="G98" i="12"/>
  <c r="D98" i="12"/>
  <c r="C98" i="12"/>
  <c r="E98" i="12" s="1"/>
  <c r="I97" i="12"/>
  <c r="H97" i="12"/>
  <c r="G97" i="12"/>
  <c r="D97" i="12"/>
  <c r="C97" i="12"/>
  <c r="I96" i="12"/>
  <c r="H96" i="12"/>
  <c r="G96" i="12"/>
  <c r="D96" i="12"/>
  <c r="C96" i="12"/>
  <c r="I95" i="12"/>
  <c r="H95" i="12"/>
  <c r="G95" i="12"/>
  <c r="D95" i="12"/>
  <c r="C95" i="12"/>
  <c r="I94" i="12"/>
  <c r="H94" i="12"/>
  <c r="G94" i="12"/>
  <c r="D94" i="12"/>
  <c r="C94" i="12"/>
  <c r="J93" i="12"/>
  <c r="I93" i="12"/>
  <c r="H93" i="12"/>
  <c r="G93" i="12"/>
  <c r="D93" i="12"/>
  <c r="C93" i="12"/>
  <c r="I92" i="12"/>
  <c r="H92" i="12"/>
  <c r="G92" i="12"/>
  <c r="D92" i="12"/>
  <c r="C92" i="12"/>
  <c r="J91" i="12"/>
  <c r="I91" i="12"/>
  <c r="H91" i="12"/>
  <c r="G91" i="12"/>
  <c r="D91" i="12"/>
  <c r="C91" i="12"/>
  <c r="I90" i="12"/>
  <c r="H90" i="12"/>
  <c r="G90" i="12"/>
  <c r="D90" i="12"/>
  <c r="C90" i="12"/>
  <c r="J84" i="12"/>
  <c r="J83" i="12"/>
  <c r="J82" i="12"/>
  <c r="J81" i="12"/>
  <c r="J80" i="12"/>
  <c r="J78" i="12"/>
  <c r="J77" i="12"/>
  <c r="J72" i="12"/>
  <c r="J71" i="12"/>
  <c r="J70" i="12"/>
  <c r="J69" i="12"/>
  <c r="J68" i="12"/>
  <c r="J67" i="12"/>
  <c r="J65" i="12"/>
  <c r="J63" i="12"/>
  <c r="J62" i="12"/>
  <c r="J61" i="12"/>
  <c r="J60" i="12"/>
  <c r="J59" i="12"/>
  <c r="J58" i="12"/>
  <c r="J57" i="12"/>
  <c r="J56" i="12"/>
  <c r="J55" i="12"/>
  <c r="J54" i="12"/>
  <c r="J53" i="12"/>
  <c r="J52" i="12"/>
  <c r="J51" i="12"/>
  <c r="J50" i="12"/>
  <c r="J49" i="12"/>
  <c r="J48" i="12"/>
  <c r="J47" i="12"/>
  <c r="J46" i="12"/>
  <c r="J45" i="12"/>
  <c r="J44" i="12"/>
  <c r="J43" i="12"/>
  <c r="J42" i="12"/>
  <c r="J41" i="12"/>
  <c r="J40" i="12"/>
  <c r="J39" i="12"/>
  <c r="J38" i="12"/>
  <c r="J37" i="12"/>
  <c r="J36" i="12"/>
  <c r="J35" i="12"/>
  <c r="J34" i="12"/>
  <c r="J33" i="12"/>
  <c r="J96" i="12" s="1"/>
  <c r="J32" i="12"/>
  <c r="J31" i="12"/>
  <c r="J30" i="12"/>
  <c r="J29" i="12"/>
  <c r="J28" i="12"/>
  <c r="J95" i="12" s="1"/>
  <c r="J25" i="12"/>
  <c r="J24" i="12"/>
  <c r="J23" i="12"/>
  <c r="J22" i="12"/>
  <c r="J20" i="12"/>
  <c r="J19" i="12"/>
  <c r="J18" i="12"/>
  <c r="J17" i="12"/>
  <c r="J16" i="12"/>
  <c r="J15" i="12"/>
  <c r="J14" i="12"/>
  <c r="J13" i="12"/>
  <c r="J12" i="12"/>
  <c r="J11" i="12"/>
  <c r="J10" i="12"/>
  <c r="J9" i="12"/>
  <c r="J8" i="12"/>
  <c r="J7" i="12"/>
  <c r="J90" i="12" s="1"/>
  <c r="I141" i="11"/>
  <c r="H141" i="11"/>
  <c r="G141" i="11"/>
  <c r="D141" i="11"/>
  <c r="C141" i="11"/>
  <c r="E141" i="11" s="1"/>
  <c r="I140" i="11"/>
  <c r="H140" i="11"/>
  <c r="G140" i="11"/>
  <c r="D140" i="11"/>
  <c r="C140" i="11"/>
  <c r="E140" i="11" s="1"/>
  <c r="I139" i="11"/>
  <c r="H139" i="11"/>
  <c r="G139" i="11"/>
  <c r="D139" i="11"/>
  <c r="C139" i="11"/>
  <c r="E139" i="11" s="1"/>
  <c r="I138" i="11"/>
  <c r="H138" i="11"/>
  <c r="G138" i="11"/>
  <c r="D138" i="11"/>
  <c r="C138" i="11"/>
  <c r="I137" i="11"/>
  <c r="H137" i="11"/>
  <c r="G137" i="11"/>
  <c r="D137" i="11"/>
  <c r="C137" i="11"/>
  <c r="E137" i="11" s="1"/>
  <c r="I136" i="11"/>
  <c r="H136" i="11"/>
  <c r="G136" i="11"/>
  <c r="D136" i="11"/>
  <c r="C136" i="11"/>
  <c r="E136" i="11" s="1"/>
  <c r="I134" i="11"/>
  <c r="I133" i="11"/>
  <c r="I132" i="11"/>
  <c r="I131" i="11"/>
  <c r="I130" i="11"/>
  <c r="I129" i="11"/>
  <c r="I128" i="11"/>
  <c r="I127" i="11"/>
  <c r="I126" i="11"/>
  <c r="I125" i="11"/>
  <c r="I120" i="11"/>
  <c r="H120" i="11"/>
  <c r="G120" i="11"/>
  <c r="D120" i="11"/>
  <c r="E120" i="11" s="1"/>
  <c r="C120" i="11"/>
  <c r="I119" i="11"/>
  <c r="H119" i="11"/>
  <c r="G119" i="11"/>
  <c r="D119" i="11"/>
  <c r="E119" i="11" s="1"/>
  <c r="C119" i="11"/>
  <c r="I118" i="11"/>
  <c r="H118" i="11"/>
  <c r="G118" i="11"/>
  <c r="D118" i="11"/>
  <c r="C118" i="11"/>
  <c r="I117" i="11"/>
  <c r="H117" i="11"/>
  <c r="G117" i="11"/>
  <c r="D117" i="11"/>
  <c r="C117" i="11"/>
  <c r="I116" i="11"/>
  <c r="I121" i="11" s="1"/>
  <c r="H116" i="11"/>
  <c r="H121" i="11" s="1"/>
  <c r="G116" i="11"/>
  <c r="D116" i="11"/>
  <c r="C116" i="11"/>
  <c r="E116" i="11" s="1"/>
  <c r="I114" i="11"/>
  <c r="I113" i="11"/>
  <c r="I112" i="11"/>
  <c r="I111" i="11"/>
  <c r="I110" i="11"/>
  <c r="I109" i="11"/>
  <c r="I108" i="11"/>
  <c r="I107" i="11"/>
  <c r="I106" i="11"/>
  <c r="I105" i="11"/>
  <c r="I100" i="11"/>
  <c r="H100" i="11"/>
  <c r="G100" i="11"/>
  <c r="D100" i="11"/>
  <c r="C100" i="11"/>
  <c r="J99" i="11"/>
  <c r="I99" i="11"/>
  <c r="H99" i="11"/>
  <c r="G99" i="11"/>
  <c r="D99" i="11"/>
  <c r="C99" i="11"/>
  <c r="I98" i="11"/>
  <c r="H98" i="11"/>
  <c r="G98" i="11"/>
  <c r="D98" i="11"/>
  <c r="C98" i="11"/>
  <c r="E98" i="11" s="1"/>
  <c r="I97" i="11"/>
  <c r="H97" i="11"/>
  <c r="G97" i="11"/>
  <c r="D97" i="11"/>
  <c r="C97" i="11"/>
  <c r="I96" i="11"/>
  <c r="H96" i="11"/>
  <c r="G96" i="11"/>
  <c r="D96" i="11"/>
  <c r="C96" i="11"/>
  <c r="I95" i="11"/>
  <c r="H95" i="11"/>
  <c r="G95" i="11"/>
  <c r="D95" i="11"/>
  <c r="C95" i="11"/>
  <c r="E95" i="11" s="1"/>
  <c r="I94" i="11"/>
  <c r="H94" i="11"/>
  <c r="G94" i="11"/>
  <c r="D94" i="11"/>
  <c r="C94" i="11"/>
  <c r="J93" i="11"/>
  <c r="I93" i="11"/>
  <c r="H93" i="11"/>
  <c r="G93" i="11"/>
  <c r="D93" i="11"/>
  <c r="C93" i="11"/>
  <c r="I92" i="11"/>
  <c r="H92" i="11"/>
  <c r="G92" i="11"/>
  <c r="D92" i="11"/>
  <c r="C92" i="11"/>
  <c r="J91" i="11"/>
  <c r="I91" i="11"/>
  <c r="H91" i="11"/>
  <c r="G91" i="11"/>
  <c r="D91" i="11"/>
  <c r="C91" i="11"/>
  <c r="I90" i="11"/>
  <c r="H90" i="11"/>
  <c r="G90" i="11"/>
  <c r="D90" i="11"/>
  <c r="C90" i="11"/>
  <c r="J84" i="11"/>
  <c r="J83" i="11"/>
  <c r="J82" i="11"/>
  <c r="J81" i="11"/>
  <c r="J80" i="11"/>
  <c r="J78" i="11"/>
  <c r="J77" i="11"/>
  <c r="J72" i="11"/>
  <c r="J71" i="11"/>
  <c r="J70" i="11"/>
  <c r="J69" i="11"/>
  <c r="J68" i="11"/>
  <c r="J67" i="11"/>
  <c r="J65" i="11"/>
  <c r="J63" i="11"/>
  <c r="J62" i="11"/>
  <c r="J61" i="11"/>
  <c r="J60" i="11"/>
  <c r="J59" i="11"/>
  <c r="J58" i="11"/>
  <c r="J57" i="11"/>
  <c r="J56" i="11"/>
  <c r="J55" i="11"/>
  <c r="J54" i="11"/>
  <c r="J53" i="11"/>
  <c r="J52" i="11"/>
  <c r="J51" i="11"/>
  <c r="J50" i="11"/>
  <c r="J49" i="11"/>
  <c r="J48" i="11"/>
  <c r="J47" i="11"/>
  <c r="J46" i="11"/>
  <c r="J45" i="11"/>
  <c r="J44" i="11"/>
  <c r="J43" i="11"/>
  <c r="J42" i="11"/>
  <c r="J41" i="11"/>
  <c r="J40" i="11"/>
  <c r="J39" i="11"/>
  <c r="J38" i="11"/>
  <c r="J37" i="11"/>
  <c r="J36" i="11"/>
  <c r="J35" i="11"/>
  <c r="J34" i="11"/>
  <c r="J33" i="11"/>
  <c r="J32" i="11"/>
  <c r="J31" i="11"/>
  <c r="J30" i="11"/>
  <c r="J29" i="11"/>
  <c r="J28" i="11"/>
  <c r="J25" i="11"/>
  <c r="J24" i="11"/>
  <c r="J23" i="11"/>
  <c r="J22" i="11"/>
  <c r="J20" i="11"/>
  <c r="J19" i="11"/>
  <c r="J18" i="11"/>
  <c r="J17" i="11"/>
  <c r="J16" i="11"/>
  <c r="J15" i="11"/>
  <c r="J14" i="11"/>
  <c r="J13" i="11"/>
  <c r="J12" i="11"/>
  <c r="J11" i="11"/>
  <c r="J10" i="11"/>
  <c r="J9" i="11"/>
  <c r="J8" i="11"/>
  <c r="J7" i="11"/>
  <c r="I141" i="10"/>
  <c r="H141" i="10"/>
  <c r="G141" i="10"/>
  <c r="D141" i="10"/>
  <c r="C141" i="10"/>
  <c r="I140" i="10"/>
  <c r="H140" i="10"/>
  <c r="G140" i="10"/>
  <c r="D140" i="10"/>
  <c r="C140" i="10"/>
  <c r="E140" i="10" s="1"/>
  <c r="I139" i="10"/>
  <c r="H139" i="10"/>
  <c r="G139" i="10"/>
  <c r="D139" i="10"/>
  <c r="C139" i="10"/>
  <c r="E139" i="10" s="1"/>
  <c r="I138" i="10"/>
  <c r="H138" i="10"/>
  <c r="G138" i="10"/>
  <c r="D138" i="10"/>
  <c r="C138" i="10"/>
  <c r="E138" i="10" s="1"/>
  <c r="I137" i="10"/>
  <c r="H137" i="10"/>
  <c r="G137" i="10"/>
  <c r="D137" i="10"/>
  <c r="C137" i="10"/>
  <c r="E137" i="10" s="1"/>
  <c r="I136" i="10"/>
  <c r="H136" i="10"/>
  <c r="G136" i="10"/>
  <c r="G142" i="10" s="1"/>
  <c r="D136" i="10"/>
  <c r="C136" i="10"/>
  <c r="E136" i="10" s="1"/>
  <c r="I134" i="10"/>
  <c r="I133" i="10"/>
  <c r="I132" i="10"/>
  <c r="I131" i="10"/>
  <c r="I130" i="10"/>
  <c r="I129" i="10"/>
  <c r="I128" i="10"/>
  <c r="I127" i="10"/>
  <c r="I126" i="10"/>
  <c r="I125" i="10"/>
  <c r="I120" i="10"/>
  <c r="H120" i="10"/>
  <c r="G120" i="10"/>
  <c r="D120" i="10"/>
  <c r="E120" i="10" s="1"/>
  <c r="C120" i="10"/>
  <c r="I119" i="10"/>
  <c r="H119" i="10"/>
  <c r="G119" i="10"/>
  <c r="D119" i="10"/>
  <c r="C119" i="10"/>
  <c r="I118" i="10"/>
  <c r="H118" i="10"/>
  <c r="G118" i="10"/>
  <c r="D118" i="10"/>
  <c r="E118" i="10" s="1"/>
  <c r="C118" i="10"/>
  <c r="I117" i="10"/>
  <c r="H117" i="10"/>
  <c r="G117" i="10"/>
  <c r="D117" i="10"/>
  <c r="D121" i="10" s="1"/>
  <c r="C117" i="10"/>
  <c r="C121" i="10" s="1"/>
  <c r="I116" i="10"/>
  <c r="H116" i="10"/>
  <c r="G116" i="10"/>
  <c r="D116" i="10"/>
  <c r="E116" i="10" s="1"/>
  <c r="C116" i="10"/>
  <c r="I114" i="10"/>
  <c r="I113" i="10"/>
  <c r="I112" i="10"/>
  <c r="I111" i="10"/>
  <c r="I110" i="10"/>
  <c r="I109" i="10"/>
  <c r="I108" i="10"/>
  <c r="I107" i="10"/>
  <c r="I106" i="10"/>
  <c r="I105" i="10"/>
  <c r="I100" i="10"/>
  <c r="H100" i="10"/>
  <c r="G100" i="10"/>
  <c r="D100" i="10"/>
  <c r="C100" i="10"/>
  <c r="E100" i="10" s="1"/>
  <c r="J99" i="10"/>
  <c r="I99" i="10"/>
  <c r="H99" i="10"/>
  <c r="G99" i="10"/>
  <c r="D99" i="10"/>
  <c r="C99" i="10"/>
  <c r="E99" i="10" s="1"/>
  <c r="I98" i="10"/>
  <c r="H98" i="10"/>
  <c r="G98" i="10"/>
  <c r="D98" i="10"/>
  <c r="C98" i="10"/>
  <c r="I97" i="10"/>
  <c r="H97" i="10"/>
  <c r="G97" i="10"/>
  <c r="D97" i="10"/>
  <c r="C97" i="10"/>
  <c r="I96" i="10"/>
  <c r="H96" i="10"/>
  <c r="G96" i="10"/>
  <c r="D96" i="10"/>
  <c r="C96" i="10"/>
  <c r="I95" i="10"/>
  <c r="H95" i="10"/>
  <c r="G95" i="10"/>
  <c r="D95" i="10"/>
  <c r="C95" i="10"/>
  <c r="I94" i="10"/>
  <c r="H94" i="10"/>
  <c r="G94" i="10"/>
  <c r="D94" i="10"/>
  <c r="C94" i="10"/>
  <c r="J93" i="10"/>
  <c r="I93" i="10"/>
  <c r="H93" i="10"/>
  <c r="G93" i="10"/>
  <c r="D93" i="10"/>
  <c r="C93" i="10"/>
  <c r="I92" i="10"/>
  <c r="H92" i="10"/>
  <c r="G92" i="10"/>
  <c r="D92" i="10"/>
  <c r="C92" i="10"/>
  <c r="E92" i="10" s="1"/>
  <c r="J91" i="10"/>
  <c r="I91" i="10"/>
  <c r="H91" i="10"/>
  <c r="G91" i="10"/>
  <c r="D91" i="10"/>
  <c r="C91" i="10"/>
  <c r="E91" i="10" s="1"/>
  <c r="I90" i="10"/>
  <c r="H90" i="10"/>
  <c r="G90" i="10"/>
  <c r="D90" i="10"/>
  <c r="C90" i="10"/>
  <c r="J84" i="10"/>
  <c r="J83" i="10"/>
  <c r="J82" i="10"/>
  <c r="J81" i="10"/>
  <c r="J80" i="10"/>
  <c r="J78" i="10"/>
  <c r="J77" i="10"/>
  <c r="J72" i="10"/>
  <c r="J71" i="10"/>
  <c r="J70" i="10"/>
  <c r="J69" i="10"/>
  <c r="J68" i="10"/>
  <c r="J67" i="10"/>
  <c r="J65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96" i="10" s="1"/>
  <c r="J32" i="10"/>
  <c r="J31" i="10"/>
  <c r="J30" i="10"/>
  <c r="J29" i="10"/>
  <c r="J95" i="10" s="1"/>
  <c r="J28" i="10"/>
  <c r="J25" i="10"/>
  <c r="J24" i="10"/>
  <c r="J23" i="10"/>
  <c r="J22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24" i="5"/>
  <c r="J25" i="6"/>
  <c r="J24" i="6"/>
  <c r="J28" i="6"/>
  <c r="J29" i="6"/>
  <c r="J30" i="6"/>
  <c r="J31" i="6"/>
  <c r="J32" i="6"/>
  <c r="J33" i="6"/>
  <c r="J33" i="5"/>
  <c r="J33" i="4"/>
  <c r="J65" i="4"/>
  <c r="J32" i="5"/>
  <c r="J32" i="4"/>
  <c r="J30" i="5"/>
  <c r="J30" i="4"/>
  <c r="J31" i="5"/>
  <c r="J31" i="4"/>
  <c r="J31" i="3"/>
  <c r="J31" i="2"/>
  <c r="J54" i="6"/>
  <c r="J54" i="5"/>
  <c r="J54" i="4"/>
  <c r="J54" i="3"/>
  <c r="I141" i="6"/>
  <c r="H141" i="6"/>
  <c r="G141" i="6"/>
  <c r="D141" i="6"/>
  <c r="C141" i="6"/>
  <c r="E141" i="6" s="1"/>
  <c r="I140" i="6"/>
  <c r="H140" i="6"/>
  <c r="G140" i="6"/>
  <c r="D140" i="6"/>
  <c r="C140" i="6"/>
  <c r="I139" i="6"/>
  <c r="H139" i="6"/>
  <c r="G139" i="6"/>
  <c r="D139" i="6"/>
  <c r="C139" i="6"/>
  <c r="I138" i="6"/>
  <c r="H138" i="6"/>
  <c r="G138" i="6"/>
  <c r="D138" i="6"/>
  <c r="C138" i="6"/>
  <c r="I137" i="6"/>
  <c r="H137" i="6"/>
  <c r="G137" i="6"/>
  <c r="D137" i="6"/>
  <c r="C137" i="6"/>
  <c r="I136" i="6"/>
  <c r="H136" i="6"/>
  <c r="G136" i="6"/>
  <c r="D136" i="6"/>
  <c r="C136" i="6"/>
  <c r="I134" i="6"/>
  <c r="I133" i="6"/>
  <c r="I132" i="6"/>
  <c r="I131" i="6"/>
  <c r="I130" i="6"/>
  <c r="I129" i="6"/>
  <c r="I128" i="6"/>
  <c r="I127" i="6"/>
  <c r="I126" i="6"/>
  <c r="I125" i="6"/>
  <c r="I120" i="6"/>
  <c r="H120" i="6"/>
  <c r="G120" i="6"/>
  <c r="D120" i="6"/>
  <c r="C120" i="6"/>
  <c r="I119" i="6"/>
  <c r="H119" i="6"/>
  <c r="G119" i="6"/>
  <c r="D119" i="6"/>
  <c r="C119" i="6"/>
  <c r="I118" i="6"/>
  <c r="H118" i="6"/>
  <c r="G118" i="6"/>
  <c r="D118" i="6"/>
  <c r="C118" i="6"/>
  <c r="I117" i="6"/>
  <c r="H117" i="6"/>
  <c r="G117" i="6"/>
  <c r="D117" i="6"/>
  <c r="C117" i="6"/>
  <c r="I116" i="6"/>
  <c r="H116" i="6"/>
  <c r="G116" i="6"/>
  <c r="D116" i="6"/>
  <c r="C116" i="6"/>
  <c r="E116" i="6" s="1"/>
  <c r="I114" i="6"/>
  <c r="I113" i="6"/>
  <c r="I112" i="6"/>
  <c r="I111" i="6"/>
  <c r="I110" i="6"/>
  <c r="I109" i="6"/>
  <c r="I108" i="6"/>
  <c r="I107" i="6"/>
  <c r="I106" i="6"/>
  <c r="I105" i="6"/>
  <c r="I100" i="6"/>
  <c r="H100" i="6"/>
  <c r="G100" i="6"/>
  <c r="D100" i="6"/>
  <c r="C100" i="6"/>
  <c r="J99" i="6"/>
  <c r="I99" i="6"/>
  <c r="H99" i="6"/>
  <c r="G99" i="6"/>
  <c r="D99" i="6"/>
  <c r="C99" i="6"/>
  <c r="I98" i="6"/>
  <c r="H98" i="6"/>
  <c r="G98" i="6"/>
  <c r="D98" i="6"/>
  <c r="C98" i="6"/>
  <c r="I97" i="6"/>
  <c r="H97" i="6"/>
  <c r="G97" i="6"/>
  <c r="D97" i="6"/>
  <c r="C97" i="6"/>
  <c r="I96" i="6"/>
  <c r="H96" i="6"/>
  <c r="G96" i="6"/>
  <c r="D96" i="6"/>
  <c r="C96" i="6"/>
  <c r="I95" i="6"/>
  <c r="H95" i="6"/>
  <c r="G95" i="6"/>
  <c r="D95" i="6"/>
  <c r="C95" i="6"/>
  <c r="I94" i="6"/>
  <c r="H94" i="6"/>
  <c r="G94" i="6"/>
  <c r="D94" i="6"/>
  <c r="C94" i="6"/>
  <c r="J93" i="6"/>
  <c r="I93" i="6"/>
  <c r="H93" i="6"/>
  <c r="G93" i="6"/>
  <c r="D93" i="6"/>
  <c r="C93" i="6"/>
  <c r="I92" i="6"/>
  <c r="H92" i="6"/>
  <c r="G92" i="6"/>
  <c r="D92" i="6"/>
  <c r="C92" i="6"/>
  <c r="J91" i="6"/>
  <c r="I91" i="6"/>
  <c r="H91" i="6"/>
  <c r="G91" i="6"/>
  <c r="D91" i="6"/>
  <c r="C91" i="6"/>
  <c r="I90" i="6"/>
  <c r="H90" i="6"/>
  <c r="G90" i="6"/>
  <c r="D90" i="6"/>
  <c r="C90" i="6"/>
  <c r="J84" i="6"/>
  <c r="J83" i="6"/>
  <c r="J82" i="6"/>
  <c r="J81" i="6"/>
  <c r="J80" i="6"/>
  <c r="J78" i="6"/>
  <c r="J77" i="6"/>
  <c r="J72" i="6"/>
  <c r="J71" i="6"/>
  <c r="J70" i="6"/>
  <c r="J69" i="6"/>
  <c r="J68" i="6"/>
  <c r="J67" i="6"/>
  <c r="J65" i="6"/>
  <c r="J63" i="6"/>
  <c r="J62" i="6"/>
  <c r="J61" i="6"/>
  <c r="J60" i="6"/>
  <c r="J59" i="6"/>
  <c r="J58" i="6"/>
  <c r="J57" i="6"/>
  <c r="J56" i="6"/>
  <c r="J55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27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65" i="5"/>
  <c r="I141" i="5"/>
  <c r="H141" i="5"/>
  <c r="G141" i="5"/>
  <c r="D141" i="5"/>
  <c r="E141" i="5" s="1"/>
  <c r="C141" i="5"/>
  <c r="I140" i="5"/>
  <c r="H140" i="5"/>
  <c r="G140" i="5"/>
  <c r="D140" i="5"/>
  <c r="C140" i="5"/>
  <c r="E140" i="5" s="1"/>
  <c r="I139" i="5"/>
  <c r="H139" i="5"/>
  <c r="G139" i="5"/>
  <c r="D139" i="5"/>
  <c r="C139" i="5"/>
  <c r="E139" i="5" s="1"/>
  <c r="I138" i="5"/>
  <c r="H138" i="5"/>
  <c r="G138" i="5"/>
  <c r="D138" i="5"/>
  <c r="C138" i="5"/>
  <c r="I137" i="5"/>
  <c r="H137" i="5"/>
  <c r="G137" i="5"/>
  <c r="D137" i="5"/>
  <c r="C137" i="5"/>
  <c r="E137" i="5" s="1"/>
  <c r="I136" i="5"/>
  <c r="H136" i="5"/>
  <c r="G136" i="5"/>
  <c r="G142" i="5" s="1"/>
  <c r="D136" i="5"/>
  <c r="C136" i="5"/>
  <c r="I134" i="5"/>
  <c r="I133" i="5"/>
  <c r="I132" i="5"/>
  <c r="I131" i="5"/>
  <c r="I130" i="5"/>
  <c r="I129" i="5"/>
  <c r="I128" i="5"/>
  <c r="I127" i="5"/>
  <c r="I126" i="5"/>
  <c r="I125" i="5"/>
  <c r="I120" i="5"/>
  <c r="H120" i="5"/>
  <c r="G120" i="5"/>
  <c r="D120" i="5"/>
  <c r="C120" i="5"/>
  <c r="E120" i="5" s="1"/>
  <c r="I119" i="5"/>
  <c r="H119" i="5"/>
  <c r="G119" i="5"/>
  <c r="D119" i="5"/>
  <c r="C119" i="5"/>
  <c r="I118" i="5"/>
  <c r="H118" i="5"/>
  <c r="G118" i="5"/>
  <c r="D118" i="5"/>
  <c r="C118" i="5"/>
  <c r="E118" i="5" s="1"/>
  <c r="I117" i="5"/>
  <c r="H117" i="5"/>
  <c r="G117" i="5"/>
  <c r="D117" i="5"/>
  <c r="C117" i="5"/>
  <c r="E117" i="5" s="1"/>
  <c r="I116" i="5"/>
  <c r="H116" i="5"/>
  <c r="G116" i="5"/>
  <c r="D116" i="5"/>
  <c r="C116" i="5"/>
  <c r="I114" i="5"/>
  <c r="I113" i="5"/>
  <c r="I112" i="5"/>
  <c r="I111" i="5"/>
  <c r="I110" i="5"/>
  <c r="I109" i="5"/>
  <c r="I108" i="5"/>
  <c r="I107" i="5"/>
  <c r="I106" i="5"/>
  <c r="I105" i="5"/>
  <c r="I100" i="5"/>
  <c r="H100" i="5"/>
  <c r="G100" i="5"/>
  <c r="D100" i="5"/>
  <c r="C100" i="5"/>
  <c r="J99" i="5"/>
  <c r="I99" i="5"/>
  <c r="H99" i="5"/>
  <c r="G99" i="5"/>
  <c r="D99" i="5"/>
  <c r="C99" i="5"/>
  <c r="I98" i="5"/>
  <c r="H98" i="5"/>
  <c r="G98" i="5"/>
  <c r="D98" i="5"/>
  <c r="C98" i="5"/>
  <c r="I97" i="5"/>
  <c r="H97" i="5"/>
  <c r="G97" i="5"/>
  <c r="D97" i="5"/>
  <c r="C97" i="5"/>
  <c r="I96" i="5"/>
  <c r="H96" i="5"/>
  <c r="G96" i="5"/>
  <c r="D96" i="5"/>
  <c r="C96" i="5"/>
  <c r="I95" i="5"/>
  <c r="H95" i="5"/>
  <c r="G95" i="5"/>
  <c r="D95" i="5"/>
  <c r="C95" i="5"/>
  <c r="I94" i="5"/>
  <c r="H94" i="5"/>
  <c r="G94" i="5"/>
  <c r="D94" i="5"/>
  <c r="C94" i="5"/>
  <c r="J93" i="5"/>
  <c r="I93" i="5"/>
  <c r="H93" i="5"/>
  <c r="G93" i="5"/>
  <c r="D93" i="5"/>
  <c r="C93" i="5"/>
  <c r="I92" i="5"/>
  <c r="H92" i="5"/>
  <c r="G92" i="5"/>
  <c r="D92" i="5"/>
  <c r="C92" i="5"/>
  <c r="J91" i="5"/>
  <c r="I91" i="5"/>
  <c r="H91" i="5"/>
  <c r="G91" i="5"/>
  <c r="D91" i="5"/>
  <c r="C91" i="5"/>
  <c r="I90" i="5"/>
  <c r="H90" i="5"/>
  <c r="G90" i="5"/>
  <c r="D90" i="5"/>
  <c r="C90" i="5"/>
  <c r="J84" i="5"/>
  <c r="J83" i="5"/>
  <c r="J82" i="5"/>
  <c r="J81" i="5"/>
  <c r="J80" i="5"/>
  <c r="J78" i="5"/>
  <c r="J77" i="5"/>
  <c r="J72" i="5"/>
  <c r="J71" i="5"/>
  <c r="J70" i="5"/>
  <c r="J69" i="5"/>
  <c r="J68" i="5"/>
  <c r="J67" i="5"/>
  <c r="J63" i="5"/>
  <c r="J62" i="5"/>
  <c r="J61" i="5"/>
  <c r="J60" i="5"/>
  <c r="J59" i="5"/>
  <c r="J58" i="5"/>
  <c r="J57" i="5"/>
  <c r="J56" i="5"/>
  <c r="J55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29" i="5"/>
  <c r="J28" i="5"/>
  <c r="J27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30" i="3"/>
  <c r="I141" i="4"/>
  <c r="H141" i="4"/>
  <c r="G141" i="4"/>
  <c r="D141" i="4"/>
  <c r="C141" i="4"/>
  <c r="I140" i="4"/>
  <c r="H140" i="4"/>
  <c r="G140" i="4"/>
  <c r="D140" i="4"/>
  <c r="C140" i="4"/>
  <c r="I139" i="4"/>
  <c r="H139" i="4"/>
  <c r="G139" i="4"/>
  <c r="D139" i="4"/>
  <c r="C139" i="4"/>
  <c r="E139" i="4" s="1"/>
  <c r="I138" i="4"/>
  <c r="H138" i="4"/>
  <c r="G138" i="4"/>
  <c r="D138" i="4"/>
  <c r="C138" i="4"/>
  <c r="I137" i="4"/>
  <c r="H137" i="4"/>
  <c r="G137" i="4"/>
  <c r="D137" i="4"/>
  <c r="C137" i="4"/>
  <c r="I136" i="4"/>
  <c r="H136" i="4"/>
  <c r="G136" i="4"/>
  <c r="D136" i="4"/>
  <c r="C136" i="4"/>
  <c r="I134" i="4"/>
  <c r="I133" i="4"/>
  <c r="I132" i="4"/>
  <c r="I131" i="4"/>
  <c r="I130" i="4"/>
  <c r="I129" i="4"/>
  <c r="I128" i="4"/>
  <c r="I127" i="4"/>
  <c r="I126" i="4"/>
  <c r="I125" i="4"/>
  <c r="I120" i="4"/>
  <c r="H120" i="4"/>
  <c r="G120" i="4"/>
  <c r="D120" i="4"/>
  <c r="C120" i="4"/>
  <c r="E120" i="4" s="1"/>
  <c r="I119" i="4"/>
  <c r="H119" i="4"/>
  <c r="G119" i="4"/>
  <c r="D119" i="4"/>
  <c r="C119" i="4"/>
  <c r="E119" i="4" s="1"/>
  <c r="I118" i="4"/>
  <c r="H118" i="4"/>
  <c r="G118" i="4"/>
  <c r="D118" i="4"/>
  <c r="C118" i="4"/>
  <c r="I117" i="4"/>
  <c r="H117" i="4"/>
  <c r="G117" i="4"/>
  <c r="D117" i="4"/>
  <c r="C117" i="4"/>
  <c r="I116" i="4"/>
  <c r="H116" i="4"/>
  <c r="G116" i="4"/>
  <c r="D116" i="4"/>
  <c r="C116" i="4"/>
  <c r="E116" i="4" s="1"/>
  <c r="I114" i="4"/>
  <c r="I113" i="4"/>
  <c r="I112" i="4"/>
  <c r="I111" i="4"/>
  <c r="I110" i="4"/>
  <c r="I109" i="4"/>
  <c r="I108" i="4"/>
  <c r="I107" i="4"/>
  <c r="I106" i="4"/>
  <c r="I105" i="4"/>
  <c r="I100" i="4"/>
  <c r="H100" i="4"/>
  <c r="G100" i="4"/>
  <c r="D100" i="4"/>
  <c r="C100" i="4"/>
  <c r="J99" i="4"/>
  <c r="I99" i="4"/>
  <c r="H99" i="4"/>
  <c r="G99" i="4"/>
  <c r="D99" i="4"/>
  <c r="C99" i="4"/>
  <c r="I98" i="4"/>
  <c r="H98" i="4"/>
  <c r="G98" i="4"/>
  <c r="D98" i="4"/>
  <c r="C98" i="4"/>
  <c r="I97" i="4"/>
  <c r="H97" i="4"/>
  <c r="G97" i="4"/>
  <c r="D97" i="4"/>
  <c r="C97" i="4"/>
  <c r="I96" i="4"/>
  <c r="H96" i="4"/>
  <c r="G96" i="4"/>
  <c r="D96" i="4"/>
  <c r="C96" i="4"/>
  <c r="I95" i="4"/>
  <c r="H95" i="4"/>
  <c r="G95" i="4"/>
  <c r="D95" i="4"/>
  <c r="C95" i="4"/>
  <c r="I94" i="4"/>
  <c r="H94" i="4"/>
  <c r="G94" i="4"/>
  <c r="D94" i="4"/>
  <c r="C94" i="4"/>
  <c r="J93" i="4"/>
  <c r="I93" i="4"/>
  <c r="H93" i="4"/>
  <c r="G93" i="4"/>
  <c r="D93" i="4"/>
  <c r="C93" i="4"/>
  <c r="I92" i="4"/>
  <c r="H92" i="4"/>
  <c r="G92" i="4"/>
  <c r="D92" i="4"/>
  <c r="C92" i="4"/>
  <c r="J91" i="4"/>
  <c r="I91" i="4"/>
  <c r="H91" i="4"/>
  <c r="G91" i="4"/>
  <c r="D91" i="4"/>
  <c r="C91" i="4"/>
  <c r="I90" i="4"/>
  <c r="H90" i="4"/>
  <c r="G90" i="4"/>
  <c r="D90" i="4"/>
  <c r="C90" i="4"/>
  <c r="J84" i="4"/>
  <c r="J83" i="4"/>
  <c r="J82" i="4"/>
  <c r="J81" i="4"/>
  <c r="J80" i="4"/>
  <c r="J78" i="4"/>
  <c r="J77" i="4"/>
  <c r="J72" i="4"/>
  <c r="J71" i="4"/>
  <c r="J70" i="4"/>
  <c r="J69" i="4"/>
  <c r="J68" i="4"/>
  <c r="J67" i="4"/>
  <c r="J63" i="4"/>
  <c r="J62" i="4"/>
  <c r="J61" i="4"/>
  <c r="J60" i="4"/>
  <c r="J59" i="4"/>
  <c r="J58" i="4"/>
  <c r="J57" i="4"/>
  <c r="J56" i="4"/>
  <c r="J55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29" i="4"/>
  <c r="J28" i="4"/>
  <c r="J27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I141" i="3"/>
  <c r="H141" i="3"/>
  <c r="G141" i="3"/>
  <c r="D141" i="3"/>
  <c r="C141" i="3"/>
  <c r="I140" i="3"/>
  <c r="H140" i="3"/>
  <c r="G140" i="3"/>
  <c r="D140" i="3"/>
  <c r="C140" i="3"/>
  <c r="I139" i="3"/>
  <c r="H139" i="3"/>
  <c r="G139" i="3"/>
  <c r="D139" i="3"/>
  <c r="C139" i="3"/>
  <c r="I138" i="3"/>
  <c r="H138" i="3"/>
  <c r="G138" i="3"/>
  <c r="D138" i="3"/>
  <c r="C138" i="3"/>
  <c r="I137" i="3"/>
  <c r="H137" i="3"/>
  <c r="G137" i="3"/>
  <c r="D137" i="3"/>
  <c r="C137" i="3"/>
  <c r="E137" i="3" s="1"/>
  <c r="I136" i="3"/>
  <c r="H136" i="3"/>
  <c r="G136" i="3"/>
  <c r="D136" i="3"/>
  <c r="C136" i="3"/>
  <c r="I134" i="3"/>
  <c r="I133" i="3"/>
  <c r="I132" i="3"/>
  <c r="I131" i="3"/>
  <c r="I130" i="3"/>
  <c r="I129" i="3"/>
  <c r="I128" i="3"/>
  <c r="I127" i="3"/>
  <c r="I126" i="3"/>
  <c r="I125" i="3"/>
  <c r="I120" i="3"/>
  <c r="H120" i="3"/>
  <c r="G120" i="3"/>
  <c r="D120" i="3"/>
  <c r="C120" i="3"/>
  <c r="I119" i="3"/>
  <c r="H119" i="3"/>
  <c r="G119" i="3"/>
  <c r="D119" i="3"/>
  <c r="C119" i="3"/>
  <c r="I118" i="3"/>
  <c r="H118" i="3"/>
  <c r="G118" i="3"/>
  <c r="D118" i="3"/>
  <c r="C118" i="3"/>
  <c r="I117" i="3"/>
  <c r="H117" i="3"/>
  <c r="G117" i="3"/>
  <c r="D117" i="3"/>
  <c r="C117" i="3"/>
  <c r="I116" i="3"/>
  <c r="H116" i="3"/>
  <c r="G116" i="3"/>
  <c r="D116" i="3"/>
  <c r="C116" i="3"/>
  <c r="I114" i="3"/>
  <c r="I113" i="3"/>
  <c r="I112" i="3"/>
  <c r="I111" i="3"/>
  <c r="I110" i="3"/>
  <c r="I109" i="3"/>
  <c r="I108" i="3"/>
  <c r="I107" i="3"/>
  <c r="I106" i="3"/>
  <c r="I105" i="3"/>
  <c r="I100" i="3"/>
  <c r="H100" i="3"/>
  <c r="G100" i="3"/>
  <c r="D100" i="3"/>
  <c r="C100" i="3"/>
  <c r="J99" i="3"/>
  <c r="I99" i="3"/>
  <c r="H99" i="3"/>
  <c r="G99" i="3"/>
  <c r="D99" i="3"/>
  <c r="C99" i="3"/>
  <c r="I98" i="3"/>
  <c r="H98" i="3"/>
  <c r="G98" i="3"/>
  <c r="D98" i="3"/>
  <c r="C98" i="3"/>
  <c r="I97" i="3"/>
  <c r="H97" i="3"/>
  <c r="G97" i="3"/>
  <c r="D97" i="3"/>
  <c r="C97" i="3"/>
  <c r="I96" i="3"/>
  <c r="H96" i="3"/>
  <c r="G96" i="3"/>
  <c r="D96" i="3"/>
  <c r="C96" i="3"/>
  <c r="I95" i="3"/>
  <c r="H95" i="3"/>
  <c r="G95" i="3"/>
  <c r="D95" i="3"/>
  <c r="C95" i="3"/>
  <c r="I94" i="3"/>
  <c r="H94" i="3"/>
  <c r="G94" i="3"/>
  <c r="D94" i="3"/>
  <c r="C94" i="3"/>
  <c r="J93" i="3"/>
  <c r="I93" i="3"/>
  <c r="H93" i="3"/>
  <c r="G93" i="3"/>
  <c r="D93" i="3"/>
  <c r="C93" i="3"/>
  <c r="I92" i="3"/>
  <c r="H92" i="3"/>
  <c r="G92" i="3"/>
  <c r="D92" i="3"/>
  <c r="C92" i="3"/>
  <c r="J91" i="3"/>
  <c r="I91" i="3"/>
  <c r="H91" i="3"/>
  <c r="G91" i="3"/>
  <c r="D91" i="3"/>
  <c r="C91" i="3"/>
  <c r="I90" i="3"/>
  <c r="H90" i="3"/>
  <c r="G90" i="3"/>
  <c r="D90" i="3"/>
  <c r="C90" i="3"/>
  <c r="J84" i="3"/>
  <c r="J83" i="3"/>
  <c r="J82" i="3"/>
  <c r="J81" i="3"/>
  <c r="J80" i="3"/>
  <c r="J78" i="3"/>
  <c r="J76" i="3"/>
  <c r="J77" i="3"/>
  <c r="J72" i="3"/>
  <c r="J71" i="3"/>
  <c r="J70" i="3"/>
  <c r="J69" i="3"/>
  <c r="J68" i="3"/>
  <c r="J67" i="3"/>
  <c r="J63" i="3"/>
  <c r="J62" i="3"/>
  <c r="J61" i="3"/>
  <c r="J56" i="3"/>
  <c r="J60" i="3"/>
  <c r="J59" i="3"/>
  <c r="J58" i="3"/>
  <c r="J57" i="3"/>
  <c r="J55" i="3"/>
  <c r="J53" i="3"/>
  <c r="J52" i="3"/>
  <c r="J51" i="3"/>
  <c r="J34" i="3"/>
  <c r="J50" i="3"/>
  <c r="J49" i="3"/>
  <c r="J48" i="3"/>
  <c r="J47" i="3"/>
  <c r="J36" i="3"/>
  <c r="J46" i="3"/>
  <c r="J45" i="3"/>
  <c r="J44" i="3"/>
  <c r="J43" i="3"/>
  <c r="J42" i="3"/>
  <c r="J41" i="3"/>
  <c r="J40" i="3"/>
  <c r="J39" i="3"/>
  <c r="J38" i="3"/>
  <c r="J37" i="3"/>
  <c r="J35" i="3"/>
  <c r="J29" i="3"/>
  <c r="J28" i="3"/>
  <c r="J27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I141" i="2"/>
  <c r="H141" i="2"/>
  <c r="G141" i="2"/>
  <c r="D141" i="2"/>
  <c r="C141" i="2"/>
  <c r="I140" i="2"/>
  <c r="H140" i="2"/>
  <c r="G140" i="2"/>
  <c r="D140" i="2"/>
  <c r="C140" i="2"/>
  <c r="E140" i="2" s="1"/>
  <c r="I139" i="2"/>
  <c r="H139" i="2"/>
  <c r="G139" i="2"/>
  <c r="D139" i="2"/>
  <c r="C139" i="2"/>
  <c r="E139" i="2" s="1"/>
  <c r="I138" i="2"/>
  <c r="H138" i="2"/>
  <c r="G138" i="2"/>
  <c r="D138" i="2"/>
  <c r="C138" i="2"/>
  <c r="E138" i="2" s="1"/>
  <c r="I137" i="2"/>
  <c r="H137" i="2"/>
  <c r="G137" i="2"/>
  <c r="D137" i="2"/>
  <c r="C137" i="2"/>
  <c r="I136" i="2"/>
  <c r="H136" i="2"/>
  <c r="G136" i="2"/>
  <c r="D136" i="2"/>
  <c r="C136" i="2"/>
  <c r="I134" i="2"/>
  <c r="I133" i="2"/>
  <c r="I132" i="2"/>
  <c r="I131" i="2"/>
  <c r="I130" i="2"/>
  <c r="I129" i="2"/>
  <c r="I128" i="2"/>
  <c r="I127" i="2"/>
  <c r="I126" i="2"/>
  <c r="I125" i="2"/>
  <c r="I120" i="2"/>
  <c r="H120" i="2"/>
  <c r="G120" i="2"/>
  <c r="D120" i="2"/>
  <c r="C120" i="2"/>
  <c r="E120" i="2" s="1"/>
  <c r="I119" i="2"/>
  <c r="H119" i="2"/>
  <c r="G119" i="2"/>
  <c r="D119" i="2"/>
  <c r="C119" i="2"/>
  <c r="E119" i="2" s="1"/>
  <c r="I118" i="2"/>
  <c r="H118" i="2"/>
  <c r="G118" i="2"/>
  <c r="D118" i="2"/>
  <c r="C118" i="2"/>
  <c r="I117" i="2"/>
  <c r="H117" i="2"/>
  <c r="G117" i="2"/>
  <c r="D117" i="2"/>
  <c r="C117" i="2"/>
  <c r="E117" i="2" s="1"/>
  <c r="I116" i="2"/>
  <c r="H116" i="2"/>
  <c r="G116" i="2"/>
  <c r="D116" i="2"/>
  <c r="C116" i="2"/>
  <c r="I114" i="2"/>
  <c r="I113" i="2"/>
  <c r="I112" i="2"/>
  <c r="I111" i="2"/>
  <c r="I110" i="2"/>
  <c r="I109" i="2"/>
  <c r="I108" i="2"/>
  <c r="I107" i="2"/>
  <c r="I106" i="2"/>
  <c r="I105" i="2"/>
  <c r="I100" i="2"/>
  <c r="H100" i="2"/>
  <c r="G100" i="2"/>
  <c r="D100" i="2"/>
  <c r="C100" i="2"/>
  <c r="J99" i="2"/>
  <c r="I99" i="2"/>
  <c r="H99" i="2"/>
  <c r="G99" i="2"/>
  <c r="D99" i="2"/>
  <c r="C99" i="2"/>
  <c r="I98" i="2"/>
  <c r="H98" i="2"/>
  <c r="G98" i="2"/>
  <c r="D98" i="2"/>
  <c r="C98" i="2"/>
  <c r="E98" i="2" s="1"/>
  <c r="I97" i="2"/>
  <c r="H97" i="2"/>
  <c r="G97" i="2"/>
  <c r="D97" i="2"/>
  <c r="C97" i="2"/>
  <c r="I96" i="2"/>
  <c r="H96" i="2"/>
  <c r="G96" i="2"/>
  <c r="D96" i="2"/>
  <c r="C96" i="2"/>
  <c r="I95" i="2"/>
  <c r="H95" i="2"/>
  <c r="G95" i="2"/>
  <c r="D95" i="2"/>
  <c r="C95" i="2"/>
  <c r="I94" i="2"/>
  <c r="H94" i="2"/>
  <c r="G94" i="2"/>
  <c r="D94" i="2"/>
  <c r="C94" i="2"/>
  <c r="J93" i="2"/>
  <c r="I93" i="2"/>
  <c r="H93" i="2"/>
  <c r="G93" i="2"/>
  <c r="D93" i="2"/>
  <c r="C93" i="2"/>
  <c r="I92" i="2"/>
  <c r="H92" i="2"/>
  <c r="G92" i="2"/>
  <c r="D92" i="2"/>
  <c r="C92" i="2"/>
  <c r="J91" i="2"/>
  <c r="I91" i="2"/>
  <c r="H91" i="2"/>
  <c r="G91" i="2"/>
  <c r="D91" i="2"/>
  <c r="C91" i="2"/>
  <c r="I90" i="2"/>
  <c r="H90" i="2"/>
  <c r="G90" i="2"/>
  <c r="D90" i="2"/>
  <c r="C90" i="2"/>
  <c r="J84" i="2"/>
  <c r="J83" i="2"/>
  <c r="J82" i="2"/>
  <c r="J81" i="2"/>
  <c r="J80" i="2"/>
  <c r="J78" i="2"/>
  <c r="J77" i="2"/>
  <c r="J76" i="2"/>
  <c r="J72" i="2"/>
  <c r="J71" i="2"/>
  <c r="J70" i="2"/>
  <c r="J69" i="2"/>
  <c r="J68" i="2"/>
  <c r="J67" i="2"/>
  <c r="J63" i="2"/>
  <c r="J62" i="2"/>
  <c r="J61" i="2"/>
  <c r="J60" i="2"/>
  <c r="J59" i="2"/>
  <c r="J58" i="2"/>
  <c r="J57" i="2"/>
  <c r="J56" i="2"/>
  <c r="J55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96" i="2" s="1"/>
  <c r="J30" i="2"/>
  <c r="J29" i="2"/>
  <c r="J28" i="2"/>
  <c r="J27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C101" i="15" l="1"/>
  <c r="C145" i="15" s="1"/>
  <c r="D101" i="15"/>
  <c r="E93" i="15"/>
  <c r="E94" i="15"/>
  <c r="E90" i="15"/>
  <c r="E98" i="15"/>
  <c r="E99" i="15"/>
  <c r="E100" i="15"/>
  <c r="E97" i="15"/>
  <c r="E121" i="15"/>
  <c r="J101" i="15"/>
  <c r="I145" i="15" s="1"/>
  <c r="E136" i="15"/>
  <c r="E142" i="15" s="1"/>
  <c r="D121" i="15"/>
  <c r="D145" i="15" s="1"/>
  <c r="J92" i="14"/>
  <c r="E99" i="14"/>
  <c r="E100" i="14"/>
  <c r="E139" i="14"/>
  <c r="E141" i="14"/>
  <c r="E116" i="14"/>
  <c r="E120" i="14"/>
  <c r="E141" i="2"/>
  <c r="E117" i="4"/>
  <c r="E141" i="4"/>
  <c r="G121" i="5"/>
  <c r="J90" i="10"/>
  <c r="J98" i="10"/>
  <c r="G121" i="10"/>
  <c r="H142" i="10"/>
  <c r="J97" i="11"/>
  <c r="C121" i="11"/>
  <c r="E118" i="11"/>
  <c r="J98" i="12"/>
  <c r="G121" i="12"/>
  <c r="H142" i="12"/>
  <c r="J98" i="5"/>
  <c r="H121" i="5"/>
  <c r="E119" i="5"/>
  <c r="E117" i="6"/>
  <c r="D142" i="6"/>
  <c r="J100" i="10"/>
  <c r="H121" i="10"/>
  <c r="I142" i="10"/>
  <c r="J92" i="11"/>
  <c r="J94" i="11"/>
  <c r="J98" i="11"/>
  <c r="E117" i="11"/>
  <c r="D142" i="11"/>
  <c r="J100" i="12"/>
  <c r="H121" i="12"/>
  <c r="E120" i="12"/>
  <c r="I142" i="12"/>
  <c r="J100" i="13"/>
  <c r="C121" i="13"/>
  <c r="J90" i="4"/>
  <c r="H142" i="4"/>
  <c r="E140" i="4"/>
  <c r="I121" i="10"/>
  <c r="E119" i="10"/>
  <c r="J96" i="11"/>
  <c r="H101" i="11"/>
  <c r="G142" i="11"/>
  <c r="I121" i="12"/>
  <c r="E119" i="14"/>
  <c r="E138" i="14"/>
  <c r="H121" i="4"/>
  <c r="J97" i="10"/>
  <c r="J90" i="11"/>
  <c r="J95" i="11"/>
  <c r="I101" i="11"/>
  <c r="G121" i="11"/>
  <c r="G145" i="11" s="1"/>
  <c r="H142" i="11"/>
  <c r="J97" i="12"/>
  <c r="E118" i="12"/>
  <c r="I121" i="14"/>
  <c r="E118" i="2"/>
  <c r="E118" i="4"/>
  <c r="E121" i="4" s="1"/>
  <c r="E116" i="5"/>
  <c r="E119" i="6"/>
  <c r="E138" i="6"/>
  <c r="J92" i="10"/>
  <c r="J94" i="10"/>
  <c r="D142" i="10"/>
  <c r="E141" i="10"/>
  <c r="J100" i="11"/>
  <c r="G101" i="11"/>
  <c r="E99" i="11"/>
  <c r="I142" i="11"/>
  <c r="E138" i="11"/>
  <c r="E142" i="11" s="1"/>
  <c r="J92" i="12"/>
  <c r="J94" i="12"/>
  <c r="G101" i="12"/>
  <c r="E117" i="12"/>
  <c r="E121" i="12" s="1"/>
  <c r="D142" i="12"/>
  <c r="E141" i="12"/>
  <c r="E142" i="12" s="1"/>
  <c r="E97" i="14"/>
  <c r="E117" i="14"/>
  <c r="C142" i="14"/>
  <c r="J90" i="14"/>
  <c r="J96" i="14"/>
  <c r="G142" i="14"/>
  <c r="E140" i="14"/>
  <c r="J95" i="14"/>
  <c r="E91" i="14"/>
  <c r="E92" i="14"/>
  <c r="G121" i="14"/>
  <c r="H142" i="14"/>
  <c r="J94" i="14"/>
  <c r="J100" i="14"/>
  <c r="H121" i="14"/>
  <c r="I142" i="14"/>
  <c r="J97" i="14"/>
  <c r="J98" i="14"/>
  <c r="E98" i="14"/>
  <c r="E118" i="14"/>
  <c r="E137" i="14"/>
  <c r="D121" i="14"/>
  <c r="D142" i="14"/>
  <c r="I101" i="14"/>
  <c r="E93" i="14"/>
  <c r="E94" i="14"/>
  <c r="E96" i="14"/>
  <c r="C101" i="14"/>
  <c r="G101" i="14"/>
  <c r="D101" i="14"/>
  <c r="H101" i="14"/>
  <c r="C121" i="14"/>
  <c r="E136" i="14"/>
  <c r="E90" i="14"/>
  <c r="E138" i="13"/>
  <c r="E91" i="13"/>
  <c r="E92" i="13"/>
  <c r="E97" i="10"/>
  <c r="E97" i="11"/>
  <c r="E96" i="11"/>
  <c r="E93" i="11"/>
  <c r="E94" i="11"/>
  <c r="E100" i="11"/>
  <c r="C101" i="11"/>
  <c r="E91" i="11"/>
  <c r="E92" i="11"/>
  <c r="D101" i="11"/>
  <c r="E90" i="11"/>
  <c r="C101" i="12"/>
  <c r="E95" i="12"/>
  <c r="E93" i="12"/>
  <c r="E94" i="12"/>
  <c r="E139" i="13"/>
  <c r="I121" i="13"/>
  <c r="J94" i="13"/>
  <c r="J97" i="13"/>
  <c r="E140" i="13"/>
  <c r="J92" i="13"/>
  <c r="J98" i="13"/>
  <c r="E117" i="13"/>
  <c r="D142" i="13"/>
  <c r="J90" i="13"/>
  <c r="J96" i="13"/>
  <c r="H101" i="13"/>
  <c r="E116" i="13"/>
  <c r="G142" i="13"/>
  <c r="J95" i="13"/>
  <c r="G121" i="13"/>
  <c r="H142" i="13"/>
  <c r="G101" i="13"/>
  <c r="H121" i="13"/>
  <c r="E120" i="13"/>
  <c r="I142" i="13"/>
  <c r="E119" i="13"/>
  <c r="E137" i="13"/>
  <c r="E95" i="13"/>
  <c r="E96" i="13"/>
  <c r="E93" i="13"/>
  <c r="E99" i="13"/>
  <c r="E100" i="13"/>
  <c r="E98" i="13"/>
  <c r="D101" i="13"/>
  <c r="E94" i="13"/>
  <c r="C101" i="13"/>
  <c r="E90" i="13"/>
  <c r="E97" i="13"/>
  <c r="I101" i="13"/>
  <c r="C142" i="13"/>
  <c r="D121" i="13"/>
  <c r="H101" i="12"/>
  <c r="G145" i="12" s="1"/>
  <c r="I101" i="12"/>
  <c r="H145" i="12" s="1"/>
  <c r="E97" i="12"/>
  <c r="D101" i="12"/>
  <c r="E96" i="12"/>
  <c r="E91" i="12"/>
  <c r="E92" i="12"/>
  <c r="E99" i="12"/>
  <c r="E100" i="12"/>
  <c r="J101" i="12"/>
  <c r="I145" i="12" s="1"/>
  <c r="E90" i="12"/>
  <c r="C142" i="12"/>
  <c r="D121" i="12"/>
  <c r="J101" i="11"/>
  <c r="I145" i="11" s="1"/>
  <c r="E121" i="11"/>
  <c r="C142" i="11"/>
  <c r="D121" i="11"/>
  <c r="E95" i="10"/>
  <c r="H101" i="10"/>
  <c r="I101" i="10"/>
  <c r="H145" i="10" s="1"/>
  <c r="E96" i="10"/>
  <c r="E93" i="10"/>
  <c r="E98" i="10"/>
  <c r="D101" i="10"/>
  <c r="E94" i="10"/>
  <c r="G101" i="10"/>
  <c r="G145" i="10"/>
  <c r="E142" i="10"/>
  <c r="J101" i="10"/>
  <c r="I145" i="10" s="1"/>
  <c r="E90" i="10"/>
  <c r="C142" i="10"/>
  <c r="C101" i="10"/>
  <c r="C145" i="10" s="1"/>
  <c r="E117" i="10"/>
  <c r="E95" i="6"/>
  <c r="E95" i="4"/>
  <c r="E91" i="4"/>
  <c r="E92" i="4"/>
  <c r="E90" i="4"/>
  <c r="E98" i="4"/>
  <c r="E93" i="6"/>
  <c r="E98" i="6"/>
  <c r="E99" i="4"/>
  <c r="E100" i="4"/>
  <c r="E94" i="6"/>
  <c r="J95" i="4"/>
  <c r="E96" i="4"/>
  <c r="E96" i="6"/>
  <c r="E91" i="6"/>
  <c r="E99" i="6"/>
  <c r="E100" i="6"/>
  <c r="E92" i="5"/>
  <c r="E95" i="5"/>
  <c r="E93" i="4"/>
  <c r="E94" i="4"/>
  <c r="E97" i="4"/>
  <c r="J95" i="3"/>
  <c r="E120" i="3"/>
  <c r="E139" i="3"/>
  <c r="E116" i="3"/>
  <c r="J98" i="3"/>
  <c r="J100" i="3"/>
  <c r="E140" i="3"/>
  <c r="E138" i="3"/>
  <c r="E117" i="3"/>
  <c r="E141" i="3"/>
  <c r="E119" i="3"/>
  <c r="E97" i="2"/>
  <c r="E94" i="2"/>
  <c r="E91" i="2"/>
  <c r="E92" i="2"/>
  <c r="E93" i="2"/>
  <c r="E99" i="2"/>
  <c r="E100" i="2"/>
  <c r="C121" i="4"/>
  <c r="E137" i="4"/>
  <c r="E138" i="4"/>
  <c r="J92" i="5"/>
  <c r="J94" i="5"/>
  <c r="E138" i="5"/>
  <c r="E92" i="6"/>
  <c r="G121" i="6"/>
  <c r="E120" i="6"/>
  <c r="H142" i="6"/>
  <c r="E139" i="6"/>
  <c r="E140" i="6"/>
  <c r="C101" i="2"/>
  <c r="G121" i="2"/>
  <c r="I121" i="5"/>
  <c r="I142" i="2"/>
  <c r="J92" i="3"/>
  <c r="H101" i="4"/>
  <c r="J95" i="2"/>
  <c r="G101" i="2"/>
  <c r="I121" i="2"/>
  <c r="J97" i="3"/>
  <c r="E118" i="3"/>
  <c r="I142" i="3"/>
  <c r="J96" i="4"/>
  <c r="I101" i="4"/>
  <c r="H145" i="4" s="1"/>
  <c r="C142" i="4"/>
  <c r="G142" i="4"/>
  <c r="J97" i="5"/>
  <c r="J100" i="5"/>
  <c r="G101" i="5"/>
  <c r="D121" i="5"/>
  <c r="C142" i="5"/>
  <c r="H121" i="6"/>
  <c r="J92" i="2"/>
  <c r="G142" i="3"/>
  <c r="I142" i="5"/>
  <c r="J97" i="2"/>
  <c r="I121" i="3"/>
  <c r="H142" i="3"/>
  <c r="J100" i="4"/>
  <c r="J90" i="2"/>
  <c r="H101" i="2"/>
  <c r="C142" i="2"/>
  <c r="E137" i="2"/>
  <c r="G142" i="2"/>
  <c r="J90" i="3"/>
  <c r="J96" i="3"/>
  <c r="J92" i="4"/>
  <c r="J94" i="4"/>
  <c r="D142" i="4"/>
  <c r="J90" i="5"/>
  <c r="J95" i="5"/>
  <c r="D142" i="5"/>
  <c r="E90" i="6"/>
  <c r="I121" i="6"/>
  <c r="E118" i="6"/>
  <c r="E121" i="6" s="1"/>
  <c r="E137" i="6"/>
  <c r="J94" i="2"/>
  <c r="G121" i="3"/>
  <c r="I121" i="4"/>
  <c r="J96" i="5"/>
  <c r="G142" i="6"/>
  <c r="I142" i="6"/>
  <c r="E90" i="2"/>
  <c r="H121" i="2"/>
  <c r="J94" i="3"/>
  <c r="H121" i="3"/>
  <c r="J98" i="4"/>
  <c r="J98" i="2"/>
  <c r="J100" i="2"/>
  <c r="I101" i="2"/>
  <c r="E95" i="2"/>
  <c r="E96" i="2"/>
  <c r="E116" i="2"/>
  <c r="D121" i="2"/>
  <c r="D142" i="2"/>
  <c r="H142" i="2"/>
  <c r="D121" i="3"/>
  <c r="C142" i="3"/>
  <c r="J97" i="4"/>
  <c r="D101" i="4"/>
  <c r="G121" i="4"/>
  <c r="I142" i="4"/>
  <c r="H142" i="5"/>
  <c r="G101" i="6"/>
  <c r="E97" i="6"/>
  <c r="C121" i="6"/>
  <c r="C142" i="6"/>
  <c r="J100" i="6"/>
  <c r="J98" i="6"/>
  <c r="J97" i="6"/>
  <c r="J96" i="6"/>
  <c r="J95" i="6"/>
  <c r="J94" i="6"/>
  <c r="J92" i="6"/>
  <c r="J90" i="6"/>
  <c r="I101" i="6"/>
  <c r="H145" i="6" s="1"/>
  <c r="H101" i="6"/>
  <c r="G145" i="6" s="1"/>
  <c r="C101" i="6"/>
  <c r="D121" i="6"/>
  <c r="D101" i="6"/>
  <c r="E136" i="6"/>
  <c r="E142" i="6" s="1"/>
  <c r="E90" i="5"/>
  <c r="E96" i="5"/>
  <c r="E98" i="5"/>
  <c r="E91" i="5"/>
  <c r="E94" i="5"/>
  <c r="E97" i="5"/>
  <c r="E100" i="5"/>
  <c r="C101" i="5"/>
  <c r="E93" i="5"/>
  <c r="E99" i="5"/>
  <c r="I101" i="5"/>
  <c r="H145" i="5" s="1"/>
  <c r="H101" i="5"/>
  <c r="G145" i="5" s="1"/>
  <c r="E121" i="5"/>
  <c r="C121" i="5"/>
  <c r="D101" i="5"/>
  <c r="E136" i="5"/>
  <c r="E142" i="5" s="1"/>
  <c r="G101" i="3"/>
  <c r="G101" i="4"/>
  <c r="C101" i="4"/>
  <c r="C145" i="4" s="1"/>
  <c r="D121" i="4"/>
  <c r="E136" i="4"/>
  <c r="E142" i="4" s="1"/>
  <c r="I101" i="3"/>
  <c r="H101" i="3"/>
  <c r="E92" i="3"/>
  <c r="E95" i="3"/>
  <c r="E98" i="3"/>
  <c r="E93" i="3"/>
  <c r="E96" i="3"/>
  <c r="E99" i="3"/>
  <c r="E94" i="3"/>
  <c r="E100" i="3"/>
  <c r="E91" i="3"/>
  <c r="E90" i="3"/>
  <c r="E97" i="3"/>
  <c r="D101" i="3"/>
  <c r="C121" i="3"/>
  <c r="C101" i="3"/>
  <c r="E136" i="3"/>
  <c r="D142" i="3"/>
  <c r="E121" i="2"/>
  <c r="H145" i="2"/>
  <c r="C121" i="2"/>
  <c r="D101" i="2"/>
  <c r="E136" i="2"/>
  <c r="J76" i="1"/>
  <c r="J77" i="1"/>
  <c r="J78" i="1"/>
  <c r="E101" i="15" l="1"/>
  <c r="E145" i="15" s="1"/>
  <c r="E121" i="14"/>
  <c r="D145" i="5"/>
  <c r="E142" i="14"/>
  <c r="D145" i="10"/>
  <c r="C145" i="14"/>
  <c r="G145" i="14"/>
  <c r="J101" i="14"/>
  <c r="I145" i="14" s="1"/>
  <c r="E121" i="10"/>
  <c r="D145" i="14"/>
  <c r="H145" i="14"/>
  <c r="J101" i="2"/>
  <c r="I145" i="2" s="1"/>
  <c r="H145" i="11"/>
  <c r="E101" i="14"/>
  <c r="E142" i="13"/>
  <c r="H145" i="13"/>
  <c r="E101" i="11"/>
  <c r="E145" i="11" s="1"/>
  <c r="D145" i="11"/>
  <c r="C145" i="11"/>
  <c r="C145" i="12"/>
  <c r="G145" i="13"/>
  <c r="E121" i="13"/>
  <c r="D145" i="13"/>
  <c r="J101" i="13"/>
  <c r="I145" i="13" s="1"/>
  <c r="C145" i="13"/>
  <c r="E101" i="13"/>
  <c r="E101" i="12"/>
  <c r="E145" i="12" s="1"/>
  <c r="D145" i="12"/>
  <c r="E101" i="10"/>
  <c r="E145" i="10" s="1"/>
  <c r="E101" i="6"/>
  <c r="E145" i="6" s="1"/>
  <c r="D145" i="4"/>
  <c r="E101" i="4"/>
  <c r="E145" i="4" s="1"/>
  <c r="J101" i="4"/>
  <c r="I145" i="4" s="1"/>
  <c r="G145" i="2"/>
  <c r="J101" i="5"/>
  <c r="I145" i="5" s="1"/>
  <c r="E121" i="3"/>
  <c r="E142" i="3"/>
  <c r="J101" i="3"/>
  <c r="I145" i="3" s="1"/>
  <c r="G145" i="3"/>
  <c r="E101" i="2"/>
  <c r="E142" i="2"/>
  <c r="C145" i="6"/>
  <c r="D145" i="2"/>
  <c r="H145" i="3"/>
  <c r="C145" i="2"/>
  <c r="E101" i="5"/>
  <c r="E145" i="5" s="1"/>
  <c r="G145" i="4"/>
  <c r="C145" i="3"/>
  <c r="J101" i="6"/>
  <c r="I145" i="6" s="1"/>
  <c r="D145" i="6"/>
  <c r="C145" i="5"/>
  <c r="E101" i="3"/>
  <c r="E145" i="3" s="1"/>
  <c r="D145" i="3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7" i="1"/>
  <c r="J28" i="1"/>
  <c r="J29" i="1"/>
  <c r="J30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5" i="1"/>
  <c r="J56" i="1"/>
  <c r="J57" i="1"/>
  <c r="J58" i="1"/>
  <c r="J59" i="1"/>
  <c r="J60" i="1"/>
  <c r="J61" i="1"/>
  <c r="J62" i="1"/>
  <c r="J63" i="1"/>
  <c r="J67" i="1"/>
  <c r="J68" i="1"/>
  <c r="J69" i="1"/>
  <c r="J70" i="1"/>
  <c r="J71" i="1"/>
  <c r="J72" i="1"/>
  <c r="J80" i="1"/>
  <c r="J81" i="1"/>
  <c r="J82" i="1"/>
  <c r="J83" i="1"/>
  <c r="J84" i="1"/>
  <c r="E145" i="14" l="1"/>
  <c r="E145" i="2"/>
  <c r="E145" i="13"/>
  <c r="D100" i="1"/>
  <c r="C100" i="1"/>
  <c r="C90" i="1"/>
  <c r="I141" i="1" l="1"/>
  <c r="H141" i="1"/>
  <c r="G141" i="1"/>
  <c r="D141" i="1"/>
  <c r="C141" i="1"/>
  <c r="I140" i="1"/>
  <c r="H140" i="1"/>
  <c r="G140" i="1"/>
  <c r="D140" i="1"/>
  <c r="C140" i="1"/>
  <c r="I139" i="1"/>
  <c r="H139" i="1"/>
  <c r="G139" i="1"/>
  <c r="D139" i="1"/>
  <c r="C139" i="1"/>
  <c r="I138" i="1"/>
  <c r="H138" i="1"/>
  <c r="G138" i="1"/>
  <c r="D138" i="1"/>
  <c r="C138" i="1"/>
  <c r="I137" i="1"/>
  <c r="H137" i="1"/>
  <c r="G137" i="1"/>
  <c r="D137" i="1"/>
  <c r="C137" i="1"/>
  <c r="I136" i="1"/>
  <c r="H136" i="1"/>
  <c r="G136" i="1"/>
  <c r="D136" i="1"/>
  <c r="C136" i="1"/>
  <c r="I134" i="1"/>
  <c r="I133" i="1"/>
  <c r="I132" i="1"/>
  <c r="I131" i="1"/>
  <c r="I130" i="1"/>
  <c r="I129" i="1"/>
  <c r="I128" i="1"/>
  <c r="I127" i="1"/>
  <c r="I126" i="1"/>
  <c r="I125" i="1"/>
  <c r="I120" i="1"/>
  <c r="H120" i="1"/>
  <c r="G120" i="1"/>
  <c r="D120" i="1"/>
  <c r="C120" i="1"/>
  <c r="I119" i="1"/>
  <c r="H119" i="1"/>
  <c r="G119" i="1"/>
  <c r="D119" i="1"/>
  <c r="C119" i="1"/>
  <c r="I118" i="1"/>
  <c r="H118" i="1"/>
  <c r="G118" i="1"/>
  <c r="D118" i="1"/>
  <c r="C118" i="1"/>
  <c r="I117" i="1"/>
  <c r="H117" i="1"/>
  <c r="G117" i="1"/>
  <c r="D117" i="1"/>
  <c r="C117" i="1"/>
  <c r="I116" i="1"/>
  <c r="H116" i="1"/>
  <c r="G116" i="1"/>
  <c r="D116" i="1"/>
  <c r="C116" i="1"/>
  <c r="I114" i="1"/>
  <c r="I113" i="1"/>
  <c r="I112" i="1"/>
  <c r="I111" i="1"/>
  <c r="I110" i="1"/>
  <c r="I109" i="1"/>
  <c r="I108" i="1"/>
  <c r="I107" i="1"/>
  <c r="I106" i="1"/>
  <c r="I105" i="1"/>
  <c r="I100" i="1"/>
  <c r="H100" i="1"/>
  <c r="G100" i="1"/>
  <c r="J99" i="1"/>
  <c r="I99" i="1"/>
  <c r="H99" i="1"/>
  <c r="G99" i="1"/>
  <c r="D99" i="1"/>
  <c r="C99" i="1"/>
  <c r="J98" i="1"/>
  <c r="I98" i="1"/>
  <c r="H98" i="1"/>
  <c r="G98" i="1"/>
  <c r="D98" i="1"/>
  <c r="C98" i="1"/>
  <c r="J97" i="1"/>
  <c r="I97" i="1"/>
  <c r="H97" i="1"/>
  <c r="G97" i="1"/>
  <c r="D97" i="1"/>
  <c r="C97" i="1"/>
  <c r="J96" i="1"/>
  <c r="I96" i="1"/>
  <c r="H96" i="1"/>
  <c r="G96" i="1"/>
  <c r="D96" i="1"/>
  <c r="C96" i="1"/>
  <c r="J95" i="1"/>
  <c r="I95" i="1"/>
  <c r="H95" i="1"/>
  <c r="G95" i="1"/>
  <c r="D95" i="1"/>
  <c r="C95" i="1"/>
  <c r="J94" i="1"/>
  <c r="I94" i="1"/>
  <c r="H94" i="1"/>
  <c r="G94" i="1"/>
  <c r="D94" i="1"/>
  <c r="C94" i="1"/>
  <c r="J93" i="1"/>
  <c r="I93" i="1"/>
  <c r="H93" i="1"/>
  <c r="G93" i="1"/>
  <c r="D93" i="1"/>
  <c r="C93" i="1"/>
  <c r="J92" i="1"/>
  <c r="I92" i="1"/>
  <c r="H92" i="1"/>
  <c r="G92" i="1"/>
  <c r="D92" i="1"/>
  <c r="C92" i="1"/>
  <c r="J91" i="1"/>
  <c r="I91" i="1"/>
  <c r="H91" i="1"/>
  <c r="G91" i="1"/>
  <c r="D91" i="1"/>
  <c r="C91" i="1"/>
  <c r="I90" i="1"/>
  <c r="H90" i="1"/>
  <c r="G90" i="1"/>
  <c r="D90" i="1"/>
  <c r="J7" i="1"/>
  <c r="J90" i="1" s="1"/>
  <c r="D121" i="1" l="1"/>
  <c r="E118" i="1"/>
  <c r="E137" i="1"/>
  <c r="C101" i="1"/>
  <c r="J100" i="1"/>
  <c r="J101" i="1" s="1"/>
  <c r="D101" i="1"/>
  <c r="D145" i="1" s="1"/>
  <c r="E99" i="1"/>
  <c r="H101" i="1"/>
  <c r="E91" i="1"/>
  <c r="E95" i="1"/>
  <c r="E96" i="1"/>
  <c r="E97" i="1"/>
  <c r="E100" i="1"/>
  <c r="E136" i="1"/>
  <c r="E93" i="1"/>
  <c r="E120" i="1"/>
  <c r="I101" i="1"/>
  <c r="G121" i="1"/>
  <c r="H121" i="1"/>
  <c r="E139" i="1"/>
  <c r="E116" i="1"/>
  <c r="E94" i="1"/>
  <c r="E98" i="1"/>
  <c r="I121" i="1"/>
  <c r="D142" i="1"/>
  <c r="E141" i="1"/>
  <c r="G101" i="1"/>
  <c r="C121" i="1"/>
  <c r="G142" i="1"/>
  <c r="E138" i="1"/>
  <c r="E119" i="1"/>
  <c r="I142" i="1"/>
  <c r="E140" i="1"/>
  <c r="H142" i="1"/>
  <c r="E92" i="1"/>
  <c r="E90" i="1"/>
  <c r="C142" i="1"/>
  <c r="E117" i="1"/>
  <c r="E121" i="1" s="1"/>
  <c r="C145" i="1" l="1"/>
  <c r="E101" i="1"/>
  <c r="G145" i="1"/>
  <c r="I145" i="1"/>
  <c r="E142" i="1"/>
  <c r="H145" i="1"/>
  <c r="E14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6" authorId="0" shapeId="0" xr:uid="{91D5E4FD-D8B8-4BFF-8D5F-2B8910032492}">
      <text>
        <r>
          <rPr>
            <sz val="11"/>
            <color rgb="FF000000"/>
            <rFont val="Arial"/>
            <family val="2"/>
          </rPr>
          <t>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B6" authorId="0" shapeId="0" xr:uid="{642E6BEB-573D-4E79-A5C3-CBE3EAEE6F69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C6" authorId="0" shapeId="0" xr:uid="{70DF9194-0A51-4678-86E4-B2B874F855C3}">
      <text>
        <r>
          <rPr>
            <sz val="11"/>
            <color rgb="FF000000"/>
            <rFont val="Arial"/>
            <family val="2"/>
          </rPr>
          <t>Descrever a sigla da lotação referente ao cargo comissionado. Exemplos de siglas da SCGE: GAB/SECGE, GAB/CGAB, CGAB/ASC, etc.</t>
        </r>
      </text>
    </comment>
    <comment ref="D6" authorId="0" shapeId="0" xr:uid="{18A109AD-01D4-4895-8524-EE707A6FD258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6" authorId="0" shapeId="0" xr:uid="{85CB0606-B930-406A-BE94-734D9DC8B85A}">
      <text>
        <r>
          <rPr>
            <sz val="11"/>
            <color rgb="FF000000"/>
            <rFont val="Arial"/>
            <family val="2"/>
          </rPr>
          <t>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F6" authorId="0" shapeId="0" xr:uid="{ABA65A36-AF57-4995-9910-A488DF26D02D}">
      <text>
        <r>
          <rPr>
            <sz val="11"/>
            <color rgb="FF000000"/>
            <rFont val="Arial"/>
            <family val="2"/>
          </rPr>
          <t>Nome completo do servidor ocupante do cargo comissionado. Caso o cargo esteja vago, a palavra "VAGO" deverá ser inserida na célula correspondente.</t>
        </r>
      </text>
    </comment>
    <comment ref="G6" authorId="0" shapeId="0" xr:uid="{81283168-5B65-468F-A8CA-384B698DED2D}">
      <text>
        <r>
          <rPr>
            <sz val="11"/>
            <color rgb="FF000000"/>
            <rFont val="Arial"/>
            <family val="2"/>
          </rPr>
          <t>Valor do subsídio do agente político, em Reais (R$).</t>
        </r>
      </text>
    </comment>
    <comment ref="H6" authorId="0" shapeId="0" xr:uid="{EB7C12B9-9903-40FC-B67D-E6E82AB18F6B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I6" authorId="0" shapeId="0" xr:uid="{B4C21DA8-94DF-4704-A8AE-F3C0F0F2DA33}">
      <text>
        <r>
          <rPr>
            <sz val="11"/>
            <color rgb="FF000000"/>
            <rFont val="Arial"/>
            <family val="2"/>
          </rPr>
          <t>Valor da representação paga em razão do cargo em comissão, em Reais (R$).</t>
        </r>
      </text>
    </comment>
    <comment ref="J6" authorId="0" shapeId="0" xr:uid="{0369A6B2-FD65-4A48-A263-BF9B7B25E4A2}">
      <text>
        <r>
          <rPr>
            <sz val="11"/>
            <color rgb="FF000000"/>
            <rFont val="Arial"/>
            <family val="2"/>
          </rPr>
          <t>(Células de preenchimento automático). Montante resultante da soma entre o subsídio do agente político + vencimento + representação, em Reais (R$).</t>
        </r>
      </text>
    </comment>
    <comment ref="A89" authorId="0" shapeId="0" xr:uid="{7CB9A8AD-0CAF-4A41-BFF1-04655E3B7DC8}">
      <text>
        <r>
          <rPr>
            <sz val="11"/>
            <color rgb="FF000000"/>
            <rFont val="Arial"/>
            <family val="2"/>
          </rPr>
          <t>(Não editar as células em cinza). Relação de todos os cargos comissionados, conforme Lei Estadual nº 16.520/2018.</t>
        </r>
      </text>
    </comment>
    <comment ref="B89" authorId="0" shapeId="0" xr:uid="{4BDE56E1-EBB3-41D3-B318-40F493DE4B36}">
      <text>
        <r>
          <rPr>
            <sz val="11"/>
            <color rgb="FF000000"/>
            <rFont val="Arial"/>
            <family val="2"/>
          </rPr>
          <t>(Não editar as células em cinza). Relação de todos os símbolos dos cargos comissionados, conforme Lei Estadual nº 16.520/2018.</t>
        </r>
      </text>
    </comment>
    <comment ref="C89" authorId="0" shapeId="0" xr:uid="{51A78AD9-FFE1-4A06-80D4-D501F9763AED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preenchidos.</t>
        </r>
      </text>
    </comment>
    <comment ref="D89" authorId="0" shapeId="0" xr:uid="{ADCC2C7D-7B89-492E-A5B7-A6530AFEECCA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vagos.</t>
        </r>
      </text>
    </comment>
    <comment ref="E89" authorId="0" shapeId="0" xr:uid="{F6927434-16CF-4858-AA2E-901957D0724B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existentes (preenchidos + vagos).</t>
        </r>
      </text>
    </comment>
    <comment ref="G89" authorId="0" shapeId="0" xr:uid="{1481FF4E-5949-4E6B-9899-455BB5571559}">
      <text>
        <r>
          <rPr>
            <sz val="11"/>
            <color rgb="FF000000"/>
            <rFont val="Arial"/>
            <family val="2"/>
          </rPr>
          <t>(Células de preenchimento automático). Valor total dos subsídios dos agentes políticos, em Reais (R$).</t>
        </r>
      </text>
    </comment>
    <comment ref="H89" authorId="0" shapeId="0" xr:uid="{9D7077D1-4C80-4BDA-819C-F859E94C3201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I89" authorId="0" shapeId="0" xr:uid="{B7B6B389-1D20-4FB5-9BD0-AF35092CE983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 cargo em comissão, em Reais (R$).</t>
        </r>
      </text>
    </comment>
    <comment ref="J89" authorId="0" shapeId="0" xr:uid="{C7F740B8-59F1-4A51-BC3F-6A890A54DEB4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subsídios dos agentes políticos + vencimentos + representações, em Reais (R$).</t>
        </r>
      </text>
    </comment>
    <comment ref="A104" authorId="0" shapeId="0" xr:uid="{AE5332CC-26DC-46C1-A020-3FB5172F9D7B}">
      <text>
        <r>
          <rPr>
            <sz val="11"/>
            <color rgb="FF000000"/>
            <rFont val="Arial"/>
            <family val="2"/>
          </rPr>
          <t>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B104" authorId="0" shapeId="0" xr:uid="{E7F62A78-54A4-4089-80B7-E9AD9A037977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C104" authorId="0" shapeId="0" xr:uid="{C1823F19-53EC-4CFB-ADD7-A4E5A072A277}">
      <text>
        <r>
          <rPr>
            <sz val="11"/>
            <color rgb="FF000000"/>
            <rFont val="Arial"/>
            <family val="2"/>
          </rPr>
          <t>Descrever a sigla da lotação referente à função gratificada de direção e assessoramento. Exemplos de siglas da SCGE: GAB/DOGE, DPGE/GAF/GSC, DAUD/COP, etc.</t>
        </r>
      </text>
    </comment>
    <comment ref="D104" authorId="0" shapeId="0" xr:uid="{79C1F7C0-D3D1-4F37-83A4-F30E5815B7B1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04" authorId="0" shapeId="0" xr:uid="{2940E281-A5DE-494C-928D-568FACA92F12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F104" authorId="0" shapeId="0" xr:uid="{2DE42ACD-FD1F-4269-AEDC-4CAE6CD6F5F9}">
      <text>
        <r>
          <rPr>
            <sz val="11"/>
            <color rgb="FF000000"/>
            <rFont val="Arial"/>
            <family val="2"/>
          </rPr>
          <t>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G104" authorId="0" shapeId="0" xr:uid="{AA666152-64A6-4C54-AAF7-44156C9D4E53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04" authorId="0" shapeId="0" xr:uid="{F1A69A45-A8C5-4234-8D7D-47AFA8817AAD}">
      <text>
        <r>
          <rPr>
            <sz val="11"/>
            <color rgb="FF000000"/>
            <rFont val="Arial"/>
            <family val="2"/>
          </rPr>
          <t>Valor da representação paga em razão da função gratificada de direção e assessoramento, em Reais (R$).</t>
        </r>
      </text>
    </comment>
    <comment ref="I104" authorId="0" shapeId="0" xr:uid="{F493BC7F-84AD-4841-9043-91B10A3C9032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15" authorId="0" shapeId="0" xr:uid="{B0FA2BF9-E1DE-49C1-9AF2-798E36382263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direção e assessoramento, conforme Lei Estadual nº 16.520/2018.</t>
        </r>
      </text>
    </comment>
    <comment ref="B115" authorId="0" shapeId="0" xr:uid="{2913D76C-39E7-47EF-B3D6-5BB449DC441B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direção e assessoramento, conforme Lei Estadual nº 16.520/2018.</t>
        </r>
      </text>
    </comment>
    <comment ref="C115" authorId="0" shapeId="0" xr:uid="{2B257E46-C8D3-470D-B89B-5AFFFBBBF7F6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preenchidos.</t>
        </r>
      </text>
    </comment>
    <comment ref="D115" authorId="0" shapeId="0" xr:uid="{01FBB39D-F2DB-45D3-A03D-5A28066505AA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vagas.</t>
        </r>
      </text>
    </comment>
    <comment ref="E115" authorId="0" shapeId="0" xr:uid="{D4E46050-CAFC-4198-9007-505D2C30E0F7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existentes (preenchidos + vagos).</t>
        </r>
      </text>
    </comment>
    <comment ref="G115" authorId="0" shapeId="0" xr:uid="{0BB6C631-E1ED-49DA-92E9-E4AF6AE9F44A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15" authorId="0" shapeId="0" xr:uid="{29EF4876-F652-49BF-8AE0-0941F7B6F2F5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direção e assessoramento, em Reais (R$).</t>
        </r>
      </text>
    </comment>
    <comment ref="I115" authorId="0" shapeId="0" xr:uid="{B32A6615-1809-4C03-84C0-8B1D2926961B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A124" authorId="0" shapeId="0" xr:uid="{CA65EC67-49F1-49DA-B029-B18E964301A0}">
      <text>
        <r>
          <rPr>
            <sz val="11"/>
            <color rgb="FF000000"/>
            <rFont val="Arial"/>
            <family val="2"/>
          </rPr>
          <t xml:space="preserve">Descrever o nome da função gratificada de supervisão e apoio como consta no DOE. Exemplos da SCGE: Chefia da Unidade de Apoio e Projetos, Chefia da Unidade de Obras e Serviços de Engenharia, Chefia da Unidade de Licitações e Contratos, etc. </t>
        </r>
      </text>
    </comment>
    <comment ref="B124" authorId="0" shapeId="0" xr:uid="{E566A2E9-225C-4108-A02A-11833E23EB4A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C124" authorId="0" shapeId="0" xr:uid="{8172C71B-7F4E-47E4-A6AD-082A23BD1DD8}">
      <text>
        <r>
          <rPr>
            <sz val="11"/>
            <color rgb="FF000000"/>
            <rFont val="Arial"/>
            <family val="2"/>
          </rPr>
          <t>Descrever a sigla da lotação referente à função gratificada de supervisão e apoio. Exemplos de siglas da SCGE: DAUD/UAPP, DAUD/COP/UAOP, DAUD/CLC/UALC, etc.</t>
        </r>
      </text>
    </comment>
    <comment ref="D124" authorId="0" shapeId="0" xr:uid="{82B36ADB-0407-4448-84FB-67CDB727DA08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24" authorId="0" shapeId="0" xr:uid="{27305432-EB6B-4E02-83C0-EE0F8F3EBC5C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F124" authorId="0" shapeId="0" xr:uid="{6DE133C8-1D58-414F-8252-2EB77C9DD561}">
      <text>
        <r>
          <rPr>
            <sz val="11"/>
            <color rgb="FF000000"/>
            <rFont val="Arial"/>
            <family val="2"/>
          </rPr>
          <t>Nome completo do servidor ocupante da função gratificada de supervisão e apoio. Caso a função gratificada de supervisão e apoio esteja vago, a palavra "VAGO" deverá ser inserida na célula correspondente.</t>
        </r>
      </text>
    </comment>
    <comment ref="G124" authorId="0" shapeId="0" xr:uid="{EA4E4CF7-B0C5-4141-A2A9-E5D1C69CAD7B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24" authorId="0" shapeId="0" xr:uid="{54CA67C6-CCB6-4BD3-A7F0-C5F3786E99A3}">
      <text>
        <r>
          <rPr>
            <sz val="11"/>
            <color rgb="FF000000"/>
            <rFont val="Arial"/>
            <family val="2"/>
          </rPr>
          <t>Valor da representação paga em razão da função gratificada de supervisão e apoio, em Reais (R$).</t>
        </r>
      </text>
    </comment>
    <comment ref="I124" authorId="0" shapeId="0" xr:uid="{FDD6952B-9F7B-4760-B801-01FF542965DE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35" authorId="0" shapeId="0" xr:uid="{3E537879-9F04-4E58-898F-AF5813247D22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supervisão e apoio, conforme Lei Estadual nº 16.520/2018.</t>
        </r>
      </text>
    </comment>
    <comment ref="B135" authorId="0" shapeId="0" xr:uid="{E0E70F91-75C6-413E-96FA-D7735D0A3517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supervisão e apoio, conforme Lei Estadual nº 16.520/2018.</t>
        </r>
      </text>
    </comment>
    <comment ref="C135" authorId="0" shapeId="0" xr:uid="{E582114A-370B-48FB-B47E-709E7382D525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preenchidos.</t>
        </r>
      </text>
    </comment>
    <comment ref="D135" authorId="0" shapeId="0" xr:uid="{E4E9AE37-AD43-4BAA-98B2-56C94688DEC2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vagos.</t>
        </r>
      </text>
    </comment>
    <comment ref="E135" authorId="0" shapeId="0" xr:uid="{B24EF0A8-D57E-4697-99CB-F4C41E323928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existentes (preenchidos + vagos).</t>
        </r>
      </text>
    </comment>
    <comment ref="G135" authorId="0" shapeId="0" xr:uid="{70ED55B8-6BB6-4AE0-8C25-1261780D2507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35" authorId="0" shapeId="0" xr:uid="{FCB63A98-FC71-49C2-8C0B-54612759C4A2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supervisão e apoio, em Reais (R$).</t>
        </r>
      </text>
    </comment>
    <comment ref="I135" authorId="0" shapeId="0" xr:uid="{B1736414-7998-482A-B55F-D259CCCE427D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C144" authorId="0" shapeId="0" xr:uid="{DD97C258-4192-45D7-8F17-28A168A89C9B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preenchidos.</t>
        </r>
      </text>
    </comment>
    <comment ref="D144" authorId="0" shapeId="0" xr:uid="{BBC2EC17-5585-4960-81F7-385E77C87AFD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vagos.</t>
        </r>
      </text>
    </comment>
    <comment ref="E144" authorId="0" shapeId="0" xr:uid="{E410D8A6-1FA7-4A34-8778-1A8EF87938CF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existentes (preenchidos + vagos).</t>
        </r>
      </text>
    </comment>
    <comment ref="G144" authorId="0" shapeId="0" xr:uid="{BD441FE6-37F2-418C-ACFA-93F330496BDB}">
      <text>
        <r>
          <rPr>
            <sz val="11"/>
            <color rgb="FF000000"/>
            <rFont val="Arial"/>
            <family val="2"/>
          </rPr>
          <t>(Células de preenchimento automático). Valor total dos vencimentos dos cargos comissionados + funções gratificadas, em Reais (R$).</t>
        </r>
      </text>
    </comment>
    <comment ref="H144" authorId="0" shapeId="0" xr:uid="{2B78F6ED-9CC2-46D2-BCE3-8C4C5CEA9EA5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dos cargos comissionados + funções gratificadas, em Reais (R$).</t>
        </r>
      </text>
    </comment>
    <comment ref="I144" authorId="0" shapeId="0" xr:uid="{BAB12BE9-1522-45A6-8CE8-EFF683E2784B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 pagas em razão dos cargos comissionados + funções gratificadas, em Reais (R$).</t>
        </r>
      </text>
    </comment>
    <comment ref="A145" authorId="0" shapeId="0" xr:uid="{35144B2D-8EE1-4A5D-A2B5-A6C9950CB4DC}">
      <text>
        <r>
          <rPr>
            <sz val="11"/>
            <color rgb="FF000000"/>
            <rFont val="Arial"/>
            <family val="2"/>
          </rPr>
          <t>Verificar se não seria mais adequado substituir representações por remuneração, uma vez que, no caso de Cargo em Comissão, inclui tb. o vencimento para os não efetivos
	-Bianca Rosa
Item ajustado!
	-ricardo Alves Paiva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6" authorId="0" shapeId="0" xr:uid="{00000000-0006-0000-0600-000001000000}">
      <text>
        <r>
          <rPr>
            <sz val="11"/>
            <color rgb="FF000000"/>
            <rFont val="Arial"/>
            <family val="2"/>
          </rPr>
          <t>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B6" authorId="0" shapeId="0" xr:uid="{00000000-0006-0000-0600-000002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C6" authorId="0" shapeId="0" xr:uid="{00000000-0006-0000-0600-000003000000}">
      <text>
        <r>
          <rPr>
            <sz val="11"/>
            <color rgb="FF000000"/>
            <rFont val="Arial"/>
            <family val="2"/>
          </rPr>
          <t>Descrever a sigla da lotação referente ao cargo comissionado. Exemplos de siglas da SCGE: GAB/SECGE, GAB/CGAB, CGAB/ASC, etc.</t>
        </r>
      </text>
    </comment>
    <comment ref="D6" authorId="0" shapeId="0" xr:uid="{00000000-0006-0000-0600-000004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6" authorId="0" shapeId="0" xr:uid="{00000000-0006-0000-0600-000005000000}">
      <text>
        <r>
          <rPr>
            <sz val="11"/>
            <color rgb="FF000000"/>
            <rFont val="Arial"/>
            <family val="2"/>
          </rPr>
          <t>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F6" authorId="0" shapeId="0" xr:uid="{00000000-0006-0000-0600-000006000000}">
      <text>
        <r>
          <rPr>
            <sz val="11"/>
            <color rgb="FF000000"/>
            <rFont val="Arial"/>
            <family val="2"/>
          </rPr>
          <t>Nome completo do servidor ocupante do cargo comissionado. Caso o cargo esteja vago, a palavra "VAGO" deverá ser inserida na célula correspondente.</t>
        </r>
      </text>
    </comment>
    <comment ref="G6" authorId="0" shapeId="0" xr:uid="{00000000-0006-0000-0600-000007000000}">
      <text>
        <r>
          <rPr>
            <sz val="11"/>
            <color rgb="FF000000"/>
            <rFont val="Arial"/>
            <family val="2"/>
          </rPr>
          <t>Valor do subsídio do agente político, em Reais (R$).</t>
        </r>
      </text>
    </comment>
    <comment ref="H6" authorId="0" shapeId="0" xr:uid="{00000000-0006-0000-0600-000008000000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I6" authorId="0" shapeId="0" xr:uid="{00000000-0006-0000-0600-000009000000}">
      <text>
        <r>
          <rPr>
            <sz val="11"/>
            <color rgb="FF000000"/>
            <rFont val="Arial"/>
            <family val="2"/>
          </rPr>
          <t>Valor da representação paga em razão do cargo em comissão, em Reais (R$).</t>
        </r>
      </text>
    </comment>
    <comment ref="J6" authorId="0" shapeId="0" xr:uid="{00000000-0006-0000-0600-00000A000000}">
      <text>
        <r>
          <rPr>
            <sz val="11"/>
            <color rgb="FF000000"/>
            <rFont val="Arial"/>
            <family val="2"/>
          </rPr>
          <t>(Células de preenchimento automático). Montante resultante da soma entre o subsídio do agente político + vencimento + representação, em Reais (R$).</t>
        </r>
      </text>
    </comment>
    <comment ref="A89" authorId="0" shapeId="0" xr:uid="{00000000-0006-0000-0600-00000B000000}">
      <text>
        <r>
          <rPr>
            <sz val="11"/>
            <color rgb="FF000000"/>
            <rFont val="Arial"/>
            <family val="2"/>
          </rPr>
          <t>(Não editar as células em cinza). Relação de todos os cargos comissionados, conforme Lei Estadual nº 16.520/2018.</t>
        </r>
      </text>
    </comment>
    <comment ref="B89" authorId="0" shapeId="0" xr:uid="{00000000-0006-0000-0600-00000C000000}">
      <text>
        <r>
          <rPr>
            <sz val="11"/>
            <color rgb="FF000000"/>
            <rFont val="Arial"/>
            <family val="2"/>
          </rPr>
          <t>(Não editar as células em cinza). Relação de todos os símbolos dos cargos comissionados, conforme Lei Estadual nº 16.520/2018.</t>
        </r>
      </text>
    </comment>
    <comment ref="C89" authorId="0" shapeId="0" xr:uid="{00000000-0006-0000-0600-00000D000000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preenchidos.</t>
        </r>
      </text>
    </comment>
    <comment ref="D89" authorId="0" shapeId="0" xr:uid="{00000000-0006-0000-0600-00000E000000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vagos.</t>
        </r>
      </text>
    </comment>
    <comment ref="E89" authorId="0" shapeId="0" xr:uid="{00000000-0006-0000-0600-00000F000000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existentes (preenchidos + vagos).</t>
        </r>
      </text>
    </comment>
    <comment ref="G89" authorId="0" shapeId="0" xr:uid="{00000000-0006-0000-0600-000010000000}">
      <text>
        <r>
          <rPr>
            <sz val="11"/>
            <color rgb="FF000000"/>
            <rFont val="Arial"/>
            <family val="2"/>
          </rPr>
          <t>(Células de preenchimento automático). Valor total dos subsídios dos agentes políticos, em Reais (R$).</t>
        </r>
      </text>
    </comment>
    <comment ref="H89" authorId="0" shapeId="0" xr:uid="{00000000-0006-0000-0600-000011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I89" authorId="0" shapeId="0" xr:uid="{00000000-0006-0000-0600-000012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 cargo em comissão, em Reais (R$).</t>
        </r>
      </text>
    </comment>
    <comment ref="J89" authorId="0" shapeId="0" xr:uid="{00000000-0006-0000-0600-000013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subsídios dos agentes políticos + vencimentos + representações, em Reais (R$).</t>
        </r>
      </text>
    </comment>
    <comment ref="A104" authorId="0" shapeId="0" xr:uid="{00000000-0006-0000-0600-000014000000}">
      <text>
        <r>
          <rPr>
            <sz val="11"/>
            <color rgb="FF000000"/>
            <rFont val="Arial"/>
            <family val="2"/>
          </rPr>
          <t>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B104" authorId="0" shapeId="0" xr:uid="{00000000-0006-0000-0600-000015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C104" authorId="0" shapeId="0" xr:uid="{00000000-0006-0000-0600-000016000000}">
      <text>
        <r>
          <rPr>
            <sz val="11"/>
            <color rgb="FF000000"/>
            <rFont val="Arial"/>
            <family val="2"/>
          </rPr>
          <t>Descrever a sigla da lotação referente à função gratificada de direção e assessoramento. Exemplos de siglas da SCGE: GAB/DOGE, DPGE/GAF/GSC, DAUD/COP, etc.</t>
        </r>
      </text>
    </comment>
    <comment ref="D104" authorId="0" shapeId="0" xr:uid="{00000000-0006-0000-0600-000017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04" authorId="0" shapeId="0" xr:uid="{00000000-0006-0000-0600-000018000000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F104" authorId="0" shapeId="0" xr:uid="{00000000-0006-0000-0600-000019000000}">
      <text>
        <r>
          <rPr>
            <sz val="11"/>
            <color rgb="FF000000"/>
            <rFont val="Arial"/>
            <family val="2"/>
          </rPr>
          <t>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G104" authorId="0" shapeId="0" xr:uid="{00000000-0006-0000-0600-00001A000000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04" authorId="0" shapeId="0" xr:uid="{00000000-0006-0000-0600-00001B000000}">
      <text>
        <r>
          <rPr>
            <sz val="11"/>
            <color rgb="FF000000"/>
            <rFont val="Arial"/>
            <family val="2"/>
          </rPr>
          <t>Valor da representação paga em razão da função gratificada de direção e assessoramento, em Reais (R$).</t>
        </r>
      </text>
    </comment>
    <comment ref="I104" authorId="0" shapeId="0" xr:uid="{00000000-0006-0000-0600-00001C000000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15" authorId="0" shapeId="0" xr:uid="{00000000-0006-0000-0600-00001D000000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direção e assessoramento, conforme Lei Estadual nº 16.520/2018.</t>
        </r>
      </text>
    </comment>
    <comment ref="B115" authorId="0" shapeId="0" xr:uid="{00000000-0006-0000-0600-00001E000000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direção e assessoramento, conforme Lei Estadual nº 16.520/2018.</t>
        </r>
      </text>
    </comment>
    <comment ref="C115" authorId="0" shapeId="0" xr:uid="{00000000-0006-0000-0600-00001F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preenchidos.</t>
        </r>
      </text>
    </comment>
    <comment ref="D115" authorId="0" shapeId="0" xr:uid="{00000000-0006-0000-0600-000020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vagas.</t>
        </r>
      </text>
    </comment>
    <comment ref="E115" authorId="0" shapeId="0" xr:uid="{00000000-0006-0000-0600-000021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existentes (preenchidos + vagos).</t>
        </r>
      </text>
    </comment>
    <comment ref="G115" authorId="0" shapeId="0" xr:uid="{00000000-0006-0000-0600-000022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15" authorId="0" shapeId="0" xr:uid="{00000000-0006-0000-0600-000023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direção e assessoramento, em Reais (R$).</t>
        </r>
      </text>
    </comment>
    <comment ref="I115" authorId="0" shapeId="0" xr:uid="{00000000-0006-0000-0600-000024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A124" authorId="0" shapeId="0" xr:uid="{00000000-0006-0000-0600-000025000000}">
      <text>
        <r>
          <rPr>
            <sz val="11"/>
            <color rgb="FF000000"/>
            <rFont val="Arial"/>
            <family val="2"/>
          </rPr>
          <t xml:space="preserve">Descrever o nome da função gratificada de supervisão e apoio como consta no DOE. Exemplos da SCGE: Chefia da Unidade de Apoio e Projetos, Chefia da Unidade de Obras e Serviços de Engenharia, Chefia da Unidade de Licitações e Contratos, etc. </t>
        </r>
      </text>
    </comment>
    <comment ref="B124" authorId="0" shapeId="0" xr:uid="{00000000-0006-0000-0600-000026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C124" authorId="0" shapeId="0" xr:uid="{00000000-0006-0000-0600-000027000000}">
      <text>
        <r>
          <rPr>
            <sz val="11"/>
            <color rgb="FF000000"/>
            <rFont val="Arial"/>
            <family val="2"/>
          </rPr>
          <t>Descrever a sigla da lotação referente à função gratificada de supervisão e apoio. Exemplos de siglas da SCGE: DAUD/UAPP, DAUD/COP/UAOP, DAUD/CLC/UALC, etc.</t>
        </r>
      </text>
    </comment>
    <comment ref="D124" authorId="0" shapeId="0" xr:uid="{00000000-0006-0000-0600-000028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24" authorId="0" shapeId="0" xr:uid="{00000000-0006-0000-0600-000029000000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F124" authorId="0" shapeId="0" xr:uid="{00000000-0006-0000-0600-00002A000000}">
      <text>
        <r>
          <rPr>
            <sz val="11"/>
            <color rgb="FF000000"/>
            <rFont val="Arial"/>
            <family val="2"/>
          </rPr>
          <t>Nome completo do servidor ocupante da função gratificada de supervisão e apoio. Caso a função gratificada de supervisão e apoio esteja vago, a palavra "VAGO" deverá ser inserida na célula correspondente.</t>
        </r>
      </text>
    </comment>
    <comment ref="G124" authorId="0" shapeId="0" xr:uid="{00000000-0006-0000-0600-00002B000000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24" authorId="0" shapeId="0" xr:uid="{00000000-0006-0000-0600-00002C000000}">
      <text>
        <r>
          <rPr>
            <sz val="11"/>
            <color rgb="FF000000"/>
            <rFont val="Arial"/>
            <family val="2"/>
          </rPr>
          <t>Valor da representação paga em razão da função gratificada de supervisão e apoio, em Reais (R$).</t>
        </r>
      </text>
    </comment>
    <comment ref="I124" authorId="0" shapeId="0" xr:uid="{00000000-0006-0000-0600-00002D000000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35" authorId="0" shapeId="0" xr:uid="{00000000-0006-0000-0600-00002E000000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supervisão e apoio, conforme Lei Estadual nº 16.520/2018.</t>
        </r>
      </text>
    </comment>
    <comment ref="B135" authorId="0" shapeId="0" xr:uid="{00000000-0006-0000-0600-00002F000000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supervisão e apoio, conforme Lei Estadual nº 16.520/2018.</t>
        </r>
      </text>
    </comment>
    <comment ref="C135" authorId="0" shapeId="0" xr:uid="{00000000-0006-0000-0600-000030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preenchidos.</t>
        </r>
      </text>
    </comment>
    <comment ref="D135" authorId="0" shapeId="0" xr:uid="{00000000-0006-0000-0600-000031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vagos.</t>
        </r>
      </text>
    </comment>
    <comment ref="E135" authorId="0" shapeId="0" xr:uid="{00000000-0006-0000-0600-000032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existentes (preenchidos + vagos).</t>
        </r>
      </text>
    </comment>
    <comment ref="G135" authorId="0" shapeId="0" xr:uid="{00000000-0006-0000-0600-000033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35" authorId="0" shapeId="0" xr:uid="{00000000-0006-0000-0600-000034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supervisão e apoio, em Reais (R$).</t>
        </r>
      </text>
    </comment>
    <comment ref="I135" authorId="0" shapeId="0" xr:uid="{00000000-0006-0000-0600-000035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C144" authorId="0" shapeId="0" xr:uid="{00000000-0006-0000-0600-000036000000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preenchidos.</t>
        </r>
      </text>
    </comment>
    <comment ref="D144" authorId="0" shapeId="0" xr:uid="{00000000-0006-0000-0600-000037000000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vagos.</t>
        </r>
      </text>
    </comment>
    <comment ref="E144" authorId="0" shapeId="0" xr:uid="{00000000-0006-0000-0600-000038000000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existentes (preenchidos + vagos).</t>
        </r>
      </text>
    </comment>
    <comment ref="G144" authorId="0" shapeId="0" xr:uid="{00000000-0006-0000-0600-000039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cargos comissionados + funções gratificadas, em Reais (R$).</t>
        </r>
      </text>
    </comment>
    <comment ref="H144" authorId="0" shapeId="0" xr:uid="{00000000-0006-0000-0600-00003A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dos cargos comissionados + funções gratificadas, em Reais (R$).</t>
        </r>
      </text>
    </comment>
    <comment ref="I144" authorId="0" shapeId="0" xr:uid="{00000000-0006-0000-0600-00003B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 pagas em razão dos cargos comissionados + funções gratificadas, em Reais (R$).</t>
        </r>
      </text>
    </comment>
    <comment ref="A145" authorId="0" shapeId="0" xr:uid="{00000000-0006-0000-0600-00003C000000}">
      <text>
        <r>
          <rPr>
            <sz val="11"/>
            <color rgb="FF000000"/>
            <rFont val="Arial"/>
            <family val="2"/>
          </rPr>
          <t>Verificar se não seria mais adequado substituir representações por remuneração, uma vez que, no caso de Cargo em Comissão, inclui tb. o vencimento para os não efetivos
	-Bianca Rosa
Item ajustado!
	-ricardo Alves Paiva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6" authorId="0" shapeId="0" xr:uid="{00000000-0006-0000-0700-000001000000}">
      <text>
        <r>
          <rPr>
            <sz val="11"/>
            <color rgb="FF000000"/>
            <rFont val="Arial"/>
            <family val="2"/>
          </rPr>
          <t>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B6" authorId="0" shapeId="0" xr:uid="{00000000-0006-0000-0700-000002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C6" authorId="0" shapeId="0" xr:uid="{00000000-0006-0000-0700-000003000000}">
      <text>
        <r>
          <rPr>
            <sz val="11"/>
            <color rgb="FF000000"/>
            <rFont val="Arial"/>
            <family val="2"/>
          </rPr>
          <t>Descrever a sigla da lotação referente ao cargo comissionado. Exemplos de siglas da SCGE: GAB/SECGE, GAB/CGAB, CGAB/ASC, etc.</t>
        </r>
      </text>
    </comment>
    <comment ref="D6" authorId="0" shapeId="0" xr:uid="{00000000-0006-0000-0700-000004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6" authorId="0" shapeId="0" xr:uid="{00000000-0006-0000-0700-000005000000}">
      <text>
        <r>
          <rPr>
            <sz val="11"/>
            <color rgb="FF000000"/>
            <rFont val="Arial"/>
            <family val="2"/>
          </rPr>
          <t>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F6" authorId="0" shapeId="0" xr:uid="{00000000-0006-0000-0700-000006000000}">
      <text>
        <r>
          <rPr>
            <sz val="11"/>
            <color rgb="FF000000"/>
            <rFont val="Arial"/>
            <family val="2"/>
          </rPr>
          <t>Nome completo do servidor ocupante do cargo comissionado. Caso o cargo esteja vago, a palavra "VAGO" deverá ser inserida na célula correspondente.</t>
        </r>
      </text>
    </comment>
    <comment ref="G6" authorId="0" shapeId="0" xr:uid="{00000000-0006-0000-0700-000007000000}">
      <text>
        <r>
          <rPr>
            <sz val="11"/>
            <color rgb="FF000000"/>
            <rFont val="Arial"/>
            <family val="2"/>
          </rPr>
          <t>Valor do subsídio do agente político, em Reais (R$).</t>
        </r>
      </text>
    </comment>
    <comment ref="H6" authorId="0" shapeId="0" xr:uid="{00000000-0006-0000-0700-000008000000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I6" authorId="0" shapeId="0" xr:uid="{00000000-0006-0000-0700-000009000000}">
      <text>
        <r>
          <rPr>
            <sz val="11"/>
            <color rgb="FF000000"/>
            <rFont val="Arial"/>
            <family val="2"/>
          </rPr>
          <t>Valor da representação paga em razão do cargo em comissão, em Reais (R$).</t>
        </r>
      </text>
    </comment>
    <comment ref="J6" authorId="0" shapeId="0" xr:uid="{00000000-0006-0000-0700-00000A000000}">
      <text>
        <r>
          <rPr>
            <sz val="11"/>
            <color rgb="FF000000"/>
            <rFont val="Arial"/>
            <family val="2"/>
          </rPr>
          <t>(Células de preenchimento automático). Montante resultante da soma entre o subsídio do agente político + vencimento + representação, em Reais (R$).</t>
        </r>
      </text>
    </comment>
    <comment ref="A89" authorId="0" shapeId="0" xr:uid="{00000000-0006-0000-0700-00000B000000}">
      <text>
        <r>
          <rPr>
            <sz val="11"/>
            <color rgb="FF000000"/>
            <rFont val="Arial"/>
            <family val="2"/>
          </rPr>
          <t>(Não editar as células em cinza). Relação de todos os cargos comissionados, conforme Lei Estadual nº 16.520/2018.</t>
        </r>
      </text>
    </comment>
    <comment ref="B89" authorId="0" shapeId="0" xr:uid="{00000000-0006-0000-0700-00000C000000}">
      <text>
        <r>
          <rPr>
            <sz val="11"/>
            <color rgb="FF000000"/>
            <rFont val="Arial"/>
            <family val="2"/>
          </rPr>
          <t>(Não editar as células em cinza). Relação de todos os símbolos dos cargos comissionados, conforme Lei Estadual nº 16.520/2018.</t>
        </r>
      </text>
    </comment>
    <comment ref="C89" authorId="0" shapeId="0" xr:uid="{00000000-0006-0000-0700-00000D000000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preenchidos.</t>
        </r>
      </text>
    </comment>
    <comment ref="D89" authorId="0" shapeId="0" xr:uid="{00000000-0006-0000-0700-00000E000000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vagos.</t>
        </r>
      </text>
    </comment>
    <comment ref="E89" authorId="0" shapeId="0" xr:uid="{00000000-0006-0000-0700-00000F000000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existentes (preenchidos + vagos).</t>
        </r>
      </text>
    </comment>
    <comment ref="G89" authorId="0" shapeId="0" xr:uid="{00000000-0006-0000-0700-000010000000}">
      <text>
        <r>
          <rPr>
            <sz val="11"/>
            <color rgb="FF000000"/>
            <rFont val="Arial"/>
            <family val="2"/>
          </rPr>
          <t>(Células de preenchimento automático). Valor total dos subsídios dos agentes políticos, em Reais (R$).</t>
        </r>
      </text>
    </comment>
    <comment ref="H89" authorId="0" shapeId="0" xr:uid="{00000000-0006-0000-0700-000011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I89" authorId="0" shapeId="0" xr:uid="{00000000-0006-0000-0700-000012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 cargo em comissão, em Reais (R$).</t>
        </r>
      </text>
    </comment>
    <comment ref="J89" authorId="0" shapeId="0" xr:uid="{00000000-0006-0000-0700-000013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subsídios dos agentes políticos + vencimentos + representações, em Reais (R$).</t>
        </r>
      </text>
    </comment>
    <comment ref="A104" authorId="0" shapeId="0" xr:uid="{00000000-0006-0000-0700-000014000000}">
      <text>
        <r>
          <rPr>
            <sz val="11"/>
            <color rgb="FF000000"/>
            <rFont val="Arial"/>
            <family val="2"/>
          </rPr>
          <t>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B104" authorId="0" shapeId="0" xr:uid="{00000000-0006-0000-0700-000015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C104" authorId="0" shapeId="0" xr:uid="{00000000-0006-0000-0700-000016000000}">
      <text>
        <r>
          <rPr>
            <sz val="11"/>
            <color rgb="FF000000"/>
            <rFont val="Arial"/>
            <family val="2"/>
          </rPr>
          <t>Descrever a sigla da lotação referente à função gratificada de direção e assessoramento. Exemplos de siglas da SCGE: GAB/DOGE, DPGE/GAF/GSC, DAUD/COP, etc.</t>
        </r>
      </text>
    </comment>
    <comment ref="D104" authorId="0" shapeId="0" xr:uid="{00000000-0006-0000-0700-000017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04" authorId="0" shapeId="0" xr:uid="{00000000-0006-0000-0700-000018000000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F104" authorId="0" shapeId="0" xr:uid="{00000000-0006-0000-0700-000019000000}">
      <text>
        <r>
          <rPr>
            <sz val="11"/>
            <color rgb="FF000000"/>
            <rFont val="Arial"/>
            <family val="2"/>
          </rPr>
          <t>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G104" authorId="0" shapeId="0" xr:uid="{00000000-0006-0000-0700-00001A000000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04" authorId="0" shapeId="0" xr:uid="{00000000-0006-0000-0700-00001B000000}">
      <text>
        <r>
          <rPr>
            <sz val="11"/>
            <color rgb="FF000000"/>
            <rFont val="Arial"/>
            <family val="2"/>
          </rPr>
          <t>Valor da representação paga em razão da função gratificada de direção e assessoramento, em Reais (R$).</t>
        </r>
      </text>
    </comment>
    <comment ref="I104" authorId="0" shapeId="0" xr:uid="{00000000-0006-0000-0700-00001C000000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15" authorId="0" shapeId="0" xr:uid="{00000000-0006-0000-0700-00001D000000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direção e assessoramento, conforme Lei Estadual nº 16.520/2018.</t>
        </r>
      </text>
    </comment>
    <comment ref="B115" authorId="0" shapeId="0" xr:uid="{00000000-0006-0000-0700-00001E000000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direção e assessoramento, conforme Lei Estadual nº 16.520/2018.</t>
        </r>
      </text>
    </comment>
    <comment ref="C115" authorId="0" shapeId="0" xr:uid="{00000000-0006-0000-0700-00001F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preenchidos.</t>
        </r>
      </text>
    </comment>
    <comment ref="D115" authorId="0" shapeId="0" xr:uid="{00000000-0006-0000-0700-000020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vagas.</t>
        </r>
      </text>
    </comment>
    <comment ref="E115" authorId="0" shapeId="0" xr:uid="{00000000-0006-0000-0700-000021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existentes (preenchidos + vagos).</t>
        </r>
      </text>
    </comment>
    <comment ref="G115" authorId="0" shapeId="0" xr:uid="{00000000-0006-0000-0700-000022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15" authorId="0" shapeId="0" xr:uid="{00000000-0006-0000-0700-000023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direção e assessoramento, em Reais (R$).</t>
        </r>
      </text>
    </comment>
    <comment ref="I115" authorId="0" shapeId="0" xr:uid="{00000000-0006-0000-0700-000024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A124" authorId="0" shapeId="0" xr:uid="{00000000-0006-0000-0700-000025000000}">
      <text>
        <r>
          <rPr>
            <sz val="11"/>
            <color rgb="FF000000"/>
            <rFont val="Arial"/>
            <family val="2"/>
          </rPr>
          <t xml:space="preserve">Descrever o nome da função gratificada de supervisão e apoio como consta no DOE. Exemplos da SCGE: Chefia da Unidade de Apoio e Projetos, Chefia da Unidade de Obras e Serviços de Engenharia, Chefia da Unidade de Licitações e Contratos, etc. </t>
        </r>
      </text>
    </comment>
    <comment ref="B124" authorId="0" shapeId="0" xr:uid="{00000000-0006-0000-0700-000026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C124" authorId="0" shapeId="0" xr:uid="{00000000-0006-0000-0700-000027000000}">
      <text>
        <r>
          <rPr>
            <sz val="11"/>
            <color rgb="FF000000"/>
            <rFont val="Arial"/>
            <family val="2"/>
          </rPr>
          <t>Descrever a sigla da lotação referente à função gratificada de supervisão e apoio. Exemplos de siglas da SCGE: DAUD/UAPP, DAUD/COP/UAOP, DAUD/CLC/UALC, etc.</t>
        </r>
      </text>
    </comment>
    <comment ref="D124" authorId="0" shapeId="0" xr:uid="{00000000-0006-0000-0700-000028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24" authorId="0" shapeId="0" xr:uid="{00000000-0006-0000-0700-000029000000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F124" authorId="0" shapeId="0" xr:uid="{00000000-0006-0000-0700-00002A000000}">
      <text>
        <r>
          <rPr>
            <sz val="11"/>
            <color rgb="FF000000"/>
            <rFont val="Arial"/>
            <family val="2"/>
          </rPr>
          <t>Nome completo do servidor ocupante da função gratificada de supervisão e apoio. Caso a função gratificada de supervisão e apoio esteja vago, a palavra "VAGO" deverá ser inserida na célula correspondente.</t>
        </r>
      </text>
    </comment>
    <comment ref="G124" authorId="0" shapeId="0" xr:uid="{00000000-0006-0000-0700-00002B000000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24" authorId="0" shapeId="0" xr:uid="{00000000-0006-0000-0700-00002C000000}">
      <text>
        <r>
          <rPr>
            <sz val="11"/>
            <color rgb="FF000000"/>
            <rFont val="Arial"/>
            <family val="2"/>
          </rPr>
          <t>Valor da representação paga em razão da função gratificada de supervisão e apoio, em Reais (R$).</t>
        </r>
      </text>
    </comment>
    <comment ref="I124" authorId="0" shapeId="0" xr:uid="{00000000-0006-0000-0700-00002D000000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35" authorId="0" shapeId="0" xr:uid="{00000000-0006-0000-0700-00002E000000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supervisão e apoio, conforme Lei Estadual nº 16.520/2018.</t>
        </r>
      </text>
    </comment>
    <comment ref="B135" authorId="0" shapeId="0" xr:uid="{00000000-0006-0000-0700-00002F000000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supervisão e apoio, conforme Lei Estadual nº 16.520/2018.</t>
        </r>
      </text>
    </comment>
    <comment ref="C135" authorId="0" shapeId="0" xr:uid="{00000000-0006-0000-0700-000030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preenchidos.</t>
        </r>
      </text>
    </comment>
    <comment ref="D135" authorId="0" shapeId="0" xr:uid="{00000000-0006-0000-0700-000031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vagos.</t>
        </r>
      </text>
    </comment>
    <comment ref="E135" authorId="0" shapeId="0" xr:uid="{00000000-0006-0000-0700-000032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existentes (preenchidos + vagos).</t>
        </r>
      </text>
    </comment>
    <comment ref="G135" authorId="0" shapeId="0" xr:uid="{00000000-0006-0000-0700-000033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35" authorId="0" shapeId="0" xr:uid="{00000000-0006-0000-0700-000034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supervisão e apoio, em Reais (R$).</t>
        </r>
      </text>
    </comment>
    <comment ref="I135" authorId="0" shapeId="0" xr:uid="{00000000-0006-0000-0700-000035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C144" authorId="0" shapeId="0" xr:uid="{00000000-0006-0000-0700-000036000000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preenchidos.</t>
        </r>
      </text>
    </comment>
    <comment ref="D144" authorId="0" shapeId="0" xr:uid="{00000000-0006-0000-0700-000037000000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vagos.</t>
        </r>
      </text>
    </comment>
    <comment ref="E144" authorId="0" shapeId="0" xr:uid="{00000000-0006-0000-0700-000038000000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existentes (preenchidos + vagos).</t>
        </r>
      </text>
    </comment>
    <comment ref="G144" authorId="0" shapeId="0" xr:uid="{00000000-0006-0000-0700-000039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cargos comissionados + funções gratificadas, em Reais (R$).</t>
        </r>
      </text>
    </comment>
    <comment ref="H144" authorId="0" shapeId="0" xr:uid="{00000000-0006-0000-0700-00003A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dos cargos comissionados + funções gratificadas, em Reais (R$).</t>
        </r>
      </text>
    </comment>
    <comment ref="I144" authorId="0" shapeId="0" xr:uid="{00000000-0006-0000-0700-00003B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 pagas em razão dos cargos comissionados + funções gratificadas, em Reais (R$).</t>
        </r>
      </text>
    </comment>
    <comment ref="A145" authorId="0" shapeId="0" xr:uid="{00000000-0006-0000-0700-00003C000000}">
      <text>
        <r>
          <rPr>
            <sz val="11"/>
            <color rgb="FF000000"/>
            <rFont val="Arial"/>
            <family val="2"/>
          </rPr>
          <t>Verificar se não seria mais adequado substituir representações por remuneração, uma vez que, no caso de Cargo em Comissão, inclui tb. o vencimento para os não efetivos
	-Bianca Rosa
Item ajustado!
	-ricardo Alves Paiva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6" authorId="0" shapeId="0" xr:uid="{00000000-0006-0000-0800-000001000000}">
      <text>
        <r>
          <rPr>
            <sz val="11"/>
            <color rgb="FF000000"/>
            <rFont val="Arial"/>
            <family val="2"/>
          </rPr>
          <t>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B6" authorId="0" shapeId="0" xr:uid="{00000000-0006-0000-0800-000002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C6" authorId="0" shapeId="0" xr:uid="{00000000-0006-0000-0800-000003000000}">
      <text>
        <r>
          <rPr>
            <sz val="11"/>
            <color rgb="FF000000"/>
            <rFont val="Arial"/>
            <family val="2"/>
          </rPr>
          <t>Descrever a sigla da lotação referente ao cargo comissionado. Exemplos de siglas da SCGE: GAB/SECGE, GAB/CGAB, CGAB/ASC, etc.</t>
        </r>
      </text>
    </comment>
    <comment ref="D6" authorId="0" shapeId="0" xr:uid="{00000000-0006-0000-0800-000004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6" authorId="0" shapeId="0" xr:uid="{00000000-0006-0000-0800-000005000000}">
      <text>
        <r>
          <rPr>
            <sz val="11"/>
            <color rgb="FF000000"/>
            <rFont val="Arial"/>
            <family val="2"/>
          </rPr>
          <t>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F6" authorId="0" shapeId="0" xr:uid="{00000000-0006-0000-0800-000006000000}">
      <text>
        <r>
          <rPr>
            <sz val="11"/>
            <color rgb="FF000000"/>
            <rFont val="Arial"/>
            <family val="2"/>
          </rPr>
          <t>Nome completo do servidor ocupante do cargo comissionado. Caso o cargo esteja vago, a palavra "VAGO" deverá ser inserida na célula correspondente.</t>
        </r>
      </text>
    </comment>
    <comment ref="G6" authorId="0" shapeId="0" xr:uid="{00000000-0006-0000-0800-000007000000}">
      <text>
        <r>
          <rPr>
            <sz val="11"/>
            <color rgb="FF000000"/>
            <rFont val="Arial"/>
            <family val="2"/>
          </rPr>
          <t>Valor do subsídio do agente político, em Reais (R$).</t>
        </r>
      </text>
    </comment>
    <comment ref="H6" authorId="0" shapeId="0" xr:uid="{00000000-0006-0000-0800-000008000000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I6" authorId="0" shapeId="0" xr:uid="{00000000-0006-0000-0800-000009000000}">
      <text>
        <r>
          <rPr>
            <sz val="11"/>
            <color rgb="FF000000"/>
            <rFont val="Arial"/>
            <family val="2"/>
          </rPr>
          <t>Valor da representação paga em razão do cargo em comissão, em Reais (R$).</t>
        </r>
      </text>
    </comment>
    <comment ref="J6" authorId="0" shapeId="0" xr:uid="{00000000-0006-0000-0800-00000A000000}">
      <text>
        <r>
          <rPr>
            <sz val="11"/>
            <color rgb="FF000000"/>
            <rFont val="Arial"/>
            <family val="2"/>
          </rPr>
          <t>(Células de preenchimento automático). Montante resultante da soma entre o subsídio do agente político + vencimento + representação, em Reais (R$).</t>
        </r>
      </text>
    </comment>
    <comment ref="A89" authorId="0" shapeId="0" xr:uid="{00000000-0006-0000-0800-00000B000000}">
      <text>
        <r>
          <rPr>
            <sz val="11"/>
            <color rgb="FF000000"/>
            <rFont val="Arial"/>
            <family val="2"/>
          </rPr>
          <t>(Não editar as células em cinza). Relação de todos os cargos comissionados, conforme Lei Estadual nº 16.520/2018.</t>
        </r>
      </text>
    </comment>
    <comment ref="B89" authorId="0" shapeId="0" xr:uid="{00000000-0006-0000-0800-00000C000000}">
      <text>
        <r>
          <rPr>
            <sz val="11"/>
            <color rgb="FF000000"/>
            <rFont val="Arial"/>
            <family val="2"/>
          </rPr>
          <t>(Não editar as células em cinza). Relação de todos os símbolos dos cargos comissionados, conforme Lei Estadual nº 16.520/2018.</t>
        </r>
      </text>
    </comment>
    <comment ref="C89" authorId="0" shapeId="0" xr:uid="{00000000-0006-0000-0800-00000D000000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preenchidos.</t>
        </r>
      </text>
    </comment>
    <comment ref="D89" authorId="0" shapeId="0" xr:uid="{00000000-0006-0000-0800-00000E000000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vagos.</t>
        </r>
      </text>
    </comment>
    <comment ref="E89" authorId="0" shapeId="0" xr:uid="{00000000-0006-0000-0800-00000F000000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existentes (preenchidos + vagos).</t>
        </r>
      </text>
    </comment>
    <comment ref="G89" authorId="0" shapeId="0" xr:uid="{00000000-0006-0000-0800-000010000000}">
      <text>
        <r>
          <rPr>
            <sz val="11"/>
            <color rgb="FF000000"/>
            <rFont val="Arial"/>
            <family val="2"/>
          </rPr>
          <t>(Células de preenchimento automático). Valor total dos subsídios dos agentes políticos, em Reais (R$).</t>
        </r>
      </text>
    </comment>
    <comment ref="H89" authorId="0" shapeId="0" xr:uid="{00000000-0006-0000-0800-000011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I89" authorId="0" shapeId="0" xr:uid="{00000000-0006-0000-0800-000012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 cargo em comissão, em Reais (R$).</t>
        </r>
      </text>
    </comment>
    <comment ref="J89" authorId="0" shapeId="0" xr:uid="{00000000-0006-0000-0800-000013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subsídios dos agentes políticos + vencimentos + representações, em Reais (R$).</t>
        </r>
      </text>
    </comment>
    <comment ref="A104" authorId="0" shapeId="0" xr:uid="{00000000-0006-0000-0800-000014000000}">
      <text>
        <r>
          <rPr>
            <sz val="11"/>
            <color rgb="FF000000"/>
            <rFont val="Arial"/>
            <family val="2"/>
          </rPr>
          <t>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B104" authorId="0" shapeId="0" xr:uid="{00000000-0006-0000-0800-000015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C104" authorId="0" shapeId="0" xr:uid="{00000000-0006-0000-0800-000016000000}">
      <text>
        <r>
          <rPr>
            <sz val="11"/>
            <color rgb="FF000000"/>
            <rFont val="Arial"/>
            <family val="2"/>
          </rPr>
          <t>Descrever a sigla da lotação referente à função gratificada de direção e assessoramento. Exemplos de siglas da SCGE: GAB/DOGE, DPGE/GAF/GSC, DAUD/COP, etc.</t>
        </r>
      </text>
    </comment>
    <comment ref="D104" authorId="0" shapeId="0" xr:uid="{00000000-0006-0000-0800-000017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04" authorId="0" shapeId="0" xr:uid="{00000000-0006-0000-0800-000018000000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F104" authorId="0" shapeId="0" xr:uid="{00000000-0006-0000-0800-000019000000}">
      <text>
        <r>
          <rPr>
            <sz val="11"/>
            <color rgb="FF000000"/>
            <rFont val="Arial"/>
            <family val="2"/>
          </rPr>
          <t>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G104" authorId="0" shapeId="0" xr:uid="{00000000-0006-0000-0800-00001A000000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04" authorId="0" shapeId="0" xr:uid="{00000000-0006-0000-0800-00001B000000}">
      <text>
        <r>
          <rPr>
            <sz val="11"/>
            <color rgb="FF000000"/>
            <rFont val="Arial"/>
            <family val="2"/>
          </rPr>
          <t>Valor da representação paga em razão da função gratificada de direção e assessoramento, em Reais (R$).</t>
        </r>
      </text>
    </comment>
    <comment ref="I104" authorId="0" shapeId="0" xr:uid="{00000000-0006-0000-0800-00001C000000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15" authorId="0" shapeId="0" xr:uid="{00000000-0006-0000-0800-00001D000000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direção e assessoramento, conforme Lei Estadual nº 16.520/2018.</t>
        </r>
      </text>
    </comment>
    <comment ref="B115" authorId="0" shapeId="0" xr:uid="{00000000-0006-0000-0800-00001E000000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direção e assessoramento, conforme Lei Estadual nº 16.520/2018.</t>
        </r>
      </text>
    </comment>
    <comment ref="C115" authorId="0" shapeId="0" xr:uid="{00000000-0006-0000-0800-00001F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preenchidos.</t>
        </r>
      </text>
    </comment>
    <comment ref="D115" authorId="0" shapeId="0" xr:uid="{00000000-0006-0000-0800-000020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vagas.</t>
        </r>
      </text>
    </comment>
    <comment ref="E115" authorId="0" shapeId="0" xr:uid="{00000000-0006-0000-0800-000021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existentes (preenchidos + vagos).</t>
        </r>
      </text>
    </comment>
    <comment ref="G115" authorId="0" shapeId="0" xr:uid="{00000000-0006-0000-0800-000022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15" authorId="0" shapeId="0" xr:uid="{00000000-0006-0000-0800-000023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direção e assessoramento, em Reais (R$).</t>
        </r>
      </text>
    </comment>
    <comment ref="I115" authorId="0" shapeId="0" xr:uid="{00000000-0006-0000-0800-000024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A124" authorId="0" shapeId="0" xr:uid="{00000000-0006-0000-0800-000025000000}">
      <text>
        <r>
          <rPr>
            <sz val="11"/>
            <color rgb="FF000000"/>
            <rFont val="Arial"/>
            <family val="2"/>
          </rPr>
          <t xml:space="preserve">Descrever o nome da função gratificada de supervisão e apoio como consta no DOE. Exemplos da SCGE: Chefia da Unidade de Apoio e Projetos, Chefia da Unidade de Obras e Serviços de Engenharia, Chefia da Unidade de Licitações e Contratos, etc. </t>
        </r>
      </text>
    </comment>
    <comment ref="B124" authorId="0" shapeId="0" xr:uid="{00000000-0006-0000-0800-000026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C124" authorId="0" shapeId="0" xr:uid="{00000000-0006-0000-0800-000027000000}">
      <text>
        <r>
          <rPr>
            <sz val="11"/>
            <color rgb="FF000000"/>
            <rFont val="Arial"/>
            <family val="2"/>
          </rPr>
          <t>Descrever a sigla da lotação referente à função gratificada de supervisão e apoio. Exemplos de siglas da SCGE: DAUD/UAPP, DAUD/COP/UAOP, DAUD/CLC/UALC, etc.</t>
        </r>
      </text>
    </comment>
    <comment ref="D124" authorId="0" shapeId="0" xr:uid="{00000000-0006-0000-0800-000028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24" authorId="0" shapeId="0" xr:uid="{00000000-0006-0000-0800-000029000000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F124" authorId="0" shapeId="0" xr:uid="{00000000-0006-0000-0800-00002A000000}">
      <text>
        <r>
          <rPr>
            <sz val="11"/>
            <color rgb="FF000000"/>
            <rFont val="Arial"/>
            <family val="2"/>
          </rPr>
          <t>Nome completo do servidor ocupante da função gratificada de supervisão e apoio. Caso a função gratificada de supervisão e apoio esteja vago, a palavra "VAGO" deverá ser inserida na célula correspondente.</t>
        </r>
      </text>
    </comment>
    <comment ref="G124" authorId="0" shapeId="0" xr:uid="{00000000-0006-0000-0800-00002B000000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24" authorId="0" shapeId="0" xr:uid="{00000000-0006-0000-0800-00002C000000}">
      <text>
        <r>
          <rPr>
            <sz val="11"/>
            <color rgb="FF000000"/>
            <rFont val="Arial"/>
            <family val="2"/>
          </rPr>
          <t>Valor da representação paga em razão da função gratificada de supervisão e apoio, em Reais (R$).</t>
        </r>
      </text>
    </comment>
    <comment ref="I124" authorId="0" shapeId="0" xr:uid="{00000000-0006-0000-0800-00002D000000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35" authorId="0" shapeId="0" xr:uid="{00000000-0006-0000-0800-00002E000000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supervisão e apoio, conforme Lei Estadual nº 16.520/2018.</t>
        </r>
      </text>
    </comment>
    <comment ref="B135" authorId="0" shapeId="0" xr:uid="{00000000-0006-0000-0800-00002F000000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supervisão e apoio, conforme Lei Estadual nº 16.520/2018.</t>
        </r>
      </text>
    </comment>
    <comment ref="C135" authorId="0" shapeId="0" xr:uid="{00000000-0006-0000-0800-000030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preenchidos.</t>
        </r>
      </text>
    </comment>
    <comment ref="D135" authorId="0" shapeId="0" xr:uid="{00000000-0006-0000-0800-000031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vagos.</t>
        </r>
      </text>
    </comment>
    <comment ref="E135" authorId="0" shapeId="0" xr:uid="{00000000-0006-0000-0800-000032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existentes (preenchidos + vagos).</t>
        </r>
      </text>
    </comment>
    <comment ref="G135" authorId="0" shapeId="0" xr:uid="{00000000-0006-0000-0800-000033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35" authorId="0" shapeId="0" xr:uid="{00000000-0006-0000-0800-000034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supervisão e apoio, em Reais (R$).</t>
        </r>
      </text>
    </comment>
    <comment ref="I135" authorId="0" shapeId="0" xr:uid="{00000000-0006-0000-0800-000035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C144" authorId="0" shapeId="0" xr:uid="{00000000-0006-0000-0800-000036000000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preenchidos.</t>
        </r>
      </text>
    </comment>
    <comment ref="D144" authorId="0" shapeId="0" xr:uid="{00000000-0006-0000-0800-000037000000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vagos.</t>
        </r>
      </text>
    </comment>
    <comment ref="E144" authorId="0" shapeId="0" xr:uid="{00000000-0006-0000-0800-000038000000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existentes (preenchidos + vagos).</t>
        </r>
      </text>
    </comment>
    <comment ref="G144" authorId="0" shapeId="0" xr:uid="{00000000-0006-0000-0800-000039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cargos comissionados + funções gratificadas, em Reais (R$).</t>
        </r>
      </text>
    </comment>
    <comment ref="H144" authorId="0" shapeId="0" xr:uid="{00000000-0006-0000-0800-00003A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dos cargos comissionados + funções gratificadas, em Reais (R$).</t>
        </r>
      </text>
    </comment>
    <comment ref="I144" authorId="0" shapeId="0" xr:uid="{00000000-0006-0000-0800-00003B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 pagas em razão dos cargos comissionados + funções gratificadas, em Reais (R$).</t>
        </r>
      </text>
    </comment>
    <comment ref="A145" authorId="0" shapeId="0" xr:uid="{00000000-0006-0000-0800-00003C000000}">
      <text>
        <r>
          <rPr>
            <sz val="11"/>
            <color rgb="FF000000"/>
            <rFont val="Arial"/>
            <family val="2"/>
          </rPr>
          <t>Verificar se não seria mais adequado substituir representações por remuneração, uma vez que, no caso de Cargo em Comissão, inclui tb. o vencimento para os não efetivos
	-Bianca Rosa
Item ajustado!
	-ricardo Alves Paiva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6" authorId="0" shapeId="0" xr:uid="{CC55E693-DBE7-4F3E-BAD3-22B78EDD3439}">
      <text>
        <r>
          <rPr>
            <sz val="11"/>
            <color rgb="FF000000"/>
            <rFont val="Arial"/>
            <family val="2"/>
          </rPr>
          <t>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B6" authorId="0" shapeId="0" xr:uid="{9E94FEE5-3F9C-4F70-9F04-CD91165D337E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C6" authorId="0" shapeId="0" xr:uid="{2BB06F8D-39F3-43CF-947F-FF6E24560271}">
      <text>
        <r>
          <rPr>
            <sz val="11"/>
            <color rgb="FF000000"/>
            <rFont val="Arial"/>
            <family val="2"/>
          </rPr>
          <t>Descrever a sigla da lotação referente ao cargo comissionado. Exemplos de siglas da SCGE: GAB/SECGE, GAB/CGAB, CGAB/ASC, etc.</t>
        </r>
      </text>
    </comment>
    <comment ref="D6" authorId="0" shapeId="0" xr:uid="{8F13BEF8-1976-4BFC-8DBD-F77E994EA874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6" authorId="0" shapeId="0" xr:uid="{D5BBB2AD-75B1-44BE-9BF5-387A84007B04}">
      <text>
        <r>
          <rPr>
            <sz val="11"/>
            <color rgb="FF000000"/>
            <rFont val="Arial"/>
            <family val="2"/>
          </rPr>
          <t>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F6" authorId="0" shapeId="0" xr:uid="{F15AB189-3C39-40C3-8B87-34220A8B5007}">
      <text>
        <r>
          <rPr>
            <sz val="11"/>
            <color rgb="FF000000"/>
            <rFont val="Arial"/>
            <family val="2"/>
          </rPr>
          <t>Nome completo do servidor ocupante do cargo comissionado. Caso o cargo esteja vago, a palavra "VAGO" deverá ser inserida na célula correspondente.</t>
        </r>
      </text>
    </comment>
    <comment ref="G6" authorId="0" shapeId="0" xr:uid="{E573C440-2698-4D20-81A0-A997A2285BE4}">
      <text>
        <r>
          <rPr>
            <sz val="11"/>
            <color rgb="FF000000"/>
            <rFont val="Arial"/>
            <family val="2"/>
          </rPr>
          <t>Valor do subsídio do agente político, em Reais (R$).</t>
        </r>
      </text>
    </comment>
    <comment ref="H6" authorId="0" shapeId="0" xr:uid="{47A049B7-73AB-4575-A44D-2E866366B2A0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I6" authorId="0" shapeId="0" xr:uid="{E9D64856-042D-4235-A414-22810925515E}">
      <text>
        <r>
          <rPr>
            <sz val="11"/>
            <color rgb="FF000000"/>
            <rFont val="Arial"/>
            <family val="2"/>
          </rPr>
          <t>Valor da representação paga em razão do cargo em comissão, em Reais (R$).</t>
        </r>
      </text>
    </comment>
    <comment ref="J6" authorId="0" shapeId="0" xr:uid="{C493A1E3-D376-481D-BE5D-85ACAA8514DD}">
      <text>
        <r>
          <rPr>
            <sz val="11"/>
            <color rgb="FF000000"/>
            <rFont val="Arial"/>
            <family val="2"/>
          </rPr>
          <t>(Células de preenchimento automático). Montante resultante da soma entre o subsídio do agente político + vencimento + representação, em Reais (R$).</t>
        </r>
      </text>
    </comment>
    <comment ref="A89" authorId="0" shapeId="0" xr:uid="{117B8DE1-431C-4B82-9E4D-6DDD8294ED86}">
      <text>
        <r>
          <rPr>
            <sz val="11"/>
            <color rgb="FF000000"/>
            <rFont val="Arial"/>
            <family val="2"/>
          </rPr>
          <t>(Não editar as células em cinza). Relação de todos os cargos comissionados, conforme Lei Estadual nº 16.520/2018.</t>
        </r>
      </text>
    </comment>
    <comment ref="B89" authorId="0" shapeId="0" xr:uid="{857C07ED-C0E0-4559-AC50-8802F26D0BC4}">
      <text>
        <r>
          <rPr>
            <sz val="11"/>
            <color rgb="FF000000"/>
            <rFont val="Arial"/>
            <family val="2"/>
          </rPr>
          <t>(Não editar as células em cinza). Relação de todos os símbolos dos cargos comissionados, conforme Lei Estadual nº 16.520/2018.</t>
        </r>
      </text>
    </comment>
    <comment ref="C89" authorId="0" shapeId="0" xr:uid="{30AB7267-9F87-4270-917C-9A734C3244C6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preenchidos.</t>
        </r>
      </text>
    </comment>
    <comment ref="D89" authorId="0" shapeId="0" xr:uid="{260FB52C-CD0B-4014-A156-F28AC65BC8B2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vagos.</t>
        </r>
      </text>
    </comment>
    <comment ref="E89" authorId="0" shapeId="0" xr:uid="{C264B617-4102-4202-B9A2-4BEFA26F4CAA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existentes (preenchidos + vagos).</t>
        </r>
      </text>
    </comment>
    <comment ref="G89" authorId="0" shapeId="0" xr:uid="{8E254C9E-4781-44CC-A6D2-E4606FFD08E7}">
      <text>
        <r>
          <rPr>
            <sz val="11"/>
            <color rgb="FF000000"/>
            <rFont val="Arial"/>
            <family val="2"/>
          </rPr>
          <t>(Células de preenchimento automático). Valor total dos subsídios dos agentes políticos, em Reais (R$).</t>
        </r>
      </text>
    </comment>
    <comment ref="H89" authorId="0" shapeId="0" xr:uid="{399FA8ED-7020-4E6E-B394-391F3B9041D9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I89" authorId="0" shapeId="0" xr:uid="{AB29A9F1-EBB1-4C7D-BE1E-2A8099371572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 cargo em comissão, em Reais (R$).</t>
        </r>
      </text>
    </comment>
    <comment ref="J89" authorId="0" shapeId="0" xr:uid="{A44F31AA-1F9E-4DCE-A473-577A19365F92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subsídios dos agentes políticos + vencimentos + representações, em Reais (R$).</t>
        </r>
      </text>
    </comment>
    <comment ref="A104" authorId="0" shapeId="0" xr:uid="{15B645C2-F9E3-4553-8185-F3C9F01D5AC2}">
      <text>
        <r>
          <rPr>
            <sz val="11"/>
            <color rgb="FF000000"/>
            <rFont val="Arial"/>
            <family val="2"/>
          </rPr>
          <t>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B104" authorId="0" shapeId="0" xr:uid="{07A54191-FF6A-4CB3-B5AE-7905B28F45B1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C104" authorId="0" shapeId="0" xr:uid="{0BE56510-E9A8-4545-8B52-9189E8464F70}">
      <text>
        <r>
          <rPr>
            <sz val="11"/>
            <color rgb="FF000000"/>
            <rFont val="Arial"/>
            <family val="2"/>
          </rPr>
          <t>Descrever a sigla da lotação referente à função gratificada de direção e assessoramento. Exemplos de siglas da SCGE: GAB/DOGE, DPGE/GAF/GSC, DAUD/COP, etc.</t>
        </r>
      </text>
    </comment>
    <comment ref="D104" authorId="0" shapeId="0" xr:uid="{B837B6CB-DABB-423B-B828-BC34622FB86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04" authorId="0" shapeId="0" xr:uid="{99E4C2EE-4078-4D79-A2A2-05DD1317A224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F104" authorId="0" shapeId="0" xr:uid="{5034308D-2806-4E51-A01A-1C9799E6D7AD}">
      <text>
        <r>
          <rPr>
            <sz val="11"/>
            <color rgb="FF000000"/>
            <rFont val="Arial"/>
            <family val="2"/>
          </rPr>
          <t>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G104" authorId="0" shapeId="0" xr:uid="{1CCBBD0E-BCAC-4056-93CB-B23F2C90D0C6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04" authorId="0" shapeId="0" xr:uid="{D03E57AD-8EB3-4D43-9B66-49561F474A3A}">
      <text>
        <r>
          <rPr>
            <sz val="11"/>
            <color rgb="FF000000"/>
            <rFont val="Arial"/>
            <family val="2"/>
          </rPr>
          <t>Valor da representação paga em razão da função gratificada de direção e assessoramento, em Reais (R$).</t>
        </r>
      </text>
    </comment>
    <comment ref="I104" authorId="0" shapeId="0" xr:uid="{BFDCA85B-CB68-447C-B942-1C83CED6E6CC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15" authorId="0" shapeId="0" xr:uid="{CEC8D869-99B2-425C-B3AB-8D528BCB512B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direção e assessoramento, conforme Lei Estadual nº 16.520/2018.</t>
        </r>
      </text>
    </comment>
    <comment ref="B115" authorId="0" shapeId="0" xr:uid="{C7ECBA12-D4A4-4C92-8ACB-A34AFE787EBB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direção e assessoramento, conforme Lei Estadual nº 16.520/2018.</t>
        </r>
      </text>
    </comment>
    <comment ref="C115" authorId="0" shapeId="0" xr:uid="{93ED2AA7-D3C6-41E1-A047-DBC6131604F8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preenchidos.</t>
        </r>
      </text>
    </comment>
    <comment ref="D115" authorId="0" shapeId="0" xr:uid="{5A47F9ED-1206-4DE7-AD9D-E791435268BF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vagas.</t>
        </r>
      </text>
    </comment>
    <comment ref="E115" authorId="0" shapeId="0" xr:uid="{4FD92615-4008-45EE-9694-C66976ECA528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existentes (preenchidos + vagos).</t>
        </r>
      </text>
    </comment>
    <comment ref="G115" authorId="0" shapeId="0" xr:uid="{4D9ECF5B-95D4-462C-BA5A-C632D82BC17C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15" authorId="0" shapeId="0" xr:uid="{0D7B1E70-9A40-4D37-9BFC-DAA58EBDE3F1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direção e assessoramento, em Reais (R$).</t>
        </r>
      </text>
    </comment>
    <comment ref="I115" authorId="0" shapeId="0" xr:uid="{50D41E8A-8ADD-458A-B7EE-274A84A6AFBD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A124" authorId="0" shapeId="0" xr:uid="{D87B246B-0B2C-46BE-A058-939664B22290}">
      <text>
        <r>
          <rPr>
            <sz val="11"/>
            <color rgb="FF000000"/>
            <rFont val="Arial"/>
            <family val="2"/>
          </rPr>
          <t xml:space="preserve">Descrever o nome da função gratificada de supervisão e apoio como consta no DOE. Exemplos da SCGE: Chefia da Unidade de Apoio e Projetos, Chefia da Unidade de Obras e Serviços de Engenharia, Chefia da Unidade de Licitações e Contratos, etc. </t>
        </r>
      </text>
    </comment>
    <comment ref="B124" authorId="0" shapeId="0" xr:uid="{3BB1ABB3-9536-487A-B46A-8E1B4EF838A5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C124" authorId="0" shapeId="0" xr:uid="{1E12535D-9D89-452D-A682-893F87539C42}">
      <text>
        <r>
          <rPr>
            <sz val="11"/>
            <color rgb="FF000000"/>
            <rFont val="Arial"/>
            <family val="2"/>
          </rPr>
          <t>Descrever a sigla da lotação referente à função gratificada de supervisão e apoio. Exemplos de siglas da SCGE: DAUD/UAPP, DAUD/COP/UAOP, DAUD/CLC/UALC, etc.</t>
        </r>
      </text>
    </comment>
    <comment ref="D124" authorId="0" shapeId="0" xr:uid="{B7027FF1-9C6B-412A-98C1-37E946070FB2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24" authorId="0" shapeId="0" xr:uid="{BB93113D-181D-434B-B7EE-2D818963EF45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F124" authorId="0" shapeId="0" xr:uid="{21B16710-F3F7-4132-B7A0-C9AF2EFC593D}">
      <text>
        <r>
          <rPr>
            <sz val="11"/>
            <color rgb="FF000000"/>
            <rFont val="Arial"/>
            <family val="2"/>
          </rPr>
          <t>Nome completo do servidor ocupante da função gratificada de supervisão e apoio. Caso a função gratificada de supervisão e apoio esteja vago, a palavra "VAGO" deverá ser inserida na célula correspondente.</t>
        </r>
      </text>
    </comment>
    <comment ref="G124" authorId="0" shapeId="0" xr:uid="{606329ED-231C-4FC2-88B8-0CB9ACAFC535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24" authorId="0" shapeId="0" xr:uid="{682AEA84-0D8C-4F50-9F39-C12449A751CE}">
      <text>
        <r>
          <rPr>
            <sz val="11"/>
            <color rgb="FF000000"/>
            <rFont val="Arial"/>
            <family val="2"/>
          </rPr>
          <t>Valor da representação paga em razão da função gratificada de supervisão e apoio, em Reais (R$).</t>
        </r>
      </text>
    </comment>
    <comment ref="I124" authorId="0" shapeId="0" xr:uid="{50F4D034-C5BD-4715-84DC-83F273232EB8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35" authorId="0" shapeId="0" xr:uid="{7EC0249C-BAD2-411A-BC73-3A9E0EAB1B29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supervisão e apoio, conforme Lei Estadual nº 16.520/2018.</t>
        </r>
      </text>
    </comment>
    <comment ref="B135" authorId="0" shapeId="0" xr:uid="{A684CB75-FB15-48E0-B991-D2446C4D48CF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supervisão e apoio, conforme Lei Estadual nº 16.520/2018.</t>
        </r>
      </text>
    </comment>
    <comment ref="C135" authorId="0" shapeId="0" xr:uid="{73CD708E-9B6F-4F08-8F26-8006685E964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preenchidos.</t>
        </r>
      </text>
    </comment>
    <comment ref="D135" authorId="0" shapeId="0" xr:uid="{19B4ABCC-DD9C-4075-A801-220205CCCE73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vagos.</t>
        </r>
      </text>
    </comment>
    <comment ref="E135" authorId="0" shapeId="0" xr:uid="{E8CF05D1-16D6-4548-8AC5-2F3CDB1DC2D6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existentes (preenchidos + vagos).</t>
        </r>
      </text>
    </comment>
    <comment ref="G135" authorId="0" shapeId="0" xr:uid="{B2E5D957-13B8-4147-B40A-E852BB713D02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35" authorId="0" shapeId="0" xr:uid="{CD537427-3CB7-4BCA-AD93-52E4F52BEB43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supervisão e apoio, em Reais (R$).</t>
        </r>
      </text>
    </comment>
    <comment ref="I135" authorId="0" shapeId="0" xr:uid="{DD41ADEA-7F2A-40E7-AE48-EFBF7F289D8C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C144" authorId="0" shapeId="0" xr:uid="{2BF60BA8-367A-41E8-B7B6-67EE787A5F84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preenchidos.</t>
        </r>
      </text>
    </comment>
    <comment ref="D144" authorId="0" shapeId="0" xr:uid="{885EC2FC-1359-4A32-B242-383BFA16025E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vagos.</t>
        </r>
      </text>
    </comment>
    <comment ref="E144" authorId="0" shapeId="0" xr:uid="{A4D87655-6ACC-49EE-A2B4-7C0AE624E2CE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existentes (preenchidos + vagos).</t>
        </r>
      </text>
    </comment>
    <comment ref="G144" authorId="0" shapeId="0" xr:uid="{6B789A04-2169-41DC-8A36-704D1B8287EE}">
      <text>
        <r>
          <rPr>
            <sz val="11"/>
            <color rgb="FF000000"/>
            <rFont val="Arial"/>
            <family val="2"/>
          </rPr>
          <t>(Células de preenchimento automático). Valor total dos vencimentos dos cargos comissionados + funções gratificadas, em Reais (R$).</t>
        </r>
      </text>
    </comment>
    <comment ref="H144" authorId="0" shapeId="0" xr:uid="{8119C2A1-0250-4CD6-A15E-6C794533C97C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dos cargos comissionados + funções gratificadas, em Reais (R$).</t>
        </r>
      </text>
    </comment>
    <comment ref="I144" authorId="0" shapeId="0" xr:uid="{28EB711D-8513-4F70-840D-571DB06690BF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 pagas em razão dos cargos comissionados + funções gratificadas, em Reais (R$).</t>
        </r>
      </text>
    </comment>
    <comment ref="A145" authorId="0" shapeId="0" xr:uid="{5ED53FE2-24E2-4769-A133-CBF5BE297CC8}">
      <text>
        <r>
          <rPr>
            <sz val="11"/>
            <color rgb="FF000000"/>
            <rFont val="Arial"/>
            <family val="2"/>
          </rPr>
          <t>Verificar se não seria mais adequado substituir representações por remuneração, uma vez que, no caso de Cargo em Comissão, inclui tb. o vencimento para os não efetivos
	-Bianca Rosa
Item ajustado!
	-ricardo Alves Paiva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6" authorId="0" shapeId="0" xr:uid="{2DC79CB3-DA88-4F13-8940-62037026669A}">
      <text>
        <r>
          <rPr>
            <sz val="11"/>
            <color rgb="FF000000"/>
            <rFont val="Arial"/>
            <family val="2"/>
          </rPr>
          <t>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B6" authorId="0" shapeId="0" xr:uid="{26766CE0-3878-4000-872E-34A7A6E1372D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C6" authorId="0" shapeId="0" xr:uid="{F26A1D75-4253-44FF-9E54-CA934A0406DB}">
      <text>
        <r>
          <rPr>
            <sz val="11"/>
            <color rgb="FF000000"/>
            <rFont val="Arial"/>
            <family val="2"/>
          </rPr>
          <t>Descrever a sigla da lotação referente ao cargo comissionado. Exemplos de siglas da SCGE: GAB/SECGE, GAB/CGAB, CGAB/ASC, etc.</t>
        </r>
      </text>
    </comment>
    <comment ref="D6" authorId="0" shapeId="0" xr:uid="{CF82BB05-1CFF-486A-BCC9-53B4A0DCDB55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6" authorId="0" shapeId="0" xr:uid="{124501DD-0CD6-4A4D-B648-09C20C229227}">
      <text>
        <r>
          <rPr>
            <sz val="11"/>
            <color rgb="FF000000"/>
            <rFont val="Arial"/>
            <family val="2"/>
          </rPr>
          <t>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F6" authorId="0" shapeId="0" xr:uid="{858D05AC-BE3F-4823-A86D-8F99CC17C396}">
      <text>
        <r>
          <rPr>
            <sz val="11"/>
            <color rgb="FF000000"/>
            <rFont val="Arial"/>
            <family val="2"/>
          </rPr>
          <t>Nome completo do servidor ocupante do cargo comissionado. Caso o cargo esteja vago, a palavra "VAGO" deverá ser inserida na célula correspondente.</t>
        </r>
      </text>
    </comment>
    <comment ref="G6" authorId="0" shapeId="0" xr:uid="{2E29A47F-AE01-4CBE-836E-F73D8032963B}">
      <text>
        <r>
          <rPr>
            <sz val="11"/>
            <color rgb="FF000000"/>
            <rFont val="Arial"/>
            <family val="2"/>
          </rPr>
          <t>Valor do subsídio do agente político, em Reais (R$).</t>
        </r>
      </text>
    </comment>
    <comment ref="H6" authorId="0" shapeId="0" xr:uid="{F430541F-BF57-494A-82F3-488ABF112849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I6" authorId="0" shapeId="0" xr:uid="{0E38935F-579F-4041-A94B-253326A98431}">
      <text>
        <r>
          <rPr>
            <sz val="11"/>
            <color rgb="FF000000"/>
            <rFont val="Arial"/>
            <family val="2"/>
          </rPr>
          <t>Valor da representação paga em razão do cargo em comissão, em Reais (R$).</t>
        </r>
      </text>
    </comment>
    <comment ref="J6" authorId="0" shapeId="0" xr:uid="{0E57C94B-4B8B-4EAE-81C1-45306A335180}">
      <text>
        <r>
          <rPr>
            <sz val="11"/>
            <color rgb="FF000000"/>
            <rFont val="Arial"/>
            <family val="2"/>
          </rPr>
          <t>(Células de preenchimento automático). Montante resultante da soma entre o subsídio do agente político + vencimento + representação, em Reais (R$).</t>
        </r>
      </text>
    </comment>
    <comment ref="A89" authorId="0" shapeId="0" xr:uid="{C4ADE98C-CD83-433C-BB93-D198594B8DD8}">
      <text>
        <r>
          <rPr>
            <sz val="11"/>
            <color rgb="FF000000"/>
            <rFont val="Arial"/>
            <family val="2"/>
          </rPr>
          <t>(Não editar as células em cinza). Relação de todos os cargos comissionados, conforme Lei Estadual nº 16.520/2018.</t>
        </r>
      </text>
    </comment>
    <comment ref="B89" authorId="0" shapeId="0" xr:uid="{B82F5B5A-5BFC-408A-97C7-2AC0FF7FD3C3}">
      <text>
        <r>
          <rPr>
            <sz val="11"/>
            <color rgb="FF000000"/>
            <rFont val="Arial"/>
            <family val="2"/>
          </rPr>
          <t>(Não editar as células em cinza). Relação de todos os símbolos dos cargos comissionados, conforme Lei Estadual nº 16.520/2018.</t>
        </r>
      </text>
    </comment>
    <comment ref="C89" authorId="0" shapeId="0" xr:uid="{25A56F08-BFE4-4A4B-810F-8F429CDB393E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preenchidos.</t>
        </r>
      </text>
    </comment>
    <comment ref="D89" authorId="0" shapeId="0" xr:uid="{8515E0D8-0454-46B2-9748-85A543583DC4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vagos.</t>
        </r>
      </text>
    </comment>
    <comment ref="E89" authorId="0" shapeId="0" xr:uid="{27649154-AF14-415D-9BB1-85460C0A91DC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existentes (preenchidos + vagos).</t>
        </r>
      </text>
    </comment>
    <comment ref="G89" authorId="0" shapeId="0" xr:uid="{487D9734-8A4C-4EB5-A460-C872DD499F96}">
      <text>
        <r>
          <rPr>
            <sz val="11"/>
            <color rgb="FF000000"/>
            <rFont val="Arial"/>
            <family val="2"/>
          </rPr>
          <t>(Células de preenchimento automático). Valor total dos subsídios dos agentes políticos, em Reais (R$).</t>
        </r>
      </text>
    </comment>
    <comment ref="H89" authorId="0" shapeId="0" xr:uid="{01D82E72-463B-44AC-9357-BF2FC45526F3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I89" authorId="0" shapeId="0" xr:uid="{0D1BB26A-4C5A-4940-B9CA-A6E81FD88B6F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 cargo em comissão, em Reais (R$).</t>
        </r>
      </text>
    </comment>
    <comment ref="J89" authorId="0" shapeId="0" xr:uid="{F1CDBB83-DC01-4D01-A709-868796F6314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subsídios dos agentes políticos + vencimentos + representações, em Reais (R$).</t>
        </r>
      </text>
    </comment>
    <comment ref="A104" authorId="0" shapeId="0" xr:uid="{FFDC384C-6237-44B3-B045-A1156CE3FD68}">
      <text>
        <r>
          <rPr>
            <sz val="11"/>
            <color rgb="FF000000"/>
            <rFont val="Arial"/>
            <family val="2"/>
          </rPr>
          <t>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B104" authorId="0" shapeId="0" xr:uid="{70FBAB31-78C4-40DB-9991-8BC3621AFC01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C104" authorId="0" shapeId="0" xr:uid="{F0BED59B-E597-40A3-A9B9-217581FCCF1C}">
      <text>
        <r>
          <rPr>
            <sz val="11"/>
            <color rgb="FF000000"/>
            <rFont val="Arial"/>
            <family val="2"/>
          </rPr>
          <t>Descrever a sigla da lotação referente à função gratificada de direção e assessoramento. Exemplos de siglas da SCGE: GAB/DOGE, DPGE/GAF/GSC, DAUD/COP, etc.</t>
        </r>
      </text>
    </comment>
    <comment ref="D104" authorId="0" shapeId="0" xr:uid="{ECE00780-7BAE-47B3-8227-B82DBB71B695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04" authorId="0" shapeId="0" xr:uid="{31FD341D-56ED-40AD-95D4-0EB914099D33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F104" authorId="0" shapeId="0" xr:uid="{DF99CEB4-6B68-4433-A213-778887ED07AC}">
      <text>
        <r>
          <rPr>
            <sz val="11"/>
            <color rgb="FF000000"/>
            <rFont val="Arial"/>
            <family val="2"/>
          </rPr>
          <t>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G104" authorId="0" shapeId="0" xr:uid="{67068660-B591-441A-893D-1F70DD7B5A27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04" authorId="0" shapeId="0" xr:uid="{CB155A95-2EC0-42C3-8BB5-BA8D715D8085}">
      <text>
        <r>
          <rPr>
            <sz val="11"/>
            <color rgb="FF000000"/>
            <rFont val="Arial"/>
            <family val="2"/>
          </rPr>
          <t>Valor da representação paga em razão da função gratificada de direção e assessoramento, em Reais (R$).</t>
        </r>
      </text>
    </comment>
    <comment ref="I104" authorId="0" shapeId="0" xr:uid="{6E8256FC-99A0-4BDC-9386-9FDC59EC99B6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15" authorId="0" shapeId="0" xr:uid="{DEC351D0-DE11-47E9-99C1-CE20658AB9C1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direção e assessoramento, conforme Lei Estadual nº 16.520/2018.</t>
        </r>
      </text>
    </comment>
    <comment ref="B115" authorId="0" shapeId="0" xr:uid="{B88B1176-7255-4A43-935E-0FA38F80DDDB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direção e assessoramento, conforme Lei Estadual nº 16.520/2018.</t>
        </r>
      </text>
    </comment>
    <comment ref="C115" authorId="0" shapeId="0" xr:uid="{A90CCA27-DF1A-420B-93E6-A79543CD366E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preenchidos.</t>
        </r>
      </text>
    </comment>
    <comment ref="D115" authorId="0" shapeId="0" xr:uid="{A611DB69-1B4B-4EAA-90FA-6BF49ED0E5DC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vagas.</t>
        </r>
      </text>
    </comment>
    <comment ref="E115" authorId="0" shapeId="0" xr:uid="{B8284476-7F3E-44F0-BE61-918B3F0D8A01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existentes (preenchidos + vagos).</t>
        </r>
      </text>
    </comment>
    <comment ref="G115" authorId="0" shapeId="0" xr:uid="{BFF323F9-1776-4651-9ABA-AD14FAE85642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15" authorId="0" shapeId="0" xr:uid="{DAA8A1C8-BFD3-46DF-86E2-611CB7056C35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direção e assessoramento, em Reais (R$).</t>
        </r>
      </text>
    </comment>
    <comment ref="I115" authorId="0" shapeId="0" xr:uid="{121ADDF8-63FB-4848-A5FA-A7EB63EC839C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A124" authorId="0" shapeId="0" xr:uid="{1162B50C-C9A4-47C3-8E26-29750342EB09}">
      <text>
        <r>
          <rPr>
            <sz val="11"/>
            <color rgb="FF000000"/>
            <rFont val="Arial"/>
            <family val="2"/>
          </rPr>
          <t xml:space="preserve">Descrever o nome da função gratificada de supervisão e apoio como consta no DOE. Exemplos da SCGE: Chefia da Unidade de Apoio e Projetos, Chefia da Unidade de Obras e Serviços de Engenharia, Chefia da Unidade de Licitações e Contratos, etc. </t>
        </r>
      </text>
    </comment>
    <comment ref="B124" authorId="0" shapeId="0" xr:uid="{DDAFFACA-9652-4514-A7C1-25C61EE48F08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C124" authorId="0" shapeId="0" xr:uid="{F435C465-743E-4CBA-8EBF-941078B39C7A}">
      <text>
        <r>
          <rPr>
            <sz val="11"/>
            <color rgb="FF000000"/>
            <rFont val="Arial"/>
            <family val="2"/>
          </rPr>
          <t>Descrever a sigla da lotação referente à função gratificada de supervisão e apoio. Exemplos de siglas da SCGE: DAUD/UAPP, DAUD/COP/UAOP, DAUD/CLC/UALC, etc.</t>
        </r>
      </text>
    </comment>
    <comment ref="D124" authorId="0" shapeId="0" xr:uid="{D63BF380-A8D1-4EDD-8E9B-D775437984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24" authorId="0" shapeId="0" xr:uid="{1E60C6F2-FA63-455C-80DC-D3B9B48D28BB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F124" authorId="0" shapeId="0" xr:uid="{7172DAE5-4BFB-40EE-9B4E-DD0725497765}">
      <text>
        <r>
          <rPr>
            <sz val="11"/>
            <color rgb="FF000000"/>
            <rFont val="Arial"/>
            <family val="2"/>
          </rPr>
          <t>Nome completo do servidor ocupante da função gratificada de supervisão e apoio. Caso a função gratificada de supervisão e apoio esteja vago, a palavra "VAGO" deverá ser inserida na célula correspondente.</t>
        </r>
      </text>
    </comment>
    <comment ref="G124" authorId="0" shapeId="0" xr:uid="{34704E42-EE35-4EA9-A9D2-2B36D85C884E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24" authorId="0" shapeId="0" xr:uid="{CE95D722-4ADA-4DC7-85BD-277ED2017D8F}">
      <text>
        <r>
          <rPr>
            <sz val="11"/>
            <color rgb="FF000000"/>
            <rFont val="Arial"/>
            <family val="2"/>
          </rPr>
          <t>Valor da representação paga em razão da função gratificada de supervisão e apoio, em Reais (R$).</t>
        </r>
      </text>
    </comment>
    <comment ref="I124" authorId="0" shapeId="0" xr:uid="{69083C6C-1AEA-4975-85F4-299712E3E595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35" authorId="0" shapeId="0" xr:uid="{FD0813D1-70DA-4696-B50D-B38F235DE0AC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supervisão e apoio, conforme Lei Estadual nº 16.520/2018.</t>
        </r>
      </text>
    </comment>
    <comment ref="B135" authorId="0" shapeId="0" xr:uid="{0397EA1E-329B-4C8B-848D-FECF537E4DE5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supervisão e apoio, conforme Lei Estadual nº 16.520/2018.</t>
        </r>
      </text>
    </comment>
    <comment ref="C135" authorId="0" shapeId="0" xr:uid="{65AEA8DC-C157-4A80-B3A3-631371CB41C3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preenchidos.</t>
        </r>
      </text>
    </comment>
    <comment ref="D135" authorId="0" shapeId="0" xr:uid="{A7E58E78-E1E7-4282-A040-78AE3140B369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vagos.</t>
        </r>
      </text>
    </comment>
    <comment ref="E135" authorId="0" shapeId="0" xr:uid="{0542E84C-1DA9-4B76-879A-34F2D8F13924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existentes (preenchidos + vagos).</t>
        </r>
      </text>
    </comment>
    <comment ref="G135" authorId="0" shapeId="0" xr:uid="{52937715-A616-4655-A99B-29027F5BDD26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35" authorId="0" shapeId="0" xr:uid="{0AD1F958-F182-4301-A46A-7FC9DFFDF2A5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supervisão e apoio, em Reais (R$).</t>
        </r>
      </text>
    </comment>
    <comment ref="I135" authorId="0" shapeId="0" xr:uid="{E9C291E3-D9F7-40F1-B9E2-92D093F6B264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C144" authorId="0" shapeId="0" xr:uid="{A0B875A3-F2B8-4967-A429-296D05B0A8A6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preenchidos.</t>
        </r>
      </text>
    </comment>
    <comment ref="D144" authorId="0" shapeId="0" xr:uid="{9C4FF308-AAEF-406D-AE61-8B8A7E1195BF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vagos.</t>
        </r>
      </text>
    </comment>
    <comment ref="E144" authorId="0" shapeId="0" xr:uid="{9C8C9A02-8270-41A9-B6BD-85BFDF54D240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existentes (preenchidos + vagos).</t>
        </r>
      </text>
    </comment>
    <comment ref="G144" authorId="0" shapeId="0" xr:uid="{7A8C2FE7-8455-43D2-BCA0-25AFAA0F194D}">
      <text>
        <r>
          <rPr>
            <sz val="11"/>
            <color rgb="FF000000"/>
            <rFont val="Arial"/>
            <family val="2"/>
          </rPr>
          <t>(Células de preenchimento automático). Valor total dos vencimentos dos cargos comissionados + funções gratificadas, em Reais (R$).</t>
        </r>
      </text>
    </comment>
    <comment ref="H144" authorId="0" shapeId="0" xr:uid="{B6A9348D-9C01-44C4-B096-1B182B6F2F47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dos cargos comissionados + funções gratificadas, em Reais (R$).</t>
        </r>
      </text>
    </comment>
    <comment ref="I144" authorId="0" shapeId="0" xr:uid="{4B76E0F5-76FD-436D-8316-6E8F0FDABF2E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 pagas em razão dos cargos comissionados + funções gratificadas, em Reais (R$).</t>
        </r>
      </text>
    </comment>
    <comment ref="A145" authorId="0" shapeId="0" xr:uid="{5CCCAB05-586E-4C85-B675-41E4C8B5595A}">
      <text>
        <r>
          <rPr>
            <sz val="11"/>
            <color rgb="FF000000"/>
            <rFont val="Arial"/>
            <family val="2"/>
          </rPr>
          <t>Verificar se não seria mais adequado substituir representações por remuneração, uma vez que, no caso de Cargo em Comissão, inclui tb. o vencimento para os não efetivos
	-Bianca Rosa
Item ajustado!
	-ricardo Alves Paiva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6" authorId="0" shapeId="0" xr:uid="{3144EC04-9E57-499C-86D0-1F81687B36C1}">
      <text>
        <r>
          <rPr>
            <sz val="11"/>
            <color rgb="FF000000"/>
            <rFont val="Arial"/>
            <family val="2"/>
          </rPr>
          <t>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B6" authorId="0" shapeId="0" xr:uid="{056FA287-2803-475E-AD99-38E61957271E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C6" authorId="0" shapeId="0" xr:uid="{9B336ADB-59CB-4D51-BE37-CD478A5A0C68}">
      <text>
        <r>
          <rPr>
            <sz val="11"/>
            <color rgb="FF000000"/>
            <rFont val="Arial"/>
            <family val="2"/>
          </rPr>
          <t>Descrever a sigla da lotação referente ao cargo comissionado. Exemplos de siglas da SCGE: GAB/SECGE, GAB/CGAB, CGAB/ASC, etc.</t>
        </r>
      </text>
    </comment>
    <comment ref="D6" authorId="0" shapeId="0" xr:uid="{27B40C32-9308-4331-A708-7BCBC407D48C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6" authorId="0" shapeId="0" xr:uid="{B3E03859-0F40-4A48-B51F-07BA976AE819}">
      <text>
        <r>
          <rPr>
            <sz val="11"/>
            <color rgb="FF000000"/>
            <rFont val="Arial"/>
            <family val="2"/>
          </rPr>
          <t>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F6" authorId="0" shapeId="0" xr:uid="{45B16F29-7846-4E7E-B245-11F0CF81D30B}">
      <text>
        <r>
          <rPr>
            <sz val="11"/>
            <color rgb="FF000000"/>
            <rFont val="Arial"/>
            <family val="2"/>
          </rPr>
          <t>Nome completo do servidor ocupante do cargo comissionado. Caso o cargo esteja vago, a palavra "VAGO" deverá ser inserida na célula correspondente.</t>
        </r>
      </text>
    </comment>
    <comment ref="G6" authorId="0" shapeId="0" xr:uid="{7883B99A-7F9F-4CF5-AD05-1A65EBBBA337}">
      <text>
        <r>
          <rPr>
            <sz val="11"/>
            <color rgb="FF000000"/>
            <rFont val="Arial"/>
            <family val="2"/>
          </rPr>
          <t>Valor do subsídio do agente político, em Reais (R$).</t>
        </r>
      </text>
    </comment>
    <comment ref="H6" authorId="0" shapeId="0" xr:uid="{4CB373DF-EB24-4A17-B381-9D610A0769D7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I6" authorId="0" shapeId="0" xr:uid="{1686BF20-9489-4C5D-B916-42849476A85F}">
      <text>
        <r>
          <rPr>
            <sz val="11"/>
            <color rgb="FF000000"/>
            <rFont val="Arial"/>
            <family val="2"/>
          </rPr>
          <t>Valor da representação paga em razão do cargo em comissão, em Reais (R$).</t>
        </r>
      </text>
    </comment>
    <comment ref="J6" authorId="0" shapeId="0" xr:uid="{8D682BE1-9D68-4C8C-9DF4-CDB06737D5D1}">
      <text>
        <r>
          <rPr>
            <sz val="11"/>
            <color rgb="FF000000"/>
            <rFont val="Arial"/>
            <family val="2"/>
          </rPr>
          <t>(Células de preenchimento automático). Montante resultante da soma entre o subsídio do agente político + vencimento + representação, em Reais (R$).</t>
        </r>
      </text>
    </comment>
    <comment ref="A89" authorId="0" shapeId="0" xr:uid="{E76D468A-3CA1-4F5C-8CC5-F8539C689AFD}">
      <text>
        <r>
          <rPr>
            <sz val="11"/>
            <color rgb="FF000000"/>
            <rFont val="Arial"/>
            <family val="2"/>
          </rPr>
          <t>(Não editar as células em cinza). Relação de todos os cargos comissionados, conforme Lei Estadual nº 16.520/2018.</t>
        </r>
      </text>
    </comment>
    <comment ref="B89" authorId="0" shapeId="0" xr:uid="{B81336FB-FDB7-4FF1-B2FA-9F16FB07C515}">
      <text>
        <r>
          <rPr>
            <sz val="11"/>
            <color rgb="FF000000"/>
            <rFont val="Arial"/>
            <family val="2"/>
          </rPr>
          <t>(Não editar as células em cinza). Relação de todos os símbolos dos cargos comissionados, conforme Lei Estadual nº 16.520/2018.</t>
        </r>
      </text>
    </comment>
    <comment ref="C89" authorId="0" shapeId="0" xr:uid="{50B1D4A9-9E4C-4EAD-B7EF-A7C63037EA28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preenchidos.</t>
        </r>
      </text>
    </comment>
    <comment ref="D89" authorId="0" shapeId="0" xr:uid="{6C51D1A9-1552-42F6-A25C-7F2D16339651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vagos.</t>
        </r>
      </text>
    </comment>
    <comment ref="E89" authorId="0" shapeId="0" xr:uid="{19767260-012B-489F-92DB-51B3151517C7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existentes (preenchidos + vagos).</t>
        </r>
      </text>
    </comment>
    <comment ref="G89" authorId="0" shapeId="0" xr:uid="{7ABDFE57-52A1-4507-AD97-158D385AFE43}">
      <text>
        <r>
          <rPr>
            <sz val="11"/>
            <color rgb="FF000000"/>
            <rFont val="Arial"/>
            <family val="2"/>
          </rPr>
          <t>(Células de preenchimento automático). Valor total dos subsídios dos agentes políticos, em Reais (R$).</t>
        </r>
      </text>
    </comment>
    <comment ref="H89" authorId="0" shapeId="0" xr:uid="{51F56973-FF09-4609-8C32-EA6586D82567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I89" authorId="0" shapeId="0" xr:uid="{E5E29153-07EE-4BA2-AE49-44DF14FEABE9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 cargo em comissão, em Reais (R$).</t>
        </r>
      </text>
    </comment>
    <comment ref="J89" authorId="0" shapeId="0" xr:uid="{EE8CB69E-9738-4CB1-BDC4-8AA0C26B400E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subsídios dos agentes políticos + vencimentos + representações, em Reais (R$).</t>
        </r>
      </text>
    </comment>
    <comment ref="A104" authorId="0" shapeId="0" xr:uid="{C4665128-6B9E-4E8E-9C9D-6950DB01ECDA}">
      <text>
        <r>
          <rPr>
            <sz val="11"/>
            <color rgb="FF000000"/>
            <rFont val="Arial"/>
            <family val="2"/>
          </rPr>
          <t>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B104" authorId="0" shapeId="0" xr:uid="{6815FFDB-248D-4CDB-B135-987DEE9D6784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C104" authorId="0" shapeId="0" xr:uid="{DEF8F42B-BC14-49E1-A1FA-4DFAD7269211}">
      <text>
        <r>
          <rPr>
            <sz val="11"/>
            <color rgb="FF000000"/>
            <rFont val="Arial"/>
            <family val="2"/>
          </rPr>
          <t>Descrever a sigla da lotação referente à função gratificada de direção e assessoramento. Exemplos de siglas da SCGE: GAB/DOGE, DPGE/GAF/GSC, DAUD/COP, etc.</t>
        </r>
      </text>
    </comment>
    <comment ref="D104" authorId="0" shapeId="0" xr:uid="{4A073AAC-6E91-4F53-8468-FCBD128C85CF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04" authorId="0" shapeId="0" xr:uid="{2AA0D70A-FE05-41C3-87BB-6CC282EF6ED9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F104" authorId="0" shapeId="0" xr:uid="{786AD7BE-35A4-4945-B4FE-5FA60CEE9C78}">
      <text>
        <r>
          <rPr>
            <sz val="11"/>
            <color rgb="FF000000"/>
            <rFont val="Arial"/>
            <family val="2"/>
          </rPr>
          <t>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G104" authorId="0" shapeId="0" xr:uid="{B5872684-CBF4-47EE-8BB6-446AF1429F3B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04" authorId="0" shapeId="0" xr:uid="{0A1D9ACC-E5CB-47CF-ADBC-2418762514DE}">
      <text>
        <r>
          <rPr>
            <sz val="11"/>
            <color rgb="FF000000"/>
            <rFont val="Arial"/>
            <family val="2"/>
          </rPr>
          <t>Valor da representação paga em razão da função gratificada de direção e assessoramento, em Reais (R$).</t>
        </r>
      </text>
    </comment>
    <comment ref="I104" authorId="0" shapeId="0" xr:uid="{1F86E42E-F612-4A72-A941-216C823D1695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15" authorId="0" shapeId="0" xr:uid="{3492DCAE-9581-4E44-B91C-61F4D208C501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direção e assessoramento, conforme Lei Estadual nº 16.520/2018.</t>
        </r>
      </text>
    </comment>
    <comment ref="B115" authorId="0" shapeId="0" xr:uid="{34A70342-65E4-41A1-A2EB-320D240F2D28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direção e assessoramento, conforme Lei Estadual nº 16.520/2018.</t>
        </r>
      </text>
    </comment>
    <comment ref="C115" authorId="0" shapeId="0" xr:uid="{43AD7B37-7126-4F15-BA2F-33E7C660C53C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preenchidos.</t>
        </r>
      </text>
    </comment>
    <comment ref="D115" authorId="0" shapeId="0" xr:uid="{E9AF9A85-D24E-41E3-8B2F-21BBD8625435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vagas.</t>
        </r>
      </text>
    </comment>
    <comment ref="E115" authorId="0" shapeId="0" xr:uid="{4C778AAE-7FCA-4511-B392-7D3F3613C508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existentes (preenchidos + vagos).</t>
        </r>
      </text>
    </comment>
    <comment ref="G115" authorId="0" shapeId="0" xr:uid="{D03D43BC-C499-4C89-AF64-180E680FF92C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15" authorId="0" shapeId="0" xr:uid="{0364FD3E-4933-4521-952F-BC95CFDB3C81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direção e assessoramento, em Reais (R$).</t>
        </r>
      </text>
    </comment>
    <comment ref="I115" authorId="0" shapeId="0" xr:uid="{2355C9F1-B4B0-43F7-AAEE-62FD6A3BBEF4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A124" authorId="0" shapeId="0" xr:uid="{3F99747A-25D5-44CE-A2A8-98F7CA80DE9C}">
      <text>
        <r>
          <rPr>
            <sz val="11"/>
            <color rgb="FF000000"/>
            <rFont val="Arial"/>
            <family val="2"/>
          </rPr>
          <t xml:space="preserve">Descrever o nome da função gratificada de supervisão e apoio como consta no DOE. Exemplos da SCGE: Chefia da Unidade de Apoio e Projetos, Chefia da Unidade de Obras e Serviços de Engenharia, Chefia da Unidade de Licitações e Contratos, etc. </t>
        </r>
      </text>
    </comment>
    <comment ref="B124" authorId="0" shapeId="0" xr:uid="{17DDB508-20B8-4E26-A169-4C2C57AC69BA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C124" authorId="0" shapeId="0" xr:uid="{7DFBFEBF-07E8-45EE-9B74-0569D036562E}">
      <text>
        <r>
          <rPr>
            <sz val="11"/>
            <color rgb="FF000000"/>
            <rFont val="Arial"/>
            <family val="2"/>
          </rPr>
          <t>Descrever a sigla da lotação referente à função gratificada de supervisão e apoio. Exemplos de siglas da SCGE: DAUD/UAPP, DAUD/COP/UAOP, DAUD/CLC/UALC, etc.</t>
        </r>
      </text>
    </comment>
    <comment ref="D124" authorId="0" shapeId="0" xr:uid="{31EB10B7-BD63-4F99-A386-A59A0FB564C6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24" authorId="0" shapeId="0" xr:uid="{A11102C7-385C-461E-A6A9-21C34E68A781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F124" authorId="0" shapeId="0" xr:uid="{8C618DC8-5446-48D0-B436-DB62272B71CF}">
      <text>
        <r>
          <rPr>
            <sz val="11"/>
            <color rgb="FF000000"/>
            <rFont val="Arial"/>
            <family val="2"/>
          </rPr>
          <t>Nome completo do servidor ocupante da função gratificada de supervisão e apoio. Caso a função gratificada de supervisão e apoio esteja vago, a palavra "VAGO" deverá ser inserida na célula correspondente.</t>
        </r>
      </text>
    </comment>
    <comment ref="G124" authorId="0" shapeId="0" xr:uid="{B0CA8273-798E-43F6-AF92-0FE40223B5B6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24" authorId="0" shapeId="0" xr:uid="{EEAC5356-1732-4281-9BDA-DF55D05AC742}">
      <text>
        <r>
          <rPr>
            <sz val="11"/>
            <color rgb="FF000000"/>
            <rFont val="Arial"/>
            <family val="2"/>
          </rPr>
          <t>Valor da representação paga em razão da função gratificada de supervisão e apoio, em Reais (R$).</t>
        </r>
      </text>
    </comment>
    <comment ref="I124" authorId="0" shapeId="0" xr:uid="{3A3B147F-720E-4F0D-B8B7-4A20F996A756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35" authorId="0" shapeId="0" xr:uid="{4A1B1E11-F730-4A95-B5CD-1A301E287A0B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supervisão e apoio, conforme Lei Estadual nº 16.520/2018.</t>
        </r>
      </text>
    </comment>
    <comment ref="B135" authorId="0" shapeId="0" xr:uid="{52E05C8F-5F2D-488C-AF1D-413D16D31F50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supervisão e apoio, conforme Lei Estadual nº 16.520/2018.</t>
        </r>
      </text>
    </comment>
    <comment ref="C135" authorId="0" shapeId="0" xr:uid="{419A6420-BF37-4F70-804D-D0E25172B896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preenchidos.</t>
        </r>
      </text>
    </comment>
    <comment ref="D135" authorId="0" shapeId="0" xr:uid="{72AFC562-666C-4C49-9D99-3EC1CD86F6A3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vagos.</t>
        </r>
      </text>
    </comment>
    <comment ref="E135" authorId="0" shapeId="0" xr:uid="{BA16FBB5-57BD-4D5D-A066-3B6AEADA71DE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existentes (preenchidos + vagos).</t>
        </r>
      </text>
    </comment>
    <comment ref="G135" authorId="0" shapeId="0" xr:uid="{F00AE8DF-08A9-4EE3-A3F5-AB984AABC700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35" authorId="0" shapeId="0" xr:uid="{4FE29A52-278F-4BF4-B7D6-2D2C391D677C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supervisão e apoio, em Reais (R$).</t>
        </r>
      </text>
    </comment>
    <comment ref="I135" authorId="0" shapeId="0" xr:uid="{EE731FF0-C2FC-48AA-9666-D4ED5F15D388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C144" authorId="0" shapeId="0" xr:uid="{D1CAD4D4-B3E0-4D81-BCCA-BDE2C3C93E69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preenchidos.</t>
        </r>
      </text>
    </comment>
    <comment ref="D144" authorId="0" shapeId="0" xr:uid="{1F686FD1-72CA-49F3-9A63-7097A338E8CB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vagos.</t>
        </r>
      </text>
    </comment>
    <comment ref="E144" authorId="0" shapeId="0" xr:uid="{407B41B4-054E-4838-B9B4-20EABF510DF5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existentes (preenchidos + vagos).</t>
        </r>
      </text>
    </comment>
    <comment ref="G144" authorId="0" shapeId="0" xr:uid="{C89A1BC0-37A7-44E1-9C54-A8E46E7E4391}">
      <text>
        <r>
          <rPr>
            <sz val="11"/>
            <color rgb="FF000000"/>
            <rFont val="Arial"/>
            <family val="2"/>
          </rPr>
          <t>(Células de preenchimento automático). Valor total dos vencimentos dos cargos comissionados + funções gratificadas, em Reais (R$).</t>
        </r>
      </text>
    </comment>
    <comment ref="H144" authorId="0" shapeId="0" xr:uid="{201AF64F-C2EE-417F-9BB4-739E15819221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dos cargos comissionados + funções gratificadas, em Reais (R$).</t>
        </r>
      </text>
    </comment>
    <comment ref="I144" authorId="0" shapeId="0" xr:uid="{02A02856-F692-4DB0-9844-7693B370B0B6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 pagas em razão dos cargos comissionados + funções gratificadas, em Reais (R$).</t>
        </r>
      </text>
    </comment>
    <comment ref="A145" authorId="0" shapeId="0" xr:uid="{3B670FAA-B3A9-4446-BB99-2132C82EA1B4}">
      <text>
        <r>
          <rPr>
            <sz val="11"/>
            <color rgb="FF000000"/>
            <rFont val="Arial"/>
            <family val="2"/>
          </rPr>
          <t>Verificar se não seria mais adequado substituir representações por remuneração, uma vez que, no caso de Cargo em Comissão, inclui tb. o vencimento para os não efetivos
	-Bianca Rosa
Item ajustado!
	-ricardo Alves Paiva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6" authorId="0" shapeId="0" xr:uid="{7C878D4B-3D10-4CAE-8AB8-3D93E422A1AF}">
      <text>
        <r>
          <rPr>
            <sz val="11"/>
            <color rgb="FF000000"/>
            <rFont val="Arial"/>
            <family val="2"/>
          </rPr>
          <t>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B6" authorId="0" shapeId="0" xr:uid="{260A4BCF-DE15-478C-B315-37B2486E154F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C6" authorId="0" shapeId="0" xr:uid="{3307F4EB-D9BE-4D78-90C1-BA6F95E3AAD6}">
      <text>
        <r>
          <rPr>
            <sz val="11"/>
            <color rgb="FF000000"/>
            <rFont val="Arial"/>
            <family val="2"/>
          </rPr>
          <t>Descrever a sigla da lotação referente ao cargo comissionado. Exemplos de siglas da SCGE: GAB/SECGE, GAB/CGAB, CGAB/ASC, etc.</t>
        </r>
      </text>
    </comment>
    <comment ref="D6" authorId="0" shapeId="0" xr:uid="{A74CFD67-46FA-467C-BEBD-7A6A330F5F5C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6" authorId="0" shapeId="0" xr:uid="{E04B0549-1215-4DFB-8EBD-08F201CDC8FD}">
      <text>
        <r>
          <rPr>
            <sz val="11"/>
            <color rgb="FF000000"/>
            <rFont val="Arial"/>
            <family val="2"/>
          </rPr>
          <t>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F6" authorId="0" shapeId="0" xr:uid="{1A9F57E7-22D5-4C40-AA22-580786C67AE5}">
      <text>
        <r>
          <rPr>
            <sz val="11"/>
            <color rgb="FF000000"/>
            <rFont val="Arial"/>
            <family val="2"/>
          </rPr>
          <t>Nome completo do servidor ocupante do cargo comissionado. Caso o cargo esteja vago, a palavra "VAGO" deverá ser inserida na célula correspondente.</t>
        </r>
      </text>
    </comment>
    <comment ref="G6" authorId="0" shapeId="0" xr:uid="{45E96087-0431-4DB3-BB2E-0C23B9F0B810}">
      <text>
        <r>
          <rPr>
            <sz val="11"/>
            <color rgb="FF000000"/>
            <rFont val="Arial"/>
            <family val="2"/>
          </rPr>
          <t>Valor do subsídio do agente político, em Reais (R$).</t>
        </r>
      </text>
    </comment>
    <comment ref="H6" authorId="0" shapeId="0" xr:uid="{9F823656-D293-42C9-8F37-D19EE4B82F81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I6" authorId="0" shapeId="0" xr:uid="{61D802AE-A465-4AF0-BCFB-236F758C05DE}">
      <text>
        <r>
          <rPr>
            <sz val="11"/>
            <color rgb="FF000000"/>
            <rFont val="Arial"/>
            <family val="2"/>
          </rPr>
          <t>Valor da representação paga em razão do cargo em comissão, em Reais (R$).</t>
        </r>
      </text>
    </comment>
    <comment ref="J6" authorId="0" shapeId="0" xr:uid="{DAF4ECBD-A2E8-48EF-AECC-639B0E4788D5}">
      <text>
        <r>
          <rPr>
            <sz val="11"/>
            <color rgb="FF000000"/>
            <rFont val="Arial"/>
            <family val="2"/>
          </rPr>
          <t>(Células de preenchimento automático). Montante resultante da soma entre o subsídio do agente político + vencimento + representação, em Reais (R$).</t>
        </r>
      </text>
    </comment>
    <comment ref="A89" authorId="0" shapeId="0" xr:uid="{6E258DD4-B9C7-4418-ACB3-FAAD232A1040}">
      <text>
        <r>
          <rPr>
            <sz val="11"/>
            <color rgb="FF000000"/>
            <rFont val="Arial"/>
            <family val="2"/>
          </rPr>
          <t>(Não editar as células em cinza). Relação de todos os cargos comissionados, conforme Lei Estadual nº 16.520/2018.</t>
        </r>
      </text>
    </comment>
    <comment ref="B89" authorId="0" shapeId="0" xr:uid="{47400895-9C4C-4911-8B61-D8997BFDC976}">
      <text>
        <r>
          <rPr>
            <sz val="11"/>
            <color rgb="FF000000"/>
            <rFont val="Arial"/>
            <family val="2"/>
          </rPr>
          <t>(Não editar as células em cinza). Relação de todos os símbolos dos cargos comissionados, conforme Lei Estadual nº 16.520/2018.</t>
        </r>
      </text>
    </comment>
    <comment ref="C89" authorId="0" shapeId="0" xr:uid="{1322454D-B8D6-46B7-9FCB-61795CAC7DE5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preenchidos.</t>
        </r>
      </text>
    </comment>
    <comment ref="D89" authorId="0" shapeId="0" xr:uid="{12796730-8B83-466E-B0E9-A2874C587E9E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vagos.</t>
        </r>
      </text>
    </comment>
    <comment ref="E89" authorId="0" shapeId="0" xr:uid="{0F1B07D0-C1C9-46A1-B6D1-5C72056A0CB8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existentes (preenchidos + vagos).</t>
        </r>
      </text>
    </comment>
    <comment ref="G89" authorId="0" shapeId="0" xr:uid="{B2334864-66E5-4C88-8F88-A739F019DF5B}">
      <text>
        <r>
          <rPr>
            <sz val="11"/>
            <color rgb="FF000000"/>
            <rFont val="Arial"/>
            <family val="2"/>
          </rPr>
          <t>(Células de preenchimento automático). Valor total dos subsídios dos agentes políticos, em Reais (R$).</t>
        </r>
      </text>
    </comment>
    <comment ref="H89" authorId="0" shapeId="0" xr:uid="{1BD0124E-A0E5-452E-9142-DF64EA5BC46A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I89" authorId="0" shapeId="0" xr:uid="{24E678D9-60B9-4756-978E-C0E745643FC5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 cargo em comissão, em Reais (R$).</t>
        </r>
      </text>
    </comment>
    <comment ref="J89" authorId="0" shapeId="0" xr:uid="{01F10FC7-66C5-4DDD-BCAC-AD54616F7EC4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subsídios dos agentes políticos + vencimentos + representações, em Reais (R$).</t>
        </r>
      </text>
    </comment>
    <comment ref="A104" authorId="0" shapeId="0" xr:uid="{69C97165-937F-4101-A86D-221D633A108A}">
      <text>
        <r>
          <rPr>
            <sz val="11"/>
            <color rgb="FF000000"/>
            <rFont val="Arial"/>
            <family val="2"/>
          </rPr>
          <t>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B104" authorId="0" shapeId="0" xr:uid="{942A4768-15B8-435C-A71B-66DCC1F84269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C104" authorId="0" shapeId="0" xr:uid="{DCD84FC6-5ED0-4F2B-BC3F-720B16EE9F14}">
      <text>
        <r>
          <rPr>
            <sz val="11"/>
            <color rgb="FF000000"/>
            <rFont val="Arial"/>
            <family val="2"/>
          </rPr>
          <t>Descrever a sigla da lotação referente à função gratificada de direção e assessoramento. Exemplos de siglas da SCGE: GAB/DOGE, DPGE/GAF/GSC, DAUD/COP, etc.</t>
        </r>
      </text>
    </comment>
    <comment ref="D104" authorId="0" shapeId="0" xr:uid="{04C88852-56BC-4415-8C54-CEFF1B07A30F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04" authorId="0" shapeId="0" xr:uid="{4EAAD57F-CFF9-4B46-9D1D-5E20DFBD9B1D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F104" authorId="0" shapeId="0" xr:uid="{8EBE2C16-28D3-4A1B-B815-095A8A6F42DD}">
      <text>
        <r>
          <rPr>
            <sz val="11"/>
            <color rgb="FF000000"/>
            <rFont val="Arial"/>
            <family val="2"/>
          </rPr>
          <t>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G104" authorId="0" shapeId="0" xr:uid="{5450D02B-5007-4719-9D1A-09DF8E73FCD5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04" authorId="0" shapeId="0" xr:uid="{58CC4DF8-98D7-494E-93DB-B87F3B29751A}">
      <text>
        <r>
          <rPr>
            <sz val="11"/>
            <color rgb="FF000000"/>
            <rFont val="Arial"/>
            <family val="2"/>
          </rPr>
          <t>Valor da representação paga em razão da função gratificada de direção e assessoramento, em Reais (R$).</t>
        </r>
      </text>
    </comment>
    <comment ref="I104" authorId="0" shapeId="0" xr:uid="{CD2390B0-AA0B-4F94-9458-C1C8FAFEF9EE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15" authorId="0" shapeId="0" xr:uid="{CDD35FF6-8287-4B46-873A-956B19236097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direção e assessoramento, conforme Lei Estadual nº 16.520/2018.</t>
        </r>
      </text>
    </comment>
    <comment ref="B115" authorId="0" shapeId="0" xr:uid="{B313F62B-1DE1-496B-811F-B30B39C35810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direção e assessoramento, conforme Lei Estadual nº 16.520/2018.</t>
        </r>
      </text>
    </comment>
    <comment ref="C115" authorId="0" shapeId="0" xr:uid="{B7EF76CA-E1CC-46BE-808E-F503DFAF7DAF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preenchidos.</t>
        </r>
      </text>
    </comment>
    <comment ref="D115" authorId="0" shapeId="0" xr:uid="{662E9ACF-1856-4379-A100-F240DD015C39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vagas.</t>
        </r>
      </text>
    </comment>
    <comment ref="E115" authorId="0" shapeId="0" xr:uid="{1F15B4F8-5E38-4A09-8391-21A21B71CA49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existentes (preenchidos + vagos).</t>
        </r>
      </text>
    </comment>
    <comment ref="G115" authorId="0" shapeId="0" xr:uid="{24D556EA-147C-4FA1-8BE9-5DA1AEBFF6C4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15" authorId="0" shapeId="0" xr:uid="{992C81A2-849D-4083-A5F9-D96741ED4DDC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direção e assessoramento, em Reais (R$).</t>
        </r>
      </text>
    </comment>
    <comment ref="I115" authorId="0" shapeId="0" xr:uid="{F1FA0A8C-7804-4E13-980A-F9826AB758F5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A124" authorId="0" shapeId="0" xr:uid="{EB1134EA-ACED-4AB5-A5D5-566DA7963206}">
      <text>
        <r>
          <rPr>
            <sz val="11"/>
            <color rgb="FF000000"/>
            <rFont val="Arial"/>
            <family val="2"/>
          </rPr>
          <t xml:space="preserve">Descrever o nome da função gratificada de supervisão e apoio como consta no DOE. Exemplos da SCGE: Chefia da Unidade de Apoio e Projetos, Chefia da Unidade de Obras e Serviços de Engenharia, Chefia da Unidade de Licitações e Contratos, etc. </t>
        </r>
      </text>
    </comment>
    <comment ref="B124" authorId="0" shapeId="0" xr:uid="{754F18C7-2F19-4938-B7F7-8F452E9E626C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C124" authorId="0" shapeId="0" xr:uid="{414CFA16-7D4D-4BAB-840B-E5145178F46E}">
      <text>
        <r>
          <rPr>
            <sz val="11"/>
            <color rgb="FF000000"/>
            <rFont val="Arial"/>
            <family val="2"/>
          </rPr>
          <t>Descrever a sigla da lotação referente à função gratificada de supervisão e apoio. Exemplos de siglas da SCGE: DAUD/UAPP, DAUD/COP/UAOP, DAUD/CLC/UALC, etc.</t>
        </r>
      </text>
    </comment>
    <comment ref="D124" authorId="0" shapeId="0" xr:uid="{1A28D7F7-80C6-4CEC-AF4E-528961DA6EB2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24" authorId="0" shapeId="0" xr:uid="{5A88645D-6BB7-4B07-86BD-51A0770A167B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F124" authorId="0" shapeId="0" xr:uid="{A6C95989-F8D2-4EB1-ADCD-5D61167CE760}">
      <text>
        <r>
          <rPr>
            <sz val="11"/>
            <color rgb="FF000000"/>
            <rFont val="Arial"/>
            <family val="2"/>
          </rPr>
          <t>Nome completo do servidor ocupante da função gratificada de supervisão e apoio. Caso a função gratificada de supervisão e apoio esteja vago, a palavra "VAGO" deverá ser inserida na célula correspondente.</t>
        </r>
      </text>
    </comment>
    <comment ref="G124" authorId="0" shapeId="0" xr:uid="{8C8F4A8B-5157-4540-9C29-2470D57335CC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24" authorId="0" shapeId="0" xr:uid="{70BEB38E-9D5F-42E8-AC46-21F5D242783A}">
      <text>
        <r>
          <rPr>
            <sz val="11"/>
            <color rgb="FF000000"/>
            <rFont val="Arial"/>
            <family val="2"/>
          </rPr>
          <t>Valor da representação paga em razão da função gratificada de supervisão e apoio, em Reais (R$).</t>
        </r>
      </text>
    </comment>
    <comment ref="I124" authorId="0" shapeId="0" xr:uid="{425C1A92-C3FF-4BD5-AAC9-5BD93A7F897D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35" authorId="0" shapeId="0" xr:uid="{084BE48F-2A33-4F13-8507-F6EDC311BACD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supervisão e apoio, conforme Lei Estadual nº 16.520/2018.</t>
        </r>
      </text>
    </comment>
    <comment ref="B135" authorId="0" shapeId="0" xr:uid="{1B2B9988-4231-49B7-A665-28C9D34DB9E4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supervisão e apoio, conforme Lei Estadual nº 16.520/2018.</t>
        </r>
      </text>
    </comment>
    <comment ref="C135" authorId="0" shapeId="0" xr:uid="{27144EC5-8B05-470A-BEDB-EC82FB274E34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preenchidos.</t>
        </r>
      </text>
    </comment>
    <comment ref="D135" authorId="0" shapeId="0" xr:uid="{BC025CEE-8392-464C-A635-ED4B7680A6EA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vagos.</t>
        </r>
      </text>
    </comment>
    <comment ref="E135" authorId="0" shapeId="0" xr:uid="{536A2FD4-7953-41A2-AFC3-FDE9E095EFDB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existentes (preenchidos + vagos).</t>
        </r>
      </text>
    </comment>
    <comment ref="G135" authorId="0" shapeId="0" xr:uid="{3A1BBA10-481A-4DBA-B242-7F97C0DDFF3A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35" authorId="0" shapeId="0" xr:uid="{39FBA17E-09BE-4E5D-AE4C-728125A78373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supervisão e apoio, em Reais (R$).</t>
        </r>
      </text>
    </comment>
    <comment ref="I135" authorId="0" shapeId="0" xr:uid="{B5551FA9-B727-482C-9DE7-3D9590F90903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C144" authorId="0" shapeId="0" xr:uid="{D7532CB1-E765-40C1-8961-F0AD0B3A8B82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preenchidos.</t>
        </r>
      </text>
    </comment>
    <comment ref="D144" authorId="0" shapeId="0" xr:uid="{CC12EF12-3F42-4140-A39D-3586377B2405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vagos.</t>
        </r>
      </text>
    </comment>
    <comment ref="E144" authorId="0" shapeId="0" xr:uid="{A576F078-090A-4409-91FB-9C1BFC7E7893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existentes (preenchidos + vagos).</t>
        </r>
      </text>
    </comment>
    <comment ref="G144" authorId="0" shapeId="0" xr:uid="{7A499701-DA13-4148-982D-BDC9A5FE969D}">
      <text>
        <r>
          <rPr>
            <sz val="11"/>
            <color rgb="FF000000"/>
            <rFont val="Arial"/>
            <family val="2"/>
          </rPr>
          <t>(Células de preenchimento automático). Valor total dos vencimentos dos cargos comissionados + funções gratificadas, em Reais (R$).</t>
        </r>
      </text>
    </comment>
    <comment ref="H144" authorId="0" shapeId="0" xr:uid="{B527805A-0B89-4505-8DA8-73AC473D0EBE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dos cargos comissionados + funções gratificadas, em Reais (R$).</t>
        </r>
      </text>
    </comment>
    <comment ref="I144" authorId="0" shapeId="0" xr:uid="{E23F5111-3EC3-4B96-B6CF-25E836C6AED3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 pagas em razão dos cargos comissionados + funções gratificadas, em Reais (R$).</t>
        </r>
      </text>
    </comment>
    <comment ref="A145" authorId="0" shapeId="0" xr:uid="{E8BAE19A-0321-478D-AAE3-F6D794896FB4}">
      <text>
        <r>
          <rPr>
            <sz val="11"/>
            <color rgb="FF000000"/>
            <rFont val="Arial"/>
            <family val="2"/>
          </rPr>
          <t>Verificar se não seria mais adequado substituir representações por remuneração, uma vez que, no caso de Cargo em Comissão, inclui tb. o vencimento para os não efetivos
	-Bianca Rosa
Item ajustado!
	-ricardo Alves Paiva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6" authorId="0" shapeId="0" xr:uid="{ED5D8FC7-F287-4A8B-9807-DA96EFFDDE4F}">
      <text>
        <r>
          <rPr>
            <sz val="11"/>
            <color rgb="FF000000"/>
            <rFont val="Arial"/>
            <family val="2"/>
          </rPr>
          <t>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B6" authorId="0" shapeId="0" xr:uid="{5E04EDC2-56C1-4BC1-9FCF-7929DD09A104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C6" authorId="0" shapeId="0" xr:uid="{C2480643-367A-46C7-AD7D-375088EB0000}">
      <text>
        <r>
          <rPr>
            <sz val="11"/>
            <color rgb="FF000000"/>
            <rFont val="Arial"/>
            <family val="2"/>
          </rPr>
          <t>Descrever a sigla da lotação referente ao cargo comissionado. Exemplos de siglas da SCGE: GAB/SECGE, GAB/CGAB, CGAB/ASC, etc.</t>
        </r>
      </text>
    </comment>
    <comment ref="D6" authorId="0" shapeId="0" xr:uid="{30FE0058-F517-4EE6-A127-E20D445D290F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6" authorId="0" shapeId="0" xr:uid="{C1FABC9F-68F6-4FD4-BD82-7A432F721363}">
      <text>
        <r>
          <rPr>
            <sz val="11"/>
            <color rgb="FF000000"/>
            <rFont val="Arial"/>
            <family val="2"/>
          </rPr>
          <t>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F6" authorId="0" shapeId="0" xr:uid="{597E0E8F-D961-41E0-90B6-DB425540743F}">
      <text>
        <r>
          <rPr>
            <sz val="11"/>
            <color rgb="FF000000"/>
            <rFont val="Arial"/>
            <family val="2"/>
          </rPr>
          <t>Nome completo do servidor ocupante do cargo comissionado. Caso o cargo esteja vago, a palavra "VAGO" deverá ser inserida na célula correspondente.</t>
        </r>
      </text>
    </comment>
    <comment ref="G6" authorId="0" shapeId="0" xr:uid="{048E0591-3324-427C-B6EA-54360BD9F3DA}">
      <text>
        <r>
          <rPr>
            <sz val="11"/>
            <color rgb="FF000000"/>
            <rFont val="Arial"/>
            <family val="2"/>
          </rPr>
          <t>Valor do subsídio do agente político, em Reais (R$).</t>
        </r>
      </text>
    </comment>
    <comment ref="H6" authorId="0" shapeId="0" xr:uid="{5BAE609B-D96C-4305-8628-55F376B3719D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I6" authorId="0" shapeId="0" xr:uid="{EA315F60-4906-4981-B829-89EF43BCDB85}">
      <text>
        <r>
          <rPr>
            <sz val="11"/>
            <color rgb="FF000000"/>
            <rFont val="Arial"/>
            <family val="2"/>
          </rPr>
          <t>Valor da representação paga em razão do cargo em comissão, em Reais (R$).</t>
        </r>
      </text>
    </comment>
    <comment ref="J6" authorId="0" shapeId="0" xr:uid="{465C776C-01E8-4923-BB83-D4B7F44771DE}">
      <text>
        <r>
          <rPr>
            <sz val="11"/>
            <color rgb="FF000000"/>
            <rFont val="Arial"/>
            <family val="2"/>
          </rPr>
          <t>(Células de preenchimento automático). Montante resultante da soma entre o subsídio do agente político + vencimento + representação, em Reais (R$).</t>
        </r>
      </text>
    </comment>
    <comment ref="A89" authorId="0" shapeId="0" xr:uid="{3C4BCDC8-866A-46EC-BCD8-5E29005F6767}">
      <text>
        <r>
          <rPr>
            <sz val="11"/>
            <color rgb="FF000000"/>
            <rFont val="Arial"/>
            <family val="2"/>
          </rPr>
          <t>(Não editar as células em cinza). Relação de todos os cargos comissionados, conforme Lei Estadual nº 16.520/2018.</t>
        </r>
      </text>
    </comment>
    <comment ref="B89" authorId="0" shapeId="0" xr:uid="{23082BA7-98D0-4794-9E21-B661BF8069B7}">
      <text>
        <r>
          <rPr>
            <sz val="11"/>
            <color rgb="FF000000"/>
            <rFont val="Arial"/>
            <family val="2"/>
          </rPr>
          <t>(Não editar as células em cinza). Relação de todos os símbolos dos cargos comissionados, conforme Lei Estadual nº 16.520/2018.</t>
        </r>
      </text>
    </comment>
    <comment ref="C89" authorId="0" shapeId="0" xr:uid="{4D5B8312-A230-44CC-92B5-E463FC324F2A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preenchidos.</t>
        </r>
      </text>
    </comment>
    <comment ref="D89" authorId="0" shapeId="0" xr:uid="{96D1F298-08A7-4B09-A939-F1140777D6A0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vagos.</t>
        </r>
      </text>
    </comment>
    <comment ref="E89" authorId="0" shapeId="0" xr:uid="{1769F42A-31FE-469D-A6D7-BF362DEFB8B9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existentes (preenchidos + vagos).</t>
        </r>
      </text>
    </comment>
    <comment ref="G89" authorId="0" shapeId="0" xr:uid="{5E08B672-46BE-4685-86B3-F837AC289377}">
      <text>
        <r>
          <rPr>
            <sz val="11"/>
            <color rgb="FF000000"/>
            <rFont val="Arial"/>
            <family val="2"/>
          </rPr>
          <t>(Células de preenchimento automático). Valor total dos subsídios dos agentes políticos, em Reais (R$).</t>
        </r>
      </text>
    </comment>
    <comment ref="H89" authorId="0" shapeId="0" xr:uid="{849B1F99-32B5-4412-9A55-5997BFB50FF8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I89" authorId="0" shapeId="0" xr:uid="{5D8A84A7-2B63-4AED-8BF1-BE6AC630AB44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 cargo em comissão, em Reais (R$).</t>
        </r>
      </text>
    </comment>
    <comment ref="J89" authorId="0" shapeId="0" xr:uid="{BB9B714D-ADA8-4C4A-A015-7EEE1F64255C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subsídios dos agentes políticos + vencimentos + representações, em Reais (R$).</t>
        </r>
      </text>
    </comment>
    <comment ref="A104" authorId="0" shapeId="0" xr:uid="{612F80C9-778A-4C00-81BB-F7B60D7E1481}">
      <text>
        <r>
          <rPr>
            <sz val="11"/>
            <color rgb="FF000000"/>
            <rFont val="Arial"/>
            <family val="2"/>
          </rPr>
          <t>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B104" authorId="0" shapeId="0" xr:uid="{44FD106C-40CA-4D38-B01D-BD18D8599E5E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C104" authorId="0" shapeId="0" xr:uid="{23C6D7CD-13D2-4035-B0EA-F45423C4BCAC}">
      <text>
        <r>
          <rPr>
            <sz val="11"/>
            <color rgb="FF000000"/>
            <rFont val="Arial"/>
            <family val="2"/>
          </rPr>
          <t>Descrever a sigla da lotação referente à função gratificada de direção e assessoramento. Exemplos de siglas da SCGE: GAB/DOGE, DPGE/GAF/GSC, DAUD/COP, etc.</t>
        </r>
      </text>
    </comment>
    <comment ref="D104" authorId="0" shapeId="0" xr:uid="{8719C90C-3684-4768-BCE7-2B531F6568D3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04" authorId="0" shapeId="0" xr:uid="{92A28480-D4D7-431E-B063-6E76E5AA374A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F104" authorId="0" shapeId="0" xr:uid="{F92C1B7D-7FF6-4F64-9D08-60DA9AD395A5}">
      <text>
        <r>
          <rPr>
            <sz val="11"/>
            <color rgb="FF000000"/>
            <rFont val="Arial"/>
            <family val="2"/>
          </rPr>
          <t>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G104" authorId="0" shapeId="0" xr:uid="{F3A21B0B-F569-4F70-BE2F-5AF49D9C26F7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04" authorId="0" shapeId="0" xr:uid="{39757C55-CCE2-4B4E-8744-1D3D703BA516}">
      <text>
        <r>
          <rPr>
            <sz val="11"/>
            <color rgb="FF000000"/>
            <rFont val="Arial"/>
            <family val="2"/>
          </rPr>
          <t>Valor da representação paga em razão da função gratificada de direção e assessoramento, em Reais (R$).</t>
        </r>
      </text>
    </comment>
    <comment ref="I104" authorId="0" shapeId="0" xr:uid="{965BE507-97E3-4DFC-BDA6-CE25E19C4CEA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15" authorId="0" shapeId="0" xr:uid="{4F3C5EAB-C066-4B7F-8B91-121BF44162AB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direção e assessoramento, conforme Lei Estadual nº 16.520/2018.</t>
        </r>
      </text>
    </comment>
    <comment ref="B115" authorId="0" shapeId="0" xr:uid="{43BF7B1B-3D48-4F03-BCE0-5F074D4FE881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direção e assessoramento, conforme Lei Estadual nº 16.520/2018.</t>
        </r>
      </text>
    </comment>
    <comment ref="C115" authorId="0" shapeId="0" xr:uid="{9A8C148E-AFC9-40B4-9008-BC2D3C2DD8FB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preenchidos.</t>
        </r>
      </text>
    </comment>
    <comment ref="D115" authorId="0" shapeId="0" xr:uid="{CFA8E545-043F-4CED-888F-C253C241B323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vagas.</t>
        </r>
      </text>
    </comment>
    <comment ref="E115" authorId="0" shapeId="0" xr:uid="{C36443D9-5EB8-483A-9289-1C2E02F25623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existentes (preenchidos + vagos).</t>
        </r>
      </text>
    </comment>
    <comment ref="G115" authorId="0" shapeId="0" xr:uid="{33DA8EAC-0DFD-4C1D-BF62-EAF01C7B0259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15" authorId="0" shapeId="0" xr:uid="{0D505B17-0FF1-4333-AF9B-4056FE42D5FB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direção e assessoramento, em Reais (R$).</t>
        </r>
      </text>
    </comment>
    <comment ref="I115" authorId="0" shapeId="0" xr:uid="{9606BE10-BF7C-485D-8A5E-F0D5F4F43E53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A124" authorId="0" shapeId="0" xr:uid="{0EAE45DB-3DA2-4406-B745-F2BD82DA7B29}">
      <text>
        <r>
          <rPr>
            <sz val="11"/>
            <color rgb="FF000000"/>
            <rFont val="Arial"/>
            <family val="2"/>
          </rPr>
          <t xml:space="preserve">Descrever o nome da função gratificada de supervisão e apoio como consta no DOE. Exemplos da SCGE: Chefia da Unidade de Apoio e Projetos, Chefia da Unidade de Obras e Serviços de Engenharia, Chefia da Unidade de Licitações e Contratos, etc. </t>
        </r>
      </text>
    </comment>
    <comment ref="B124" authorId="0" shapeId="0" xr:uid="{9D535847-947D-425C-B575-A1796809CD4D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C124" authorId="0" shapeId="0" xr:uid="{5FDC3ED2-9546-4C6A-9EC1-7E42ED6446D0}">
      <text>
        <r>
          <rPr>
            <sz val="11"/>
            <color rgb="FF000000"/>
            <rFont val="Arial"/>
            <family val="2"/>
          </rPr>
          <t>Descrever a sigla da lotação referente à função gratificada de supervisão e apoio. Exemplos de siglas da SCGE: DAUD/UAPP, DAUD/COP/UAOP, DAUD/CLC/UALC, etc.</t>
        </r>
      </text>
    </comment>
    <comment ref="D124" authorId="0" shapeId="0" xr:uid="{7538C755-E64C-4AED-867A-7D58E7639177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24" authorId="0" shapeId="0" xr:uid="{101CEB02-DEE3-49BE-9717-561FEE807DD6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F124" authorId="0" shapeId="0" xr:uid="{519EF082-2E39-472A-87BE-F00B45F3E034}">
      <text>
        <r>
          <rPr>
            <sz val="11"/>
            <color rgb="FF000000"/>
            <rFont val="Arial"/>
            <family val="2"/>
          </rPr>
          <t>Nome completo do servidor ocupante da função gratificada de supervisão e apoio. Caso a função gratificada de supervisão e apoio esteja vago, a palavra "VAGO" deverá ser inserida na célula correspondente.</t>
        </r>
      </text>
    </comment>
    <comment ref="G124" authorId="0" shapeId="0" xr:uid="{73AC06D4-8D71-4263-829F-B70F5354D90C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24" authorId="0" shapeId="0" xr:uid="{35346EAC-FE6C-485A-B749-F4E1A0659F72}">
      <text>
        <r>
          <rPr>
            <sz val="11"/>
            <color rgb="FF000000"/>
            <rFont val="Arial"/>
            <family val="2"/>
          </rPr>
          <t>Valor da representação paga em razão da função gratificada de supervisão e apoio, em Reais (R$).</t>
        </r>
      </text>
    </comment>
    <comment ref="I124" authorId="0" shapeId="0" xr:uid="{AF788F36-19A6-4660-AF1A-03A822E61918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35" authorId="0" shapeId="0" xr:uid="{44FAD039-C991-49C3-BBB0-47D83FE7E250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supervisão e apoio, conforme Lei Estadual nº 16.520/2018.</t>
        </r>
      </text>
    </comment>
    <comment ref="B135" authorId="0" shapeId="0" xr:uid="{5B8CC435-40B3-454E-83D6-61D4FDD3F3A3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supervisão e apoio, conforme Lei Estadual nº 16.520/2018.</t>
        </r>
      </text>
    </comment>
    <comment ref="C135" authorId="0" shapeId="0" xr:uid="{A0DB266C-D194-480C-B7EF-FA80A06288B8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preenchidos.</t>
        </r>
      </text>
    </comment>
    <comment ref="D135" authorId="0" shapeId="0" xr:uid="{057CEEBB-05AD-4BA2-A608-CAF32DCC32E2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vagos.</t>
        </r>
      </text>
    </comment>
    <comment ref="E135" authorId="0" shapeId="0" xr:uid="{3315AF22-DA58-4CB2-A93A-B9D2F5CF8FA5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existentes (preenchidos + vagos).</t>
        </r>
      </text>
    </comment>
    <comment ref="G135" authorId="0" shapeId="0" xr:uid="{F63391DC-641D-4716-9D1C-9E3C08561BF2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35" authorId="0" shapeId="0" xr:uid="{69C4FBDE-CFFD-48AD-B9CE-11A4434B4DEB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supervisão e apoio, em Reais (R$).</t>
        </r>
      </text>
    </comment>
    <comment ref="I135" authorId="0" shapeId="0" xr:uid="{096624F7-C7C4-424B-8DBA-EF6995A5A1DE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C144" authorId="0" shapeId="0" xr:uid="{7E69F521-3BB1-42A3-917B-FBF2EC318EB6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preenchidos.</t>
        </r>
      </text>
    </comment>
    <comment ref="D144" authorId="0" shapeId="0" xr:uid="{72081ED8-0E54-43C8-AC65-4E501106CD94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vagos.</t>
        </r>
      </text>
    </comment>
    <comment ref="E144" authorId="0" shapeId="0" xr:uid="{0C84E284-4E5B-4BBF-914F-48F1FF08864E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existentes (preenchidos + vagos).</t>
        </r>
      </text>
    </comment>
    <comment ref="G144" authorId="0" shapeId="0" xr:uid="{EADFBC8C-55BE-42F5-BFC7-5FB350A9A6B7}">
      <text>
        <r>
          <rPr>
            <sz val="11"/>
            <color rgb="FF000000"/>
            <rFont val="Arial"/>
            <family val="2"/>
          </rPr>
          <t>(Células de preenchimento automático). Valor total dos vencimentos dos cargos comissionados + funções gratificadas, em Reais (R$).</t>
        </r>
      </text>
    </comment>
    <comment ref="H144" authorId="0" shapeId="0" xr:uid="{99532C5A-47E0-4D04-9890-E3A60443240A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dos cargos comissionados + funções gratificadas, em Reais (R$).</t>
        </r>
      </text>
    </comment>
    <comment ref="I144" authorId="0" shapeId="0" xr:uid="{85292FBD-9A8D-4302-A79C-C3E70C63BF22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 pagas em razão dos cargos comissionados + funções gratificadas, em Reais (R$).</t>
        </r>
      </text>
    </comment>
    <comment ref="A145" authorId="0" shapeId="0" xr:uid="{4BFD445C-1B3A-45E9-8A65-0A97A005F604}">
      <text>
        <r>
          <rPr>
            <sz val="11"/>
            <color rgb="FF000000"/>
            <rFont val="Arial"/>
            <family val="2"/>
          </rPr>
          <t>Verificar se não seria mais adequado substituir representações por remuneração, uma vez que, no caso de Cargo em Comissão, inclui tb. o vencimento para os não efetivos
	-Bianca Rosa
Item ajustado!
	-ricardo Alves Paiva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6" authorId="0" shapeId="0" xr:uid="{00000000-0006-0000-0300-000001000000}">
      <text>
        <r>
          <rPr>
            <sz val="11"/>
            <color rgb="FF000000"/>
            <rFont val="Arial"/>
            <family val="2"/>
          </rPr>
          <t>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B6" authorId="0" shapeId="0" xr:uid="{00000000-0006-0000-0300-000002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C6" authorId="0" shapeId="0" xr:uid="{00000000-0006-0000-0300-000003000000}">
      <text>
        <r>
          <rPr>
            <sz val="11"/>
            <color rgb="FF000000"/>
            <rFont val="Arial"/>
            <family val="2"/>
          </rPr>
          <t>Descrever a sigla da lotação referente ao cargo comissionado. Exemplos de siglas da SCGE: GAB/SECGE, GAB/CGAB, CGAB/ASC, etc.</t>
        </r>
      </text>
    </comment>
    <comment ref="D6" authorId="0" shapeId="0" xr:uid="{00000000-0006-0000-0300-000004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6" authorId="0" shapeId="0" xr:uid="{00000000-0006-0000-0300-000005000000}">
      <text>
        <r>
          <rPr>
            <sz val="11"/>
            <color rgb="FF000000"/>
            <rFont val="Arial"/>
            <family val="2"/>
          </rPr>
          <t>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F6" authorId="0" shapeId="0" xr:uid="{00000000-0006-0000-0300-000006000000}">
      <text>
        <r>
          <rPr>
            <sz val="11"/>
            <color rgb="FF000000"/>
            <rFont val="Arial"/>
            <family val="2"/>
          </rPr>
          <t>Nome completo do servidor ocupante do cargo comissionado. Caso o cargo esteja vago, a palavra "VAGO" deverá ser inserida na célula correspondente.</t>
        </r>
      </text>
    </comment>
    <comment ref="G6" authorId="0" shapeId="0" xr:uid="{00000000-0006-0000-0300-000007000000}">
      <text>
        <r>
          <rPr>
            <sz val="11"/>
            <color rgb="FF000000"/>
            <rFont val="Arial"/>
            <family val="2"/>
          </rPr>
          <t>Valor do subsídio do agente político, em Reais (R$).</t>
        </r>
      </text>
    </comment>
    <comment ref="H6" authorId="0" shapeId="0" xr:uid="{00000000-0006-0000-0300-000008000000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I6" authorId="0" shapeId="0" xr:uid="{00000000-0006-0000-0300-000009000000}">
      <text>
        <r>
          <rPr>
            <sz val="11"/>
            <color rgb="FF000000"/>
            <rFont val="Arial"/>
            <family val="2"/>
          </rPr>
          <t>Valor da representação paga em razão do cargo em comissão, em Reais (R$).</t>
        </r>
      </text>
    </comment>
    <comment ref="J6" authorId="0" shapeId="0" xr:uid="{00000000-0006-0000-0300-00000A000000}">
      <text>
        <r>
          <rPr>
            <sz val="11"/>
            <color rgb="FF000000"/>
            <rFont val="Arial"/>
            <family val="2"/>
          </rPr>
          <t>(Células de preenchimento automático). Montante resultante da soma entre o subsídio do agente político + vencimento + representação, em Reais (R$).</t>
        </r>
      </text>
    </comment>
    <comment ref="A89" authorId="0" shapeId="0" xr:uid="{00000000-0006-0000-0300-00000B000000}">
      <text>
        <r>
          <rPr>
            <sz val="11"/>
            <color rgb="FF000000"/>
            <rFont val="Arial"/>
            <family val="2"/>
          </rPr>
          <t>(Não editar as células em cinza). Relação de todos os cargos comissionados, conforme Lei Estadual nº 16.520/2018.</t>
        </r>
      </text>
    </comment>
    <comment ref="B89" authorId="0" shapeId="0" xr:uid="{00000000-0006-0000-0300-00000C000000}">
      <text>
        <r>
          <rPr>
            <sz val="11"/>
            <color rgb="FF000000"/>
            <rFont val="Arial"/>
            <family val="2"/>
          </rPr>
          <t>(Não editar as células em cinza). Relação de todos os símbolos dos cargos comissionados, conforme Lei Estadual nº 16.520/2018.</t>
        </r>
      </text>
    </comment>
    <comment ref="C89" authorId="0" shapeId="0" xr:uid="{00000000-0006-0000-0300-00000D000000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preenchidos.</t>
        </r>
      </text>
    </comment>
    <comment ref="D89" authorId="0" shapeId="0" xr:uid="{00000000-0006-0000-0300-00000E000000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vagos.</t>
        </r>
      </text>
    </comment>
    <comment ref="E89" authorId="0" shapeId="0" xr:uid="{00000000-0006-0000-0300-00000F000000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existentes (preenchidos + vagos).</t>
        </r>
      </text>
    </comment>
    <comment ref="G89" authorId="0" shapeId="0" xr:uid="{00000000-0006-0000-0300-000010000000}">
      <text>
        <r>
          <rPr>
            <sz val="11"/>
            <color rgb="FF000000"/>
            <rFont val="Arial"/>
            <family val="2"/>
          </rPr>
          <t>(Células de preenchimento automático). Valor total dos subsídios dos agentes políticos, em Reais (R$).</t>
        </r>
      </text>
    </comment>
    <comment ref="H89" authorId="0" shapeId="0" xr:uid="{00000000-0006-0000-0300-000011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I89" authorId="0" shapeId="0" xr:uid="{00000000-0006-0000-0300-000012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 cargo em comissão, em Reais (R$).</t>
        </r>
      </text>
    </comment>
    <comment ref="J89" authorId="0" shapeId="0" xr:uid="{00000000-0006-0000-0300-000013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subsídios dos agentes políticos + vencimentos + representações, em Reais (R$).</t>
        </r>
      </text>
    </comment>
    <comment ref="A104" authorId="0" shapeId="0" xr:uid="{00000000-0006-0000-0300-000014000000}">
      <text>
        <r>
          <rPr>
            <sz val="11"/>
            <color rgb="FF000000"/>
            <rFont val="Arial"/>
            <family val="2"/>
          </rPr>
          <t>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B104" authorId="0" shapeId="0" xr:uid="{00000000-0006-0000-0300-000015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C104" authorId="0" shapeId="0" xr:uid="{00000000-0006-0000-0300-000016000000}">
      <text>
        <r>
          <rPr>
            <sz val="11"/>
            <color rgb="FF000000"/>
            <rFont val="Arial"/>
            <family val="2"/>
          </rPr>
          <t>Descrever a sigla da lotação referente à função gratificada de direção e assessoramento. Exemplos de siglas da SCGE: GAB/DOGE, DPGE/GAF/GSC, DAUD/COP, etc.</t>
        </r>
      </text>
    </comment>
    <comment ref="D104" authorId="0" shapeId="0" xr:uid="{00000000-0006-0000-0300-000017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04" authorId="0" shapeId="0" xr:uid="{00000000-0006-0000-0300-000018000000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F104" authorId="0" shapeId="0" xr:uid="{00000000-0006-0000-0300-000019000000}">
      <text>
        <r>
          <rPr>
            <sz val="11"/>
            <color rgb="FF000000"/>
            <rFont val="Arial"/>
            <family val="2"/>
          </rPr>
          <t>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G104" authorId="0" shapeId="0" xr:uid="{00000000-0006-0000-0300-00001A000000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04" authorId="0" shapeId="0" xr:uid="{00000000-0006-0000-0300-00001B000000}">
      <text>
        <r>
          <rPr>
            <sz val="11"/>
            <color rgb="FF000000"/>
            <rFont val="Arial"/>
            <family val="2"/>
          </rPr>
          <t>Valor da representação paga em razão da função gratificada de direção e assessoramento, em Reais (R$).</t>
        </r>
      </text>
    </comment>
    <comment ref="I104" authorId="0" shapeId="0" xr:uid="{00000000-0006-0000-0300-00001C000000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15" authorId="0" shapeId="0" xr:uid="{00000000-0006-0000-0300-00001D000000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direção e assessoramento, conforme Lei Estadual nº 16.520/2018.</t>
        </r>
      </text>
    </comment>
    <comment ref="B115" authorId="0" shapeId="0" xr:uid="{00000000-0006-0000-0300-00001E000000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direção e assessoramento, conforme Lei Estadual nº 16.520/2018.</t>
        </r>
      </text>
    </comment>
    <comment ref="C115" authorId="0" shapeId="0" xr:uid="{00000000-0006-0000-0300-00001F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preenchidos.</t>
        </r>
      </text>
    </comment>
    <comment ref="D115" authorId="0" shapeId="0" xr:uid="{00000000-0006-0000-0300-000020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vagas.</t>
        </r>
      </text>
    </comment>
    <comment ref="E115" authorId="0" shapeId="0" xr:uid="{00000000-0006-0000-0300-000021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existentes (preenchidos + vagos).</t>
        </r>
      </text>
    </comment>
    <comment ref="G115" authorId="0" shapeId="0" xr:uid="{00000000-0006-0000-0300-000022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15" authorId="0" shapeId="0" xr:uid="{00000000-0006-0000-0300-000023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direção e assessoramento, em Reais (R$).</t>
        </r>
      </text>
    </comment>
    <comment ref="I115" authorId="0" shapeId="0" xr:uid="{00000000-0006-0000-0300-000024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A124" authorId="0" shapeId="0" xr:uid="{00000000-0006-0000-0300-000025000000}">
      <text>
        <r>
          <rPr>
            <sz val="11"/>
            <color rgb="FF000000"/>
            <rFont val="Arial"/>
            <family val="2"/>
          </rPr>
          <t xml:space="preserve">Descrever o nome da função gratificada de supervisão e apoio como consta no DOE. Exemplos da SCGE: Chefia da Unidade de Apoio e Projetos, Chefia da Unidade de Obras e Serviços de Engenharia, Chefia da Unidade de Licitações e Contratos, etc. </t>
        </r>
      </text>
    </comment>
    <comment ref="B124" authorId="0" shapeId="0" xr:uid="{00000000-0006-0000-0300-000026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C124" authorId="0" shapeId="0" xr:uid="{00000000-0006-0000-0300-000027000000}">
      <text>
        <r>
          <rPr>
            <sz val="11"/>
            <color rgb="FF000000"/>
            <rFont val="Arial"/>
            <family val="2"/>
          </rPr>
          <t>Descrever a sigla da lotação referente à função gratificada de supervisão e apoio. Exemplos de siglas da SCGE: DAUD/UAPP, DAUD/COP/UAOP, DAUD/CLC/UALC, etc.</t>
        </r>
      </text>
    </comment>
    <comment ref="D124" authorId="0" shapeId="0" xr:uid="{00000000-0006-0000-0300-000028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24" authorId="0" shapeId="0" xr:uid="{00000000-0006-0000-0300-000029000000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F124" authorId="0" shapeId="0" xr:uid="{00000000-0006-0000-0300-00002A000000}">
      <text>
        <r>
          <rPr>
            <sz val="11"/>
            <color rgb="FF000000"/>
            <rFont val="Arial"/>
            <family val="2"/>
          </rPr>
          <t>Nome completo do servidor ocupante da função gratificada de supervisão e apoio. Caso a função gratificada de supervisão e apoio esteja vago, a palavra "VAGO" deverá ser inserida na célula correspondente.</t>
        </r>
      </text>
    </comment>
    <comment ref="G124" authorId="0" shapeId="0" xr:uid="{00000000-0006-0000-0300-00002B000000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24" authorId="0" shapeId="0" xr:uid="{00000000-0006-0000-0300-00002C000000}">
      <text>
        <r>
          <rPr>
            <sz val="11"/>
            <color rgb="FF000000"/>
            <rFont val="Arial"/>
            <family val="2"/>
          </rPr>
          <t>Valor da representação paga em razão da função gratificada de supervisão e apoio, em Reais (R$).</t>
        </r>
      </text>
    </comment>
    <comment ref="I124" authorId="0" shapeId="0" xr:uid="{00000000-0006-0000-0300-00002D000000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35" authorId="0" shapeId="0" xr:uid="{00000000-0006-0000-0300-00002E000000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supervisão e apoio, conforme Lei Estadual nº 16.520/2018.</t>
        </r>
      </text>
    </comment>
    <comment ref="B135" authorId="0" shapeId="0" xr:uid="{00000000-0006-0000-0300-00002F000000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supervisão e apoio, conforme Lei Estadual nº 16.520/2018.</t>
        </r>
      </text>
    </comment>
    <comment ref="C135" authorId="0" shapeId="0" xr:uid="{00000000-0006-0000-0300-000030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preenchidos.</t>
        </r>
      </text>
    </comment>
    <comment ref="D135" authorId="0" shapeId="0" xr:uid="{00000000-0006-0000-0300-000031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vagos.</t>
        </r>
      </text>
    </comment>
    <comment ref="E135" authorId="0" shapeId="0" xr:uid="{00000000-0006-0000-0300-000032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existentes (preenchidos + vagos).</t>
        </r>
      </text>
    </comment>
    <comment ref="G135" authorId="0" shapeId="0" xr:uid="{00000000-0006-0000-0300-000033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35" authorId="0" shapeId="0" xr:uid="{00000000-0006-0000-0300-000034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supervisão e apoio, em Reais (R$).</t>
        </r>
      </text>
    </comment>
    <comment ref="I135" authorId="0" shapeId="0" xr:uid="{00000000-0006-0000-0300-000035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C144" authorId="0" shapeId="0" xr:uid="{00000000-0006-0000-0300-000036000000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preenchidos.</t>
        </r>
      </text>
    </comment>
    <comment ref="D144" authorId="0" shapeId="0" xr:uid="{00000000-0006-0000-0300-000037000000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vagos.</t>
        </r>
      </text>
    </comment>
    <comment ref="E144" authorId="0" shapeId="0" xr:uid="{00000000-0006-0000-0300-000038000000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existentes (preenchidos + vagos).</t>
        </r>
      </text>
    </comment>
    <comment ref="G144" authorId="0" shapeId="0" xr:uid="{00000000-0006-0000-0300-000039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cargos comissionados + funções gratificadas, em Reais (R$).</t>
        </r>
      </text>
    </comment>
    <comment ref="H144" authorId="0" shapeId="0" xr:uid="{00000000-0006-0000-0300-00003A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dos cargos comissionados + funções gratificadas, em Reais (R$).</t>
        </r>
      </text>
    </comment>
    <comment ref="I144" authorId="0" shapeId="0" xr:uid="{00000000-0006-0000-0300-00003B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 pagas em razão dos cargos comissionados + funções gratificadas, em Reais (R$).</t>
        </r>
      </text>
    </comment>
    <comment ref="A145" authorId="0" shapeId="0" xr:uid="{00000000-0006-0000-0300-00003C000000}">
      <text>
        <r>
          <rPr>
            <sz val="11"/>
            <color rgb="FF000000"/>
            <rFont val="Arial"/>
            <family val="2"/>
          </rPr>
          <t>Verificar se não seria mais adequado substituir representações por remuneração, uma vez que, no caso de Cargo em Comissão, inclui tb. o vencimento para os não efetivos
	-Bianca Rosa
Item ajustado!
	-ricardo Alves Paiva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6" authorId="0" shapeId="0" xr:uid="{00000000-0006-0000-0400-000001000000}">
      <text>
        <r>
          <rPr>
            <sz val="11"/>
            <color rgb="FF000000"/>
            <rFont val="Arial"/>
            <family val="2"/>
          </rPr>
          <t>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B6" authorId="0" shapeId="0" xr:uid="{00000000-0006-0000-0400-000002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C6" authorId="0" shapeId="0" xr:uid="{00000000-0006-0000-0400-000003000000}">
      <text>
        <r>
          <rPr>
            <sz val="11"/>
            <color rgb="FF000000"/>
            <rFont val="Arial"/>
            <family val="2"/>
          </rPr>
          <t>Descrever a sigla da lotação referente ao cargo comissionado. Exemplos de siglas da SCGE: GAB/SECGE, GAB/CGAB, CGAB/ASC, etc.</t>
        </r>
      </text>
    </comment>
    <comment ref="D6" authorId="0" shapeId="0" xr:uid="{00000000-0006-0000-0400-000004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6" authorId="0" shapeId="0" xr:uid="{00000000-0006-0000-0400-000005000000}">
      <text>
        <r>
          <rPr>
            <sz val="11"/>
            <color rgb="FF000000"/>
            <rFont val="Arial"/>
            <family val="2"/>
          </rPr>
          <t>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F6" authorId="0" shapeId="0" xr:uid="{00000000-0006-0000-0400-000006000000}">
      <text>
        <r>
          <rPr>
            <sz val="11"/>
            <color rgb="FF000000"/>
            <rFont val="Arial"/>
            <family val="2"/>
          </rPr>
          <t>Nome completo do servidor ocupante do cargo comissionado. Caso o cargo esteja vago, a palavra "VAGO" deverá ser inserida na célula correspondente.</t>
        </r>
      </text>
    </comment>
    <comment ref="G6" authorId="0" shapeId="0" xr:uid="{00000000-0006-0000-0400-000007000000}">
      <text>
        <r>
          <rPr>
            <sz val="11"/>
            <color rgb="FF000000"/>
            <rFont val="Arial"/>
            <family val="2"/>
          </rPr>
          <t>Valor do subsídio do agente político, em Reais (R$).</t>
        </r>
      </text>
    </comment>
    <comment ref="H6" authorId="0" shapeId="0" xr:uid="{00000000-0006-0000-0400-000008000000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I6" authorId="0" shapeId="0" xr:uid="{00000000-0006-0000-0400-000009000000}">
      <text>
        <r>
          <rPr>
            <sz val="11"/>
            <color rgb="FF000000"/>
            <rFont val="Arial"/>
            <family val="2"/>
          </rPr>
          <t>Valor da representação paga em razão do cargo em comissão, em Reais (R$).</t>
        </r>
      </text>
    </comment>
    <comment ref="J6" authorId="0" shapeId="0" xr:uid="{00000000-0006-0000-0400-00000A000000}">
      <text>
        <r>
          <rPr>
            <sz val="11"/>
            <color rgb="FF000000"/>
            <rFont val="Arial"/>
            <family val="2"/>
          </rPr>
          <t>(Células de preenchimento automático). Montante resultante da soma entre o subsídio do agente político + vencimento + representação, em Reais (R$).</t>
        </r>
      </text>
    </comment>
    <comment ref="A89" authorId="0" shapeId="0" xr:uid="{00000000-0006-0000-0400-00000B000000}">
      <text>
        <r>
          <rPr>
            <sz val="11"/>
            <color rgb="FF000000"/>
            <rFont val="Arial"/>
            <family val="2"/>
          </rPr>
          <t>(Não editar as células em cinza). Relação de todos os cargos comissionados, conforme Lei Estadual nº 16.520/2018.</t>
        </r>
      </text>
    </comment>
    <comment ref="B89" authorId="0" shapeId="0" xr:uid="{00000000-0006-0000-0400-00000C000000}">
      <text>
        <r>
          <rPr>
            <sz val="11"/>
            <color rgb="FF000000"/>
            <rFont val="Arial"/>
            <family val="2"/>
          </rPr>
          <t>(Não editar as células em cinza). Relação de todos os símbolos dos cargos comissionados, conforme Lei Estadual nº 16.520/2018.</t>
        </r>
      </text>
    </comment>
    <comment ref="C89" authorId="0" shapeId="0" xr:uid="{00000000-0006-0000-0400-00000D000000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preenchidos.</t>
        </r>
      </text>
    </comment>
    <comment ref="D89" authorId="0" shapeId="0" xr:uid="{00000000-0006-0000-0400-00000E000000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vagos.</t>
        </r>
      </text>
    </comment>
    <comment ref="E89" authorId="0" shapeId="0" xr:uid="{00000000-0006-0000-0400-00000F000000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existentes (preenchidos + vagos).</t>
        </r>
      </text>
    </comment>
    <comment ref="G89" authorId="0" shapeId="0" xr:uid="{00000000-0006-0000-0400-000010000000}">
      <text>
        <r>
          <rPr>
            <sz val="11"/>
            <color rgb="FF000000"/>
            <rFont val="Arial"/>
            <family val="2"/>
          </rPr>
          <t>(Células de preenchimento automático). Valor total dos subsídios dos agentes políticos, em Reais (R$).</t>
        </r>
      </text>
    </comment>
    <comment ref="H89" authorId="0" shapeId="0" xr:uid="{00000000-0006-0000-0400-000011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I89" authorId="0" shapeId="0" xr:uid="{00000000-0006-0000-0400-000012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 cargo em comissão, em Reais (R$).</t>
        </r>
      </text>
    </comment>
    <comment ref="J89" authorId="0" shapeId="0" xr:uid="{00000000-0006-0000-0400-000013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subsídios dos agentes políticos + vencimentos + representações, em Reais (R$).</t>
        </r>
      </text>
    </comment>
    <comment ref="A104" authorId="0" shapeId="0" xr:uid="{00000000-0006-0000-0400-000014000000}">
      <text>
        <r>
          <rPr>
            <sz val="11"/>
            <color rgb="FF000000"/>
            <rFont val="Arial"/>
            <family val="2"/>
          </rPr>
          <t>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B104" authorId="0" shapeId="0" xr:uid="{00000000-0006-0000-0400-000015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C104" authorId="0" shapeId="0" xr:uid="{00000000-0006-0000-0400-000016000000}">
      <text>
        <r>
          <rPr>
            <sz val="11"/>
            <color rgb="FF000000"/>
            <rFont val="Arial"/>
            <family val="2"/>
          </rPr>
          <t>Descrever a sigla da lotação referente à função gratificada de direção e assessoramento. Exemplos de siglas da SCGE: GAB/DOGE, DPGE/GAF/GSC, DAUD/COP, etc.</t>
        </r>
      </text>
    </comment>
    <comment ref="D104" authorId="0" shapeId="0" xr:uid="{00000000-0006-0000-0400-000017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04" authorId="0" shapeId="0" xr:uid="{00000000-0006-0000-0400-000018000000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F104" authorId="0" shapeId="0" xr:uid="{00000000-0006-0000-0400-000019000000}">
      <text>
        <r>
          <rPr>
            <sz val="11"/>
            <color rgb="FF000000"/>
            <rFont val="Arial"/>
            <family val="2"/>
          </rPr>
          <t>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G104" authorId="0" shapeId="0" xr:uid="{00000000-0006-0000-0400-00001A000000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04" authorId="0" shapeId="0" xr:uid="{00000000-0006-0000-0400-00001B000000}">
      <text>
        <r>
          <rPr>
            <sz val="11"/>
            <color rgb="FF000000"/>
            <rFont val="Arial"/>
            <family val="2"/>
          </rPr>
          <t>Valor da representação paga em razão da função gratificada de direção e assessoramento, em Reais (R$).</t>
        </r>
      </text>
    </comment>
    <comment ref="I104" authorId="0" shapeId="0" xr:uid="{00000000-0006-0000-0400-00001C000000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15" authorId="0" shapeId="0" xr:uid="{00000000-0006-0000-0400-00001D000000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direção e assessoramento, conforme Lei Estadual nº 16.520/2018.</t>
        </r>
      </text>
    </comment>
    <comment ref="B115" authorId="0" shapeId="0" xr:uid="{00000000-0006-0000-0400-00001E000000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direção e assessoramento, conforme Lei Estadual nº 16.520/2018.</t>
        </r>
      </text>
    </comment>
    <comment ref="C115" authorId="0" shapeId="0" xr:uid="{00000000-0006-0000-0400-00001F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preenchidos.</t>
        </r>
      </text>
    </comment>
    <comment ref="D115" authorId="0" shapeId="0" xr:uid="{00000000-0006-0000-0400-000020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vagas.</t>
        </r>
      </text>
    </comment>
    <comment ref="E115" authorId="0" shapeId="0" xr:uid="{00000000-0006-0000-0400-000021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existentes (preenchidos + vagos).</t>
        </r>
      </text>
    </comment>
    <comment ref="G115" authorId="0" shapeId="0" xr:uid="{00000000-0006-0000-0400-000022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15" authorId="0" shapeId="0" xr:uid="{00000000-0006-0000-0400-000023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direção e assessoramento, em Reais (R$).</t>
        </r>
      </text>
    </comment>
    <comment ref="I115" authorId="0" shapeId="0" xr:uid="{00000000-0006-0000-0400-000024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A124" authorId="0" shapeId="0" xr:uid="{00000000-0006-0000-0400-000025000000}">
      <text>
        <r>
          <rPr>
            <sz val="11"/>
            <color rgb="FF000000"/>
            <rFont val="Arial"/>
            <family val="2"/>
          </rPr>
          <t xml:space="preserve">Descrever o nome da função gratificada de supervisão e apoio como consta no DOE. Exemplos da SCGE: Chefia da Unidade de Apoio e Projetos, Chefia da Unidade de Obras e Serviços de Engenharia, Chefia da Unidade de Licitações e Contratos, etc. </t>
        </r>
      </text>
    </comment>
    <comment ref="B124" authorId="0" shapeId="0" xr:uid="{00000000-0006-0000-0400-000026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C124" authorId="0" shapeId="0" xr:uid="{00000000-0006-0000-0400-000027000000}">
      <text>
        <r>
          <rPr>
            <sz val="11"/>
            <color rgb="FF000000"/>
            <rFont val="Arial"/>
            <family val="2"/>
          </rPr>
          <t>Descrever a sigla da lotação referente à função gratificada de supervisão e apoio. Exemplos de siglas da SCGE: DAUD/UAPP, DAUD/COP/UAOP, DAUD/CLC/UALC, etc.</t>
        </r>
      </text>
    </comment>
    <comment ref="D124" authorId="0" shapeId="0" xr:uid="{00000000-0006-0000-0400-000028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24" authorId="0" shapeId="0" xr:uid="{00000000-0006-0000-0400-000029000000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F124" authorId="0" shapeId="0" xr:uid="{00000000-0006-0000-0400-00002A000000}">
      <text>
        <r>
          <rPr>
            <sz val="11"/>
            <color rgb="FF000000"/>
            <rFont val="Arial"/>
            <family val="2"/>
          </rPr>
          <t>Nome completo do servidor ocupante da função gratificada de supervisão e apoio. Caso a função gratificada de supervisão e apoio esteja vago, a palavra "VAGO" deverá ser inserida na célula correspondente.</t>
        </r>
      </text>
    </comment>
    <comment ref="G124" authorId="0" shapeId="0" xr:uid="{00000000-0006-0000-0400-00002B000000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24" authorId="0" shapeId="0" xr:uid="{00000000-0006-0000-0400-00002C000000}">
      <text>
        <r>
          <rPr>
            <sz val="11"/>
            <color rgb="FF000000"/>
            <rFont val="Arial"/>
            <family val="2"/>
          </rPr>
          <t>Valor da representação paga em razão da função gratificada de supervisão e apoio, em Reais (R$).</t>
        </r>
      </text>
    </comment>
    <comment ref="I124" authorId="0" shapeId="0" xr:uid="{00000000-0006-0000-0400-00002D000000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35" authorId="0" shapeId="0" xr:uid="{00000000-0006-0000-0400-00002E000000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supervisão e apoio, conforme Lei Estadual nº 16.520/2018.</t>
        </r>
      </text>
    </comment>
    <comment ref="B135" authorId="0" shapeId="0" xr:uid="{00000000-0006-0000-0400-00002F000000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supervisão e apoio, conforme Lei Estadual nº 16.520/2018.</t>
        </r>
      </text>
    </comment>
    <comment ref="C135" authorId="0" shapeId="0" xr:uid="{00000000-0006-0000-0400-000030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preenchidos.</t>
        </r>
      </text>
    </comment>
    <comment ref="D135" authorId="0" shapeId="0" xr:uid="{00000000-0006-0000-0400-000031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vagos.</t>
        </r>
      </text>
    </comment>
    <comment ref="E135" authorId="0" shapeId="0" xr:uid="{00000000-0006-0000-0400-000032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existentes (preenchidos + vagos).</t>
        </r>
      </text>
    </comment>
    <comment ref="G135" authorId="0" shapeId="0" xr:uid="{00000000-0006-0000-0400-000033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35" authorId="0" shapeId="0" xr:uid="{00000000-0006-0000-0400-000034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supervisão e apoio, em Reais (R$).</t>
        </r>
      </text>
    </comment>
    <comment ref="I135" authorId="0" shapeId="0" xr:uid="{00000000-0006-0000-0400-000035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C144" authorId="0" shapeId="0" xr:uid="{00000000-0006-0000-0400-000036000000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preenchidos.</t>
        </r>
      </text>
    </comment>
    <comment ref="D144" authorId="0" shapeId="0" xr:uid="{00000000-0006-0000-0400-000037000000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vagos.</t>
        </r>
      </text>
    </comment>
    <comment ref="E144" authorId="0" shapeId="0" xr:uid="{00000000-0006-0000-0400-000038000000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existentes (preenchidos + vagos).</t>
        </r>
      </text>
    </comment>
    <comment ref="G144" authorId="0" shapeId="0" xr:uid="{00000000-0006-0000-0400-000039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cargos comissionados + funções gratificadas, em Reais (R$).</t>
        </r>
      </text>
    </comment>
    <comment ref="H144" authorId="0" shapeId="0" xr:uid="{00000000-0006-0000-0400-00003A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dos cargos comissionados + funções gratificadas, em Reais (R$).</t>
        </r>
      </text>
    </comment>
    <comment ref="I144" authorId="0" shapeId="0" xr:uid="{00000000-0006-0000-0400-00003B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 pagas em razão dos cargos comissionados + funções gratificadas, em Reais (R$).</t>
        </r>
      </text>
    </comment>
    <comment ref="A145" authorId="0" shapeId="0" xr:uid="{00000000-0006-0000-0400-00003C000000}">
      <text>
        <r>
          <rPr>
            <sz val="11"/>
            <color rgb="FF000000"/>
            <rFont val="Arial"/>
            <family val="2"/>
          </rPr>
          <t>Verificar se não seria mais adequado substituir representações por remuneração, uma vez que, no caso de Cargo em Comissão, inclui tb. o vencimento para os não efetivos
	-Bianca Rosa
Item ajustado!
	-ricardo Alves Paiva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6" authorId="0" shapeId="0" xr:uid="{00000000-0006-0000-0500-000001000000}">
      <text>
        <r>
          <rPr>
            <sz val="11"/>
            <color rgb="FF000000"/>
            <rFont val="Arial"/>
            <family val="2"/>
          </rPr>
          <t>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B6" authorId="0" shapeId="0" xr:uid="{00000000-0006-0000-0500-000002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C6" authorId="0" shapeId="0" xr:uid="{00000000-0006-0000-0500-000003000000}">
      <text>
        <r>
          <rPr>
            <sz val="11"/>
            <color rgb="FF000000"/>
            <rFont val="Arial"/>
            <family val="2"/>
          </rPr>
          <t>Descrever a sigla da lotação referente ao cargo comissionado. Exemplos de siglas da SCGE: GAB/SECGE, GAB/CGAB, CGAB/ASC, etc.</t>
        </r>
      </text>
    </comment>
    <comment ref="D6" authorId="0" shapeId="0" xr:uid="{00000000-0006-0000-0500-000004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6" authorId="0" shapeId="0" xr:uid="{00000000-0006-0000-0500-000005000000}">
      <text>
        <r>
          <rPr>
            <sz val="11"/>
            <color rgb="FF000000"/>
            <rFont val="Arial"/>
            <family val="2"/>
          </rPr>
          <t>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F6" authorId="0" shapeId="0" xr:uid="{00000000-0006-0000-0500-000006000000}">
      <text>
        <r>
          <rPr>
            <sz val="11"/>
            <color rgb="FF000000"/>
            <rFont val="Arial"/>
            <family val="2"/>
          </rPr>
          <t>Nome completo do servidor ocupante do cargo comissionado. Caso o cargo esteja vago, a palavra "VAGO" deverá ser inserida na célula correspondente.</t>
        </r>
      </text>
    </comment>
    <comment ref="G6" authorId="0" shapeId="0" xr:uid="{00000000-0006-0000-0500-000007000000}">
      <text>
        <r>
          <rPr>
            <sz val="11"/>
            <color rgb="FF000000"/>
            <rFont val="Arial"/>
            <family val="2"/>
          </rPr>
          <t>Valor do subsídio do agente político, em Reais (R$).</t>
        </r>
      </text>
    </comment>
    <comment ref="H6" authorId="0" shapeId="0" xr:uid="{00000000-0006-0000-0500-000008000000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I6" authorId="0" shapeId="0" xr:uid="{00000000-0006-0000-0500-000009000000}">
      <text>
        <r>
          <rPr>
            <sz val="11"/>
            <color rgb="FF000000"/>
            <rFont val="Arial"/>
            <family val="2"/>
          </rPr>
          <t>Valor da representação paga em razão do cargo em comissão, em Reais (R$).</t>
        </r>
      </text>
    </comment>
    <comment ref="J6" authorId="0" shapeId="0" xr:uid="{00000000-0006-0000-0500-00000A000000}">
      <text>
        <r>
          <rPr>
            <sz val="11"/>
            <color rgb="FF000000"/>
            <rFont val="Arial"/>
            <family val="2"/>
          </rPr>
          <t>(Células de preenchimento automático). Montante resultante da soma entre o subsídio do agente político + vencimento + representação, em Reais (R$).</t>
        </r>
      </text>
    </comment>
    <comment ref="A89" authorId="0" shapeId="0" xr:uid="{00000000-0006-0000-0500-00000B000000}">
      <text>
        <r>
          <rPr>
            <sz val="11"/>
            <color rgb="FF000000"/>
            <rFont val="Arial"/>
            <family val="2"/>
          </rPr>
          <t>(Não editar as células em cinza). Relação de todos os cargos comissionados, conforme Lei Estadual nº 16.520/2018.</t>
        </r>
      </text>
    </comment>
    <comment ref="B89" authorId="0" shapeId="0" xr:uid="{00000000-0006-0000-0500-00000C000000}">
      <text>
        <r>
          <rPr>
            <sz val="11"/>
            <color rgb="FF000000"/>
            <rFont val="Arial"/>
            <family val="2"/>
          </rPr>
          <t>(Não editar as células em cinza). Relação de todos os símbolos dos cargos comissionados, conforme Lei Estadual nº 16.520/2018.</t>
        </r>
      </text>
    </comment>
    <comment ref="C89" authorId="0" shapeId="0" xr:uid="{00000000-0006-0000-0500-00000D000000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preenchidos.</t>
        </r>
      </text>
    </comment>
    <comment ref="D89" authorId="0" shapeId="0" xr:uid="{00000000-0006-0000-0500-00000E000000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vagos.</t>
        </r>
      </text>
    </comment>
    <comment ref="E89" authorId="0" shapeId="0" xr:uid="{00000000-0006-0000-0500-00000F000000}">
      <text>
        <r>
          <rPr>
            <sz val="11"/>
            <color rgb="FF000000"/>
            <rFont val="Arial"/>
            <family val="2"/>
          </rPr>
          <t>(Células de preenchimento automático). Quantitativo dos cargos comissionados existentes (preenchidos + vagos).</t>
        </r>
      </text>
    </comment>
    <comment ref="G89" authorId="0" shapeId="0" xr:uid="{00000000-0006-0000-0500-000010000000}">
      <text>
        <r>
          <rPr>
            <sz val="11"/>
            <color rgb="FF000000"/>
            <rFont val="Arial"/>
            <family val="2"/>
          </rPr>
          <t>(Células de preenchimento automático). Valor total dos subsídios dos agentes políticos, em Reais (R$).</t>
        </r>
      </text>
    </comment>
    <comment ref="H89" authorId="0" shapeId="0" xr:uid="{00000000-0006-0000-0500-000011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I89" authorId="0" shapeId="0" xr:uid="{00000000-0006-0000-0500-000012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 cargo em comissão, em Reais (R$).</t>
        </r>
      </text>
    </comment>
    <comment ref="J89" authorId="0" shapeId="0" xr:uid="{00000000-0006-0000-0500-000013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subsídios dos agentes políticos + vencimentos + representações, em Reais (R$).</t>
        </r>
      </text>
    </comment>
    <comment ref="A104" authorId="0" shapeId="0" xr:uid="{00000000-0006-0000-0500-000014000000}">
      <text>
        <r>
          <rPr>
            <sz val="11"/>
            <color rgb="FF000000"/>
            <rFont val="Arial"/>
            <family val="2"/>
          </rPr>
          <t>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B104" authorId="0" shapeId="0" xr:uid="{00000000-0006-0000-0500-000015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C104" authorId="0" shapeId="0" xr:uid="{00000000-0006-0000-0500-000016000000}">
      <text>
        <r>
          <rPr>
            <sz val="11"/>
            <color rgb="FF000000"/>
            <rFont val="Arial"/>
            <family val="2"/>
          </rPr>
          <t>Descrever a sigla da lotação referente à função gratificada de direção e assessoramento. Exemplos de siglas da SCGE: GAB/DOGE, DPGE/GAF/GSC, DAUD/COP, etc.</t>
        </r>
      </text>
    </comment>
    <comment ref="D104" authorId="0" shapeId="0" xr:uid="{00000000-0006-0000-0500-000017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04" authorId="0" shapeId="0" xr:uid="{00000000-0006-0000-0500-000018000000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F104" authorId="0" shapeId="0" xr:uid="{00000000-0006-0000-0500-000019000000}">
      <text>
        <r>
          <rPr>
            <sz val="11"/>
            <color rgb="FF000000"/>
            <rFont val="Arial"/>
            <family val="2"/>
          </rPr>
          <t>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G104" authorId="0" shapeId="0" xr:uid="{00000000-0006-0000-0500-00001A000000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04" authorId="0" shapeId="0" xr:uid="{00000000-0006-0000-0500-00001B000000}">
      <text>
        <r>
          <rPr>
            <sz val="11"/>
            <color rgb="FF000000"/>
            <rFont val="Arial"/>
            <family val="2"/>
          </rPr>
          <t>Valor da representação paga em razão da função gratificada de direção e assessoramento, em Reais (R$).</t>
        </r>
      </text>
    </comment>
    <comment ref="I104" authorId="0" shapeId="0" xr:uid="{00000000-0006-0000-0500-00001C000000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15" authorId="0" shapeId="0" xr:uid="{00000000-0006-0000-0500-00001D000000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direção e assessoramento, conforme Lei Estadual nº 16.520/2018.</t>
        </r>
      </text>
    </comment>
    <comment ref="B115" authorId="0" shapeId="0" xr:uid="{00000000-0006-0000-0500-00001E000000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direção e assessoramento, conforme Lei Estadual nº 16.520/2018.</t>
        </r>
      </text>
    </comment>
    <comment ref="C115" authorId="0" shapeId="0" xr:uid="{00000000-0006-0000-0500-00001F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preenchidos.</t>
        </r>
      </text>
    </comment>
    <comment ref="D115" authorId="0" shapeId="0" xr:uid="{00000000-0006-0000-0500-000020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vagas.</t>
        </r>
      </text>
    </comment>
    <comment ref="E115" authorId="0" shapeId="0" xr:uid="{00000000-0006-0000-0500-000021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existentes (preenchidos + vagos).</t>
        </r>
      </text>
    </comment>
    <comment ref="G115" authorId="0" shapeId="0" xr:uid="{00000000-0006-0000-0500-000022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15" authorId="0" shapeId="0" xr:uid="{00000000-0006-0000-0500-000023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direção e assessoramento, em Reais (R$).</t>
        </r>
      </text>
    </comment>
    <comment ref="I115" authorId="0" shapeId="0" xr:uid="{00000000-0006-0000-0500-000024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A124" authorId="0" shapeId="0" xr:uid="{00000000-0006-0000-0500-000025000000}">
      <text>
        <r>
          <rPr>
            <sz val="11"/>
            <color rgb="FF000000"/>
            <rFont val="Arial"/>
            <family val="2"/>
          </rPr>
          <t xml:space="preserve">Descrever o nome da função gratificada de supervisão e apoio como consta no DOE. Exemplos da SCGE: Chefia da Unidade de Apoio e Projetos, Chefia da Unidade de Obras e Serviços de Engenharia, Chefia da Unidade de Licitações e Contratos, etc. </t>
        </r>
      </text>
    </comment>
    <comment ref="B124" authorId="0" shapeId="0" xr:uid="{00000000-0006-0000-0500-000026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C124" authorId="0" shapeId="0" xr:uid="{00000000-0006-0000-0500-000027000000}">
      <text>
        <r>
          <rPr>
            <sz val="11"/>
            <color rgb="FF000000"/>
            <rFont val="Arial"/>
            <family val="2"/>
          </rPr>
          <t>Descrever a sigla da lotação referente à função gratificada de supervisão e apoio. Exemplos de siglas da SCGE: DAUD/UAPP, DAUD/COP/UAOP, DAUD/CLC/UALC, etc.</t>
        </r>
      </text>
    </comment>
    <comment ref="D124" authorId="0" shapeId="0" xr:uid="{00000000-0006-0000-0500-000028000000}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124" authorId="0" shapeId="0" xr:uid="{00000000-0006-0000-0500-000029000000}">
      <text>
        <r>
          <rPr>
            <sz val="11"/>
            <color rgb="FF000000"/>
            <rFont val="Arial"/>
            <family val="2"/>
          </rPr>
          <t>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F124" authorId="0" shapeId="0" xr:uid="{00000000-0006-0000-0500-00002A000000}">
      <text>
        <r>
          <rPr>
            <sz val="11"/>
            <color rgb="FF000000"/>
            <rFont val="Arial"/>
            <family val="2"/>
          </rPr>
          <t>Nome completo do servidor ocupante da função gratificada de supervisão e apoio. Caso a função gratificada de supervisão e apoio esteja vago, a palavra "VAGO" deverá ser inserida na célula correspondente.</t>
        </r>
      </text>
    </comment>
    <comment ref="G124" authorId="0" shapeId="0" xr:uid="{00000000-0006-0000-0500-00002B000000}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124" authorId="0" shapeId="0" xr:uid="{00000000-0006-0000-0500-00002C000000}">
      <text>
        <r>
          <rPr>
            <sz val="11"/>
            <color rgb="FF000000"/>
            <rFont val="Arial"/>
            <family val="2"/>
          </rPr>
          <t>Valor da representação paga em razão da função gratificada de supervisão e apoio, em Reais (R$).</t>
        </r>
      </text>
    </comment>
    <comment ref="I124" authorId="0" shapeId="0" xr:uid="{00000000-0006-0000-0500-00002D000000}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135" authorId="0" shapeId="0" xr:uid="{00000000-0006-0000-0500-00002E000000}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supervisão e apoio, conforme Lei Estadual nº 16.520/2018.</t>
        </r>
      </text>
    </comment>
    <comment ref="B135" authorId="0" shapeId="0" xr:uid="{00000000-0006-0000-0500-00002F000000}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supervisão e apoio, conforme Lei Estadual nº 16.520/2018.</t>
        </r>
      </text>
    </comment>
    <comment ref="C135" authorId="0" shapeId="0" xr:uid="{00000000-0006-0000-0500-000030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preenchidos.</t>
        </r>
      </text>
    </comment>
    <comment ref="D135" authorId="0" shapeId="0" xr:uid="{00000000-0006-0000-0500-000031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vagos.</t>
        </r>
      </text>
    </comment>
    <comment ref="E135" authorId="0" shapeId="0" xr:uid="{00000000-0006-0000-0500-000032000000}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existentes (preenchidos + vagos).</t>
        </r>
      </text>
    </comment>
    <comment ref="G135" authorId="0" shapeId="0" xr:uid="{00000000-0006-0000-0500-000033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135" authorId="0" shapeId="0" xr:uid="{00000000-0006-0000-0500-000034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supervisão e apoio, em Reais (R$).</t>
        </r>
      </text>
    </comment>
    <comment ref="I135" authorId="0" shapeId="0" xr:uid="{00000000-0006-0000-0500-000035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C144" authorId="0" shapeId="0" xr:uid="{00000000-0006-0000-0500-000036000000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preenchidos.</t>
        </r>
      </text>
    </comment>
    <comment ref="D144" authorId="0" shapeId="0" xr:uid="{00000000-0006-0000-0500-000037000000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vagos.</t>
        </r>
      </text>
    </comment>
    <comment ref="E144" authorId="0" shapeId="0" xr:uid="{00000000-0006-0000-0500-000038000000}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existentes (preenchidos + vagos).</t>
        </r>
      </text>
    </comment>
    <comment ref="G144" authorId="0" shapeId="0" xr:uid="{00000000-0006-0000-0500-000039000000}">
      <text>
        <r>
          <rPr>
            <sz val="11"/>
            <color rgb="FF000000"/>
            <rFont val="Arial"/>
            <family val="2"/>
          </rPr>
          <t>(Células de preenchimento automático). Valor total dos vencimentos dos cargos comissionados + funções gratificadas, em Reais (R$).</t>
        </r>
      </text>
    </comment>
    <comment ref="H144" authorId="0" shapeId="0" xr:uid="{00000000-0006-0000-0500-00003A000000}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dos cargos comissionados + funções gratificadas, em Reais (R$).</t>
        </r>
      </text>
    </comment>
    <comment ref="I144" authorId="0" shapeId="0" xr:uid="{00000000-0006-0000-0500-00003B000000}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 pagas em razão dos cargos comissionados + funções gratificadas, em Reais (R$).</t>
        </r>
      </text>
    </comment>
    <comment ref="A145" authorId="0" shapeId="0" xr:uid="{00000000-0006-0000-0500-00003C000000}">
      <text>
        <r>
          <rPr>
            <sz val="11"/>
            <color rgb="FF000000"/>
            <rFont val="Arial"/>
            <family val="2"/>
          </rPr>
          <t>Verificar se não seria mais adequado substituir representações por remuneração, uma vez que, no caso de Cargo em Comissão, inclui tb. o vencimento para os não efetivos
	-Bianca Rosa
Item ajustado!
	-ricardo Alves Paiva</t>
        </r>
      </text>
    </comment>
  </commentList>
</comments>
</file>

<file path=xl/sharedStrings.xml><?xml version="1.0" encoding="utf-8"?>
<sst xmlns="http://schemas.openxmlformats.org/spreadsheetml/2006/main" count="6871" uniqueCount="329">
  <si>
    <t>CARGOS COMISSIONADOS</t>
  </si>
  <si>
    <t>DESCRITIVO [3]</t>
  </si>
  <si>
    <t>SÍMBOLO [4]</t>
  </si>
  <si>
    <t>LOTAÇÃO [5]</t>
  </si>
  <si>
    <t>CATEGORIA [6]</t>
  </si>
  <si>
    <t>QTD. [7]</t>
  </si>
  <si>
    <t>SERVIDOR [8]</t>
  </si>
  <si>
    <t>AGP [9]</t>
  </si>
  <si>
    <t>VENCIMENTO [10]</t>
  </si>
  <si>
    <t>REPRESENTAÇÃO [11]</t>
  </si>
  <si>
    <t>MONTANTE [12]</t>
  </si>
  <si>
    <t>DESCRIÇÃO DOS CARGOS COMISSIONADOS [13]</t>
  </si>
  <si>
    <t>SIMBOLO [14]</t>
  </si>
  <si>
    <t>QTD. PREENCHIDOS [15]</t>
  </si>
  <si>
    <t>QTD. VAGO [16]</t>
  </si>
  <si>
    <t>TOTAL QTD. [17]</t>
  </si>
  <si>
    <t>TOTAL AGP [18]</t>
  </si>
  <si>
    <t>TOTAL VENCIMENTO [19]</t>
  </si>
  <si>
    <t>TOTAL REPRESENTAÇÃO [20]</t>
  </si>
  <si>
    <t>TOTAL MONTANTE [21]</t>
  </si>
  <si>
    <t>Cargo Comissionado de Direção e Assessoramento</t>
  </si>
  <si>
    <t>DAS</t>
  </si>
  <si>
    <t>Cargo Comissionado de Direção e Assessoramento - 1</t>
  </si>
  <si>
    <t>DAS-1</t>
  </si>
  <si>
    <t>Cargo Comissionado de Direção e Assessoramento - 2</t>
  </si>
  <si>
    <t>DAS-2</t>
  </si>
  <si>
    <t>Cargo Comissionado de Direção e Assessoramento - 3</t>
  </si>
  <si>
    <t>DAS-3</t>
  </si>
  <si>
    <t>Cargo Comissionado de Direção e Assessoramento - 4</t>
  </si>
  <si>
    <t>DAS-4</t>
  </si>
  <si>
    <t>Cargo Comissionado de Direção e Assessoramento - 5</t>
  </si>
  <si>
    <t>DAS-5</t>
  </si>
  <si>
    <t>Cargo de Assessoramento - 1</t>
  </si>
  <si>
    <t>CAA-1</t>
  </si>
  <si>
    <t>Cargo de Assessoramento - 2</t>
  </si>
  <si>
    <t>CAA-2</t>
  </si>
  <si>
    <t>Cargo de Assessoramento - 3</t>
  </si>
  <si>
    <t>CAA-3</t>
  </si>
  <si>
    <t>Cargo de Assessoramento - 4</t>
  </si>
  <si>
    <t>CAA-4</t>
  </si>
  <si>
    <t>Cargo de Assessoramento - 5</t>
  </si>
  <si>
    <t>CAA-5</t>
  </si>
  <si>
    <t>TOTAL DOS CARGOS COMISSIONADOS E DAS SUAS REMUNERAÇÕES</t>
  </si>
  <si>
    <t>FUNÇÃO GRATIFICADA DE DIREÇÃO E ASSESSORAMENTO</t>
  </si>
  <si>
    <t>DESCRITIVO [22]</t>
  </si>
  <si>
    <t>SÍMBOLO [23]</t>
  </si>
  <si>
    <t>LOTAÇÃO [24]</t>
  </si>
  <si>
    <t>CATEGORIA [25]</t>
  </si>
  <si>
    <t>QTD. [26]</t>
  </si>
  <si>
    <t>SERVIDOR [27]</t>
  </si>
  <si>
    <t>VENCIMENTO [28]</t>
  </si>
  <si>
    <t>REPRESENTAÇÃO [29]</t>
  </si>
  <si>
    <t>MONTANTE [30]</t>
  </si>
  <si>
    <t>RELAÇÃO DAS FUNÇÕES GRATIFICADAS DE DIREÇÃO E ASSESSORAMENTO [31]</t>
  </si>
  <si>
    <t>SIMBOLO [32]</t>
  </si>
  <si>
    <t>QTD. PREENCHIDOS [33]</t>
  </si>
  <si>
    <t>QTD. VAGO [34]</t>
  </si>
  <si>
    <t>TOTAL QTD. [35]</t>
  </si>
  <si>
    <t>TOTAL VENCIMENTO [36]</t>
  </si>
  <si>
    <t>TOTAL REPRESENTAÇÃO [37]</t>
  </si>
  <si>
    <t>TOTAL MONTANTE [38]</t>
  </si>
  <si>
    <t>Função Gratificada de Direção e Assessoramento</t>
  </si>
  <si>
    <t>FDA</t>
  </si>
  <si>
    <t>Função Gratificada de Direção e Assessoramento - 1</t>
  </si>
  <si>
    <t>FDA-1</t>
  </si>
  <si>
    <t>Função Gratificada de Direção e Assessoramento - 2</t>
  </si>
  <si>
    <t>FDA-2</t>
  </si>
  <si>
    <t>Função Gratificada de Direção e Assessoramento - 3</t>
  </si>
  <si>
    <t>FDA-3</t>
  </si>
  <si>
    <t>Função Gratificada de Direção e Assessoramento - 4</t>
  </si>
  <si>
    <t>FDA-4</t>
  </si>
  <si>
    <t>TOTAL DAS FUNÇÕES GRATIFICADAS DE DIREÇÃO E ASSESSORAMENTO E DAS SUAS REMUNERAÇÕES</t>
  </si>
  <si>
    <t>FUNÇÃO GRATIFICADA DE SUPERVISÃO E APOIO</t>
  </si>
  <si>
    <t>DESCRITIVO [39]</t>
  </si>
  <si>
    <t>SÍMBOLO [40]</t>
  </si>
  <si>
    <t>LOTAÇÃO [41]</t>
  </si>
  <si>
    <t>CATEGORIA [42]</t>
  </si>
  <si>
    <t>QTD. [43]</t>
  </si>
  <si>
    <t>SERVIDOR [44]</t>
  </si>
  <si>
    <t>VENCIMENTO [45]</t>
  </si>
  <si>
    <t>REPRESENTAÇÃO [46]</t>
  </si>
  <si>
    <t>MONTANTE [47]</t>
  </si>
  <si>
    <t>RELAÇÃO DAS FUNÇÕES GRATIFICADAS DE SUPERVISÃO E APOIO [48]</t>
  </si>
  <si>
    <t>SIMBOLO [49]</t>
  </si>
  <si>
    <t>QTD. PREENCHIDOS [50]</t>
  </si>
  <si>
    <t>QTD. VAGO [51]</t>
  </si>
  <si>
    <t>TOTAL QTD. [52]</t>
  </si>
  <si>
    <t>TOTAL VENCIMENTO [53]</t>
  </si>
  <si>
    <t>TOTAL REPRESENTAÇÃO [54]</t>
  </si>
  <si>
    <t>TOTAL MONTANTE [55]</t>
  </si>
  <si>
    <t>Função Gratificada de Supervisão -1</t>
  </si>
  <si>
    <t>FGS-1</t>
  </si>
  <si>
    <t>Função Gratificada de Supervisão -2</t>
  </si>
  <si>
    <t xml:space="preserve">FGS-2 </t>
  </si>
  <si>
    <t>Função Gratificada de Supervisão -3</t>
  </si>
  <si>
    <t>FGS-3</t>
  </si>
  <si>
    <t xml:space="preserve">Função Gratificada de Apoio -1 </t>
  </si>
  <si>
    <t xml:space="preserve">FGA-1 </t>
  </si>
  <si>
    <t>Função Gratificada de Apoio -2</t>
  </si>
  <si>
    <t>FGA-2</t>
  </si>
  <si>
    <t xml:space="preserve">Função Gratificada de Apoio -3 </t>
  </si>
  <si>
    <t>FGA-3</t>
  </si>
  <si>
    <t>TOTAL DAS FUNÇÕES GRATIFICADAS DE SUPERVISÃO E APOIO E DAS SUAS REMUNERAÇÕES</t>
  </si>
  <si>
    <t>TOTAL QTD. PREENCHIDOS [56]</t>
  </si>
  <si>
    <t>TOTAL QTD. VAGO [57]</t>
  </si>
  <si>
    <t>TOTAL QTD. [58]</t>
  </si>
  <si>
    <t>VALOR TOTAL VENCIMENTO [59]</t>
  </si>
  <si>
    <t>VALOR TOTAL REPRESENTAÇÃO [60]</t>
  </si>
  <si>
    <t>VALOR TOTAL MONTANTE [61]</t>
  </si>
  <si>
    <t>QUANTITATIVO TOTAL DOS CARGOS EM COMISSÃO + FUNÇÕES GRATIFICADAS E VALOR TOTAL DAS SUAS REMUNERAÇÕES</t>
  </si>
  <si>
    <t>EMBASAMENTO LEGAL:</t>
  </si>
  <si>
    <t>Lei nº 6.123, de 20 de julho de 1968 (institui o regime jurídico dos funcionários públicos civis do Estado de Pernambuco).</t>
  </si>
  <si>
    <t>Lei nº 16.520, de 27 de dezembro de 2018 (Lei que dispõe sobre a estrutura e o funcionamento do Poder Executivo vigente à epoca da divulgação)</t>
  </si>
  <si>
    <t>Enumerar Decreto(s) de Alocação de Cargos Comissionados e Funções Gratificadas do órgão ou entidade ou normativo equivalente vigentes à epoca da divulgação</t>
  </si>
  <si>
    <t>Decreto que aprova o Regulamento do órgão ou entidade ou normativo equivalente vigente à epoca da divulgação</t>
  </si>
  <si>
    <t>Decreto que aprova o Manual de Serviços do órgão ou entidade ou normativo equivalente vigente à epoca da divulgação</t>
  </si>
  <si>
    <t>LEGENDA:</t>
  </si>
  <si>
    <t>[1] Nome da entidade ou órgão da Administração Pública Estadual e sua Sigla. Ex. Secretaria da Controladoria-Geral do Estado - SCGE.</t>
  </si>
  <si>
    <t>[2] Data da última atualização da planilha no formato DD/MM/AAAA. A planilha deverá apresentar data de atualização até o 10º dia útil do mês subsequente.</t>
  </si>
  <si>
    <t>[3] Descrever o nome do cargo comissionado como consta no Decreto de Alocação do Cargo e/ou Regulamento do órgão ou entidade. Exemplos da SCGE: Secretário Executivo da Controladoria-Geral do Estado, Chefe de Gabinete, Assessor de Comunicação, etc.</t>
  </si>
  <si>
    <t>[4] (célula de preenchimento obrigatório, pois serve de base para a contabilização dos quantitativos totais de cargos, funções e gratificações preenchidos e vagos). Lista suspensa. Simbolo do cargo comissionado, conforme Lei Estadual nº 16.520/2018. Opções: DAS, DAS-1, DAS-2, DAS-3, DAS-4, DAS-5, CAA-1, CAA-2, CAA-3, CAA-4 e CAA-5.</t>
  </si>
  <si>
    <t>[5] Descrever a sigla da lotação referente ao cargo comissionado. Exemplos de siglas da SCGE: GAB/SECGE, GAB/CGAB, CGAB/ASC, etc.</t>
  </si>
  <si>
    <t>[6] 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</si>
  <si>
    <t>[7] 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</si>
  <si>
    <t>[8] Nome completo do servidor ocupante do cargo comissionado. Caso o cargo esteja vago, a palavra "VAGO" deverá ser inserida na célula correspondente.</t>
  </si>
  <si>
    <t>[9] Valor do subsídio do agente político, em Reais (R$).</t>
  </si>
  <si>
    <t>[10] Valor do vencimento do servidor, em Reais (R$).</t>
  </si>
  <si>
    <t>[11] Valor da representação paga em razão do cargo em comissão, em Reais (R$).</t>
  </si>
  <si>
    <t>[12] (Células de preenchimento automático). Montante resultante da soma entre o subsídio do agente político + vencimento + representação, em Reais (R$).</t>
  </si>
  <si>
    <t>[13] (Não editar as células em cinza). Relação de todos os cargos comissionados, conforme Lei Estadual nº 16.520/2018.</t>
  </si>
  <si>
    <t>[14] (Não editar as células em cinza). Relação de todos os símbolos dos cargos comissionados, conforme Lei Estadual nº 16.520/2018.</t>
  </si>
  <si>
    <t>[15] (Células de preenchimento automático). Quantitativo dos cargos comissionados preenchidos.</t>
  </si>
  <si>
    <t>[16] (Células de preenchimento automático). Quantitativo dos cargos comissionados vagos.</t>
  </si>
  <si>
    <t>[17] (Células de preenchimento automático). Quantitativo dos cargos comissionados existentes (preenchidos + vagos).</t>
  </si>
  <si>
    <t>[18] (Células de preenchimento automático). Valor total do subsídio do agente político, em Reais (R$).</t>
  </si>
  <si>
    <t>[19] (Células de preenchimento automático). Valor total dos vencimentos dos servidores em razão do cargo em comissão, em Reais (R$).</t>
  </si>
  <si>
    <t>[20] (Células de preenchimento automático). Valor total das representações pagas em razão do cargo em comissão, em Reais (R$).</t>
  </si>
  <si>
    <t>[21] (Células de preenchimento automático). Valor total dos montantes resultantes da soma entre os subsídios dos agentes políticos + vencimentos + representações, em Reais (R$).</t>
  </si>
  <si>
    <t>[22] Descrever o nome da função gratificada de direção e assessoramento, conforme Decreto de Alocação da Função Gratificada e/ou Regulamento do órgão ou entidade. Exemplos da SCGE: Diretora da Ouvidoria-Geral do Estado, Gestora da Setorial Contábil, Coordenador de Auditoria de Obras Públicas, etc.</t>
  </si>
  <si>
    <t>[23] 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</si>
  <si>
    <t>[24] Descrever a sigla da lotação referente à função gratificada de direção e assessoramento. Exemplos de siglas da SCGE: GAB/DOGE, DPGE/GAF/GSC, DAUD/COP, etc.</t>
  </si>
  <si>
    <t>[25] 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</si>
  <si>
    <t>[26] 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</si>
  <si>
    <t>[27] Nome completo do servidor ocupante da função gratificada de direção e assessoramento. Caso a função gratificada de direção e assessoramento esteja vaga, a palavra "VAGA" deverá ser inserida na célula correspondente.</t>
  </si>
  <si>
    <t>[28] Valor do vencimento do servidor, em Reais (R$).</t>
  </si>
  <si>
    <t>[29] Valor da representação paga em razão da função gratificada de direção e assessoramento, em Reais (R$).</t>
  </si>
  <si>
    <t>[30] (Células de preenchimento automático). Montante resultante da soma entre o vencimento + representação, em Reais (R$).</t>
  </si>
  <si>
    <t>[31] (Não editar as células em cinza). Relação de todas as funções gratificadas de direção e assessoramento, conforme Lei Estadual nº 16.520/2018.</t>
  </si>
  <si>
    <t>[32] (Não editar as células em cinza). Relação de todos os símbolos das funções gratificadas de direção e assessoramento, conforme Lei Estadual nº 16.520/2018.</t>
  </si>
  <si>
    <t>[33] (Células de preenchimento automático). Quantitativo das funções gratificadas de direção e assessoramento preenchidos.</t>
  </si>
  <si>
    <t>[34] (Células de preenchimento automático). Quantitativo das funções gratificadas de direção e assessoramento vagas.</t>
  </si>
  <si>
    <t>[35] (Células de preenchimento automático). Quantitativo das funções gratificadas de direção e assessoramento existentes (preenchidos + vagos).</t>
  </si>
  <si>
    <t>[36] (Células de preenchimento automático). Valor total dos vencimentos dos servidores, em Reais (R$).</t>
  </si>
  <si>
    <t>[37] (Células de preenchimento automático). Valor total das representações pagas em razão da função gratificada de direção e assessoramento, em Reais (R$).</t>
  </si>
  <si>
    <t>[38] (Células de preenchimento automático). Valor total dos montantes resultantes da soma entre os vencimentos + representações, em Reais (R$).</t>
  </si>
  <si>
    <t xml:space="preserve">[39] Descrever o nome da função gratificada de supervisão e apoio como consta no Decreto de Alocação da Função Gratificada e/ou Manual de Serviços do órgão ou entidade. Exemplos da SCGE: Chefia da Unidade de Apoio e Projetos, Chefia da Unidade de Obras e Serviços de Engenharia, Chefia da Unidade de Licitações e Contratos, Função Gratificada de Supervisão 3, Função Gratificada de Apoio 2 etc. </t>
  </si>
  <si>
    <t>[40] 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</si>
  <si>
    <t>[41] Descrever a sigla da lotação referente à função gratificada de supervisão e apoio. Exemplos de siglas da SCGE: DAUD/UAPP, DAUD/COP/UAOP, DAUD/CLC/UALC, etc.</t>
  </si>
  <si>
    <t>[42] 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</si>
  <si>
    <t>[43] 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</si>
  <si>
    <t>[44] Nome completo do servidor ocupante da função gratificada de supervisão e apoio. Caso a função gratificada de supervisão e apoio esteja vaga, a palavra "VAGA" deverá ser inserida na célula correspondente.</t>
  </si>
  <si>
    <t>[45] Valor do vencimento do servidor, em Reais (R$).</t>
  </si>
  <si>
    <t>[46] Valor da representação paga em razão da função gratificada de supervisão e apoio, em Reais (R$).</t>
  </si>
  <si>
    <t>[47] (Células de preenchimento automático). Montante resultante da soma entre o vencimento + representação, em Reais (R$).</t>
  </si>
  <si>
    <t>[48] (Não editar as células em cinza). Relação de todas as funções gratificadas de supervisão e apoio, conforme Lei Estadual nº 16.520/2018.</t>
  </si>
  <si>
    <t>[49] (Não editar as células em cinza). Relação de todos os símbolos das funções gratificadas de supervisão e apoio, conforme Lei Estadual nº 16.520/2018.</t>
  </si>
  <si>
    <t>[50] (Células de preenchimento automático). Quantitativo das funções gratificadas de supervisão e apoio preenchidos.</t>
  </si>
  <si>
    <t>[51] (Células de preenchimento automático). Quantitativo das funções gratificadas de supervisão e apoio vagos.</t>
  </si>
  <si>
    <t>[52] (Células de preenchimento automático). Quantitativo das funções gratificadas de supervisão e apoio existentes (preenchidos + vagos).</t>
  </si>
  <si>
    <t>[53] (Células de preenchimento automático). Valor total dos vencimentos dos servidores, em Reais (R$).</t>
  </si>
  <si>
    <t>[54] (Células de preenchimento automático). Valor total das representações pagas em razão da função gratificada de supervisão e apoio, em Reais (R$).</t>
  </si>
  <si>
    <t>[55] (Células de preenchimento automático). Valor total dos montantes resultantes da soma entre os vencimentos + representações, em Reais (R$).</t>
  </si>
  <si>
    <t>[56] (Células de preenchimento automático). Quantitativo dos cargos em comissão + funções gratificadas preenchidos.</t>
  </si>
  <si>
    <t>[57] (Células de preenchimento automático). Quantitativo dos cargos em comissão + funções gratificadas vagos.</t>
  </si>
  <si>
    <t>[58] (Células de preenchimento automático). Quantitativo dos cargos em comissão + funções gratificadas existentes (preenchidos + vagos).</t>
  </si>
  <si>
    <t>[59] (Células de preenchimento automático). Valor total dos vencimentos dos cargos comissionados + funções gratificadas, em Reais (R$).</t>
  </si>
  <si>
    <t>[60] (Células de preenchimento automático). Valor total das representações pagas em razão dos cargos comissionados + funções gratificadas, em Reais (R$).</t>
  </si>
  <si>
    <t>[61] (Células de preenchimento automático). Valor total dos montantes resultantes da soma entre os vencimentos + representações pagas em razão dos cargos comissionados + funções gratificadas, em Reais (R$).</t>
  </si>
  <si>
    <t xml:space="preserve">                               Agência de Empreemdedorismo de Pernambuco - AGE</t>
  </si>
  <si>
    <t xml:space="preserve">                               GOVERNO DO ESTADO DE PERNAMBUCO </t>
  </si>
  <si>
    <t xml:space="preserve">                               ANEXO II - CARGOS EM COMISSÃO E FUNÇÕES GRATIFICADAS [DESCRITIVO DOS OCUPANTES, QUANTITATIVOS E VAGAS NÃO PREENCHIDAS] (ITENS 4.3 E 4.4 DO ANEXO I, DA PORTARIA SCGE Nº 27/2022)</t>
  </si>
  <si>
    <t>Presidente</t>
  </si>
  <si>
    <t>Diretor de Negócios</t>
  </si>
  <si>
    <t>Diretor Administrativo</t>
  </si>
  <si>
    <t>Diretor Financeiro e de Planejamento e Controle</t>
  </si>
  <si>
    <t>Superintendente de Pequenos Negócios</t>
  </si>
  <si>
    <t xml:space="preserve">Superintendente de Operações Especiais </t>
  </si>
  <si>
    <t>Superintendente Financeiro</t>
  </si>
  <si>
    <t>Superintendente Jurídica</t>
  </si>
  <si>
    <t>Superintendente de Tecnologia da Cominicação e Informação</t>
  </si>
  <si>
    <t>Superintendente de Análise de Crédito</t>
  </si>
  <si>
    <t>Gerente de Pequenos Negócios</t>
  </si>
  <si>
    <t>Gerente de Comunicação</t>
  </si>
  <si>
    <t>Gerente de Análise de Crédito</t>
  </si>
  <si>
    <t>Gerente de Compliance e Controles Internos</t>
  </si>
  <si>
    <t>Gerente de Contabilidade</t>
  </si>
  <si>
    <t>Gerente Administrativo</t>
  </si>
  <si>
    <t>Gerente</t>
  </si>
  <si>
    <t>Auditor Interno</t>
  </si>
  <si>
    <t>Assessor de Negócios</t>
  </si>
  <si>
    <t>Assessor de Cominicação</t>
  </si>
  <si>
    <t>Assessor</t>
  </si>
  <si>
    <t>Analista</t>
  </si>
  <si>
    <t>Analista de RH</t>
  </si>
  <si>
    <t>Analista de Comunicação</t>
  </si>
  <si>
    <t>Analista Financeiro</t>
  </si>
  <si>
    <t>Analista de Controle Interno e Conformidade</t>
  </si>
  <si>
    <t>Analista Contábil</t>
  </si>
  <si>
    <t>Analista de Negócios</t>
  </si>
  <si>
    <t>Analista de Planejamento</t>
  </si>
  <si>
    <t>Analista Juridico</t>
  </si>
  <si>
    <t>Analista de Crédito</t>
  </si>
  <si>
    <t xml:space="preserve">Analista de Crédito e Projeto  </t>
  </si>
  <si>
    <t>Analista de Crédito de Acompanhamento</t>
  </si>
  <si>
    <t>Analista de Cobrança</t>
  </si>
  <si>
    <t xml:space="preserve">Analista de TI </t>
  </si>
  <si>
    <t>Analista Administrativa</t>
  </si>
  <si>
    <t>Secretária Sênior</t>
  </si>
  <si>
    <t>Assistente de Negócios Sênior</t>
  </si>
  <si>
    <t>Assistente de TI Sênior</t>
  </si>
  <si>
    <t>Assistente de Controles Internos Sênior</t>
  </si>
  <si>
    <t>Assistente Financeiro Sênior</t>
  </si>
  <si>
    <t>Assistente de Crédito Sênior</t>
  </si>
  <si>
    <t>Assistente Jurídico Sênior</t>
  </si>
  <si>
    <t>Assistente Sênior</t>
  </si>
  <si>
    <t>Secretária Pleno</t>
  </si>
  <si>
    <t>Assistente de TI Pleno</t>
  </si>
  <si>
    <t>Assistente de Cadastro Pleno</t>
  </si>
  <si>
    <t>Assistente de Negócios Pleno</t>
  </si>
  <si>
    <t>Assistente Financeiro Pleno</t>
  </si>
  <si>
    <t>Assistente RH Pleno</t>
  </si>
  <si>
    <t>Assistente de Crédito Pleno</t>
  </si>
  <si>
    <t>Assistente Pleno</t>
  </si>
  <si>
    <t>Apoio Administrativo</t>
  </si>
  <si>
    <t>Apoio de Negócios</t>
  </si>
  <si>
    <t>Apoio de Cobrança</t>
  </si>
  <si>
    <t>Apoio de Comunicação</t>
  </si>
  <si>
    <t>Apoio</t>
  </si>
  <si>
    <t>AGE</t>
  </si>
  <si>
    <t>Márcio Stefanni Monteiro Morais</t>
  </si>
  <si>
    <t>Edilberto Xavier de Albuquerque Junior</t>
  </si>
  <si>
    <t>Renata Kosminsky</t>
  </si>
  <si>
    <t>Eduardo Luiz Almeida de Queiroz</t>
  </si>
  <si>
    <t>Antônio Jacome de Araújo Neto</t>
  </si>
  <si>
    <t>Gustavo Jose Barros Gurgel</t>
  </si>
  <si>
    <t>Carlos Alexandre Fernandes de Moura</t>
  </si>
  <si>
    <t>Angélica Cristiane Lira de Miranda</t>
  </si>
  <si>
    <t>Vinicius Amelotti</t>
  </si>
  <si>
    <t>Carlos Eduardo Oliveira Menezes</t>
  </si>
  <si>
    <t>Mário Italo Pereira de Matos Filho</t>
  </si>
  <si>
    <t>Micheline Dayse Gomes Batista</t>
  </si>
  <si>
    <t>Nelson Alves Cordeiro de Souza</t>
  </si>
  <si>
    <t>David Iran Lemos Leonel Silva</t>
  </si>
  <si>
    <t>Rayanna Vanessa Bezerra Neves Silva</t>
  </si>
  <si>
    <t>Teótimo Soares de Almeida</t>
  </si>
  <si>
    <t>Enesita Maria Gonçalves Crespo</t>
  </si>
  <si>
    <t>Aryanne Mariza Ribeiro de Vasconcelos Dias</t>
  </si>
  <si>
    <t>Darla Patricia Macedo de queiroz</t>
  </si>
  <si>
    <t>José Heudes Regis</t>
  </si>
  <si>
    <t>Mauricio de Miranda Penedo</t>
  </si>
  <si>
    <t>Ana Carolina Farias Guimarães de Moura</t>
  </si>
  <si>
    <t>Tatiana Matos de Meira</t>
  </si>
  <si>
    <t>Rodrigo José Guimarães de Barros</t>
  </si>
  <si>
    <t>Patricia dos Santos Albuquerque</t>
  </si>
  <si>
    <t>Ilka Adriano da Silva</t>
  </si>
  <si>
    <t>Darly Keily Firmino da Silva</t>
  </si>
  <si>
    <t>Karina Augusta de Melo e Lima Cavancanti</t>
  </si>
  <si>
    <t>Maria Carmen Anunciação de Chisto</t>
  </si>
  <si>
    <t>Andreza Souto Maior Ferraz</t>
  </si>
  <si>
    <t>Sandra Arantes da Silva</t>
  </si>
  <si>
    <t>Maria Conceição Pereira de Oliveira</t>
  </si>
  <si>
    <t>Ana Cristina Bessa de Andrade</t>
  </si>
  <si>
    <t>Albani Teixeira de Souza</t>
  </si>
  <si>
    <t>Armando Loureiro Amorim Filho</t>
  </si>
  <si>
    <t>Roberta Neves Freire</t>
  </si>
  <si>
    <t>Natalie Victoria Gomes de Brito Souza</t>
  </si>
  <si>
    <t>Ailton José da Silva Júnior</t>
  </si>
  <si>
    <t xml:space="preserve">Rosa Maria Serrano Barbosa de Souza </t>
  </si>
  <si>
    <t>Everton de Sena Carvalho</t>
  </si>
  <si>
    <t>Renan da Silva Nere</t>
  </si>
  <si>
    <t>Gabrielly Oliveira</t>
  </si>
  <si>
    <t>Douglas Vasconcelos de Araújo</t>
  </si>
  <si>
    <t>Fernanda de Arruda Barreto</t>
  </si>
  <si>
    <t>George Uamirim Rodrigues da Silva</t>
  </si>
  <si>
    <t>Ricardo Valerio de Oliveira Moura</t>
  </si>
  <si>
    <t>Alan Antônio da Silva</t>
  </si>
  <si>
    <t>Rayane Francielle Assis da Silva</t>
  </si>
  <si>
    <t>Filipe Jose Pereira Cardoso</t>
  </si>
  <si>
    <t>Jéssica Suênia Bezerra de Lima</t>
  </si>
  <si>
    <t>Ana Elizabeth Barros e Melo</t>
  </si>
  <si>
    <t>Rosana Farias Torres</t>
  </si>
  <si>
    <t>Maria da Conceição de Araújo Lessa</t>
  </si>
  <si>
    <t>Cyntia Feitosa Neres</t>
  </si>
  <si>
    <t>Jamilli Poroca Van Dyke de Castro</t>
  </si>
  <si>
    <t>Leonardo José Cavalcanti de Santana</t>
  </si>
  <si>
    <t>Jessyca Renata da Silva</t>
  </si>
  <si>
    <t>Amanda Ribeiro Barros da Silva</t>
  </si>
  <si>
    <t>José Roberto Almeida de França</t>
  </si>
  <si>
    <t>Raysa Tavares de Melo</t>
  </si>
  <si>
    <t>Pedro Henrique de França Torres</t>
  </si>
  <si>
    <t>Elisama Pereira Diniz</t>
  </si>
  <si>
    <t>Lais Pio Lopes da Silva</t>
  </si>
  <si>
    <t>Maria José da Silva</t>
  </si>
  <si>
    <t>VAGO</t>
  </si>
  <si>
    <t>COM</t>
  </si>
  <si>
    <t>EXQ</t>
  </si>
  <si>
    <t>CTD</t>
  </si>
  <si>
    <t>ATUALIZADO EM 28/09/2022</t>
  </si>
  <si>
    <t xml:space="preserve"> </t>
  </si>
  <si>
    <t>João Gabriel de Albuquerque Baracho</t>
  </si>
  <si>
    <t>Beatriz de Farias Neves Borges</t>
  </si>
  <si>
    <t>Darla Patricia Macedo de Queiroz</t>
  </si>
  <si>
    <t>Assessor Jurídico</t>
  </si>
  <si>
    <t>Patrícia Maria Barboza da Silva</t>
  </si>
  <si>
    <t>Assessor de Comunicação</t>
  </si>
  <si>
    <t>Danilo Gomes de Oliveira</t>
  </si>
  <si>
    <t>Assessor Administrativo</t>
  </si>
  <si>
    <t>Jamille de Amorim Arrais Pinto</t>
  </si>
  <si>
    <t>Analista Administrativo</t>
  </si>
  <si>
    <t>Lyssa Carolina de Oliveira Paiva</t>
  </si>
  <si>
    <t>Gerentede Operações Especiais</t>
  </si>
  <si>
    <t>Natalia Cezar Vieira Vita</t>
  </si>
  <si>
    <t>Gerente de Auditoria Interna</t>
  </si>
  <si>
    <t xml:space="preserve">Sandro Gervásio Dantas de Mendonça </t>
  </si>
  <si>
    <t>ATUALIZADO EM 03/10/2022</t>
  </si>
  <si>
    <t>ATUALIZADO EM 04/11/2022</t>
  </si>
  <si>
    <t>Danielly Albuquerque da Silva</t>
  </si>
  <si>
    <t>ATUALIZADO EM 17/03/2023</t>
  </si>
  <si>
    <t>ATUALIZADO EM 17/02/2023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</si>
</sst>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R$ -416]#,##0.00"/>
  </numFmts>
  <fonts count="13" x14ac:knownFonts="1">
    <font>
      <sz val="11"/>
      <color rgb="FF000000"/>
      <name val="Arial"/>
    </font>
    <font>
      <b/>
      <sz val="16"/>
      <color rgb="FFFFFFFF"/>
      <name val="Calibri"/>
      <family val="2"/>
    </font>
    <font>
      <sz val="11"/>
      <name val="Arial"/>
      <family val="2"/>
    </font>
    <font>
      <b/>
      <sz val="14"/>
      <color rgb="FFFFFFFF"/>
      <name val="Calibri"/>
      <family val="2"/>
    </font>
    <font>
      <sz val="11"/>
      <color theme="1"/>
      <name val="Calibri"/>
      <family val="2"/>
    </font>
    <font>
      <b/>
      <sz val="11"/>
      <color rgb="FFFF0000"/>
      <name val="Arial"/>
      <family val="2"/>
    </font>
    <font>
      <sz val="11"/>
      <color theme="1"/>
      <name val="Arial"/>
      <family val="2"/>
    </font>
    <font>
      <b/>
      <sz val="11"/>
      <color rgb="FFFFFFFF"/>
      <name val="Arial"/>
      <family val="2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trike/>
      <sz val="11"/>
      <color theme="1"/>
      <name val="Arial"/>
      <family val="2"/>
    </font>
    <font>
      <sz val="8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1C4587"/>
        <bgColor rgb="FF1C4587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B7B7B7"/>
        <bgColor rgb="FFB7B7B7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/>
      <bottom style="thin">
        <color rgb="FFCCCCCC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5" fillId="3" borderId="3" xfId="0" applyFont="1" applyFill="1" applyBorder="1" applyAlignment="1">
      <alignment vertical="center" wrapText="1"/>
    </xf>
    <xf numFmtId="4" fontId="0" fillId="0" borderId="0" xfId="0" applyNumberFormat="1"/>
    <xf numFmtId="4" fontId="8" fillId="4" borderId="0" xfId="0" applyNumberFormat="1" applyFont="1" applyFill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7" fillId="2" borderId="3" xfId="0" applyFont="1" applyFill="1" applyBorder="1" applyAlignment="1">
      <alignment horizontal="center" vertical="center" wrapText="1"/>
    </xf>
    <xf numFmtId="4" fontId="8" fillId="4" borderId="7" xfId="0" applyNumberFormat="1" applyFont="1" applyFill="1" applyBorder="1" applyAlignment="1">
      <alignment vertical="center" wrapText="1"/>
    </xf>
    <xf numFmtId="0" fontId="8" fillId="4" borderId="6" xfId="0" applyFont="1" applyFill="1" applyBorder="1" applyAlignment="1">
      <alignment vertical="center" wrapText="1"/>
    </xf>
    <xf numFmtId="0" fontId="0" fillId="4" borderId="8" xfId="0" applyFill="1" applyBorder="1"/>
    <xf numFmtId="0" fontId="9" fillId="0" borderId="3" xfId="0" applyFont="1" applyBorder="1" applyAlignment="1">
      <alignment vertical="center" wrapText="1"/>
    </xf>
    <xf numFmtId="0" fontId="9" fillId="0" borderId="3" xfId="0" applyFont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164" fontId="9" fillId="0" borderId="3" xfId="0" applyNumberFormat="1" applyFont="1" applyBorder="1" applyAlignment="1">
      <alignment horizontal="right" vertical="center" wrapText="1"/>
    </xf>
    <xf numFmtId="164" fontId="9" fillId="5" borderId="3" xfId="0" applyNumberFormat="1" applyFont="1" applyFill="1" applyBorder="1" applyAlignment="1">
      <alignment horizontal="right" vertical="center" wrapText="1"/>
    </xf>
    <xf numFmtId="4" fontId="8" fillId="0" borderId="0" xfId="0" applyNumberFormat="1" applyFont="1" applyAlignment="1">
      <alignment vertical="center" wrapText="1"/>
    </xf>
    <xf numFmtId="4" fontId="0" fillId="4" borderId="8" xfId="0" applyNumberFormat="1" applyFill="1" applyBorder="1"/>
    <xf numFmtId="4" fontId="7" fillId="2" borderId="3" xfId="0" applyNumberFormat="1" applyFont="1" applyFill="1" applyBorder="1" applyAlignment="1">
      <alignment horizontal="center" vertical="center" wrapText="1"/>
    </xf>
    <xf numFmtId="3" fontId="7" fillId="2" borderId="3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vertical="center" wrapText="1"/>
    </xf>
    <xf numFmtId="164" fontId="9" fillId="5" borderId="3" xfId="0" applyNumberFormat="1" applyFont="1" applyFill="1" applyBorder="1" applyAlignment="1">
      <alignment vertical="center" wrapText="1"/>
    </xf>
    <xf numFmtId="3" fontId="9" fillId="5" borderId="3" xfId="0" applyNumberFormat="1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vertical="center" wrapText="1"/>
    </xf>
    <xf numFmtId="164" fontId="10" fillId="5" borderId="3" xfId="0" applyNumberFormat="1" applyFont="1" applyFill="1" applyBorder="1" applyAlignment="1">
      <alignment horizontal="right" vertical="center" wrapText="1"/>
    </xf>
    <xf numFmtId="0" fontId="8" fillId="0" borderId="0" xfId="0" applyFont="1" applyAlignment="1">
      <alignment vertical="center" wrapText="1"/>
    </xf>
    <xf numFmtId="164" fontId="8" fillId="5" borderId="3" xfId="0" applyNumberFormat="1" applyFont="1" applyFill="1" applyBorder="1" applyAlignment="1">
      <alignment vertical="center" wrapText="1"/>
    </xf>
    <xf numFmtId="4" fontId="9" fillId="5" borderId="3" xfId="0" applyNumberFormat="1" applyFont="1" applyFill="1" applyBorder="1" applyAlignment="1">
      <alignment vertical="center" wrapText="1"/>
    </xf>
    <xf numFmtId="4" fontId="8" fillId="5" borderId="3" xfId="0" applyNumberFormat="1" applyFont="1" applyFill="1" applyBorder="1" applyAlignment="1">
      <alignment vertical="center" wrapText="1"/>
    </xf>
    <xf numFmtId="164" fontId="7" fillId="2" borderId="1" xfId="0" applyNumberFormat="1" applyFont="1" applyFill="1" applyBorder="1" applyAlignment="1">
      <alignment horizontal="right" vertical="center" wrapText="1"/>
    </xf>
    <xf numFmtId="164" fontId="8" fillId="0" borderId="0" xfId="0" applyNumberFormat="1" applyFont="1" applyAlignment="1">
      <alignment vertical="center" wrapText="1"/>
    </xf>
    <xf numFmtId="0" fontId="8" fillId="4" borderId="0" xfId="0" applyFont="1" applyFill="1" applyAlignment="1">
      <alignment vertical="center" wrapText="1"/>
    </xf>
    <xf numFmtId="0" fontId="0" fillId="4" borderId="9" xfId="0" applyFill="1" applyBorder="1"/>
    <xf numFmtId="0" fontId="9" fillId="4" borderId="3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vertical="center" wrapText="1"/>
    </xf>
    <xf numFmtId="0" fontId="8" fillId="2" borderId="3" xfId="0" applyFont="1" applyFill="1" applyBorder="1" applyAlignment="1">
      <alignment vertical="center" wrapText="1"/>
    </xf>
    <xf numFmtId="4" fontId="0" fillId="4" borderId="9" xfId="0" applyNumberFormat="1" applyFill="1" applyBorder="1"/>
    <xf numFmtId="164" fontId="9" fillId="5" borderId="3" xfId="0" applyNumberFormat="1" applyFont="1" applyFill="1" applyBorder="1" applyAlignment="1">
      <alignment horizontal="center" vertical="center" wrapText="1"/>
    </xf>
    <xf numFmtId="164" fontId="7" fillId="2" borderId="3" xfId="0" applyNumberFormat="1" applyFont="1" applyFill="1" applyBorder="1" applyAlignment="1">
      <alignment horizontal="right" vertical="center" wrapText="1"/>
    </xf>
    <xf numFmtId="164" fontId="7" fillId="2" borderId="3" xfId="0" applyNumberFormat="1" applyFont="1" applyFill="1" applyBorder="1" applyAlignment="1">
      <alignment horizontal="center" vertical="center" wrapText="1"/>
    </xf>
    <xf numFmtId="164" fontId="9" fillId="0" borderId="3" xfId="0" applyNumberFormat="1" applyFont="1" applyBorder="1" applyAlignment="1">
      <alignment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4" fontId="9" fillId="5" borderId="3" xfId="0" applyNumberFormat="1" applyFont="1" applyFill="1" applyBorder="1" applyAlignment="1">
      <alignment horizontal="center" vertical="center" wrapText="1"/>
    </xf>
    <xf numFmtId="0" fontId="12" fillId="4" borderId="9" xfId="0" applyFont="1" applyFill="1" applyBorder="1"/>
    <xf numFmtId="0" fontId="12" fillId="4" borderId="8" xfId="0" applyFont="1" applyFill="1" applyBorder="1"/>
    <xf numFmtId="0" fontId="12" fillId="4" borderId="10" xfId="0" applyFont="1" applyFill="1" applyBorder="1" applyAlignment="1">
      <alignment vertical="center" wrapText="1"/>
    </xf>
    <xf numFmtId="0" fontId="12" fillId="4" borderId="8" xfId="0" applyFont="1" applyFill="1" applyBorder="1" applyAlignment="1">
      <alignment vertical="center" wrapText="1"/>
    </xf>
    <xf numFmtId="0" fontId="12" fillId="4" borderId="9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4" fontId="0" fillId="4" borderId="10" xfId="0" applyNumberFormat="1" applyFill="1" applyBorder="1"/>
    <xf numFmtId="0" fontId="7" fillId="2" borderId="12" xfId="0" applyFont="1" applyFill="1" applyBorder="1" applyAlignment="1">
      <alignment horizontal="center" vertical="center" wrapText="1"/>
    </xf>
    <xf numFmtId="4" fontId="7" fillId="2" borderId="13" xfId="0" applyNumberFormat="1" applyFont="1" applyFill="1" applyBorder="1" applyAlignment="1">
      <alignment horizontal="center" vertical="center" wrapText="1"/>
    </xf>
    <xf numFmtId="3" fontId="7" fillId="2" borderId="13" xfId="0" applyNumberFormat="1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left" vertical="center" wrapText="1"/>
    </xf>
    <xf numFmtId="0" fontId="9" fillId="5" borderId="2" xfId="0" applyFont="1" applyFill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right" vertical="center" wrapText="1"/>
    </xf>
    <xf numFmtId="0" fontId="8" fillId="2" borderId="14" xfId="0" applyFont="1" applyFill="1" applyBorder="1" applyAlignment="1">
      <alignment vertical="center" wrapText="1"/>
    </xf>
    <xf numFmtId="164" fontId="6" fillId="0" borderId="4" xfId="0" applyNumberFormat="1" applyFont="1" applyBorder="1" applyAlignment="1">
      <alignment horizontal="right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4" fontId="4" fillId="0" borderId="0" xfId="0" applyNumberFormat="1" applyFont="1" applyAlignment="1">
      <alignment vertical="center" wrapText="1"/>
    </xf>
    <xf numFmtId="0" fontId="6" fillId="6" borderId="1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2" fillId="0" borderId="2" xfId="0" applyFont="1" applyBorder="1"/>
    <xf numFmtId="0" fontId="2" fillId="0" borderId="4" xfId="0" applyFont="1" applyBorder="1"/>
    <xf numFmtId="0" fontId="11" fillId="0" borderId="1" xfId="0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0" fillId="0" borderId="0" xfId="0"/>
    <xf numFmtId="4" fontId="7" fillId="2" borderId="1" xfId="0" applyNumberFormat="1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wrapText="1"/>
    </xf>
    <xf numFmtId="0" fontId="9" fillId="0" borderId="1" xfId="0" applyFont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vertical="center" wrapText="1"/>
    </xf>
    <xf numFmtId="0" fontId="6" fillId="7" borderId="11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52550" cy="742950"/>
    <xdr:pic>
      <xdr:nvPicPr>
        <xdr:cNvPr id="2" name="image1.png">
          <a:extLst>
            <a:ext uri="{FF2B5EF4-FFF2-40B4-BE49-F238E27FC236}">
              <a16:creationId xmlns:a16="http://schemas.microsoft.com/office/drawing/2014/main" id="{B4212E77-4C0A-4E6E-AD23-D879A06F85C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rcRect b="12025"/>
        <a:stretch>
          <a:fillRect/>
        </a:stretch>
      </xdr:blipFill>
      <xdr:spPr>
        <a:xfrm>
          <a:off x="0" y="0"/>
          <a:ext cx="1352550" cy="742950"/>
        </a:xfrm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52550" cy="7429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rcRect b="12025"/>
        <a:stretch>
          <a:fillRect/>
        </a:stretch>
      </xdr:blipFill>
      <xdr:spPr>
        <a:xfrm>
          <a:off x="0" y="0"/>
          <a:ext cx="1352550" cy="742950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52550" cy="7429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rcRect b="12025"/>
        <a:stretch>
          <a:fillRect/>
        </a:stretch>
      </xdr:blipFill>
      <xdr:spPr>
        <a:xfrm>
          <a:off x="0" y="0"/>
          <a:ext cx="1352550" cy="742950"/>
        </a:xfrm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52550" cy="7429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rcRect b="12025"/>
        <a:stretch>
          <a:fillRect/>
        </a:stretch>
      </xdr:blipFill>
      <xdr:spPr>
        <a:xfrm>
          <a:off x="0" y="0"/>
          <a:ext cx="1352550" cy="7429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52550" cy="742950"/>
    <xdr:pic>
      <xdr:nvPicPr>
        <xdr:cNvPr id="2" name="image1.png">
          <a:extLst>
            <a:ext uri="{FF2B5EF4-FFF2-40B4-BE49-F238E27FC236}">
              <a16:creationId xmlns:a16="http://schemas.microsoft.com/office/drawing/2014/main" id="{8851B0E2-07B6-4BCB-8E9E-F19BD941C8C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rcRect b="12025"/>
        <a:stretch>
          <a:fillRect/>
        </a:stretch>
      </xdr:blipFill>
      <xdr:spPr>
        <a:xfrm>
          <a:off x="0" y="0"/>
          <a:ext cx="1352550" cy="7429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52550" cy="742950"/>
    <xdr:pic>
      <xdr:nvPicPr>
        <xdr:cNvPr id="2" name="image1.png">
          <a:extLst>
            <a:ext uri="{FF2B5EF4-FFF2-40B4-BE49-F238E27FC236}">
              <a16:creationId xmlns:a16="http://schemas.microsoft.com/office/drawing/2014/main" id="{E23E1FF7-F491-4275-81F0-06864172978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rcRect b="12025"/>
        <a:stretch>
          <a:fillRect/>
        </a:stretch>
      </xdr:blipFill>
      <xdr:spPr>
        <a:xfrm>
          <a:off x="0" y="0"/>
          <a:ext cx="1352550" cy="74295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52550" cy="742950"/>
    <xdr:pic>
      <xdr:nvPicPr>
        <xdr:cNvPr id="2" name="image1.png">
          <a:extLst>
            <a:ext uri="{FF2B5EF4-FFF2-40B4-BE49-F238E27FC236}">
              <a16:creationId xmlns:a16="http://schemas.microsoft.com/office/drawing/2014/main" id="{E17FE5C9-867B-4C7C-9DBA-2705D25199D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rcRect b="12025"/>
        <a:stretch>
          <a:fillRect/>
        </a:stretch>
      </xdr:blipFill>
      <xdr:spPr>
        <a:xfrm>
          <a:off x="0" y="0"/>
          <a:ext cx="1352550" cy="742950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52550" cy="742950"/>
    <xdr:pic>
      <xdr:nvPicPr>
        <xdr:cNvPr id="2" name="image1.png">
          <a:extLst>
            <a:ext uri="{FF2B5EF4-FFF2-40B4-BE49-F238E27FC236}">
              <a16:creationId xmlns:a16="http://schemas.microsoft.com/office/drawing/2014/main" id="{25DDD4FE-0400-4879-B26A-2CC603AD2E2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rcRect b="12025"/>
        <a:stretch>
          <a:fillRect/>
        </a:stretch>
      </xdr:blipFill>
      <xdr:spPr>
        <a:xfrm>
          <a:off x="0" y="0"/>
          <a:ext cx="1352550" cy="742950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52550" cy="742950"/>
    <xdr:pic>
      <xdr:nvPicPr>
        <xdr:cNvPr id="2" name="image1.png">
          <a:extLst>
            <a:ext uri="{FF2B5EF4-FFF2-40B4-BE49-F238E27FC236}">
              <a16:creationId xmlns:a16="http://schemas.microsoft.com/office/drawing/2014/main" id="{43FF5EC7-5523-47CC-B8E8-B88B9B0A35E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rcRect b="12025"/>
        <a:stretch>
          <a:fillRect/>
        </a:stretch>
      </xdr:blipFill>
      <xdr:spPr>
        <a:xfrm>
          <a:off x="0" y="0"/>
          <a:ext cx="1352550" cy="742950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52550" cy="7429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rcRect b="12025"/>
        <a:stretch>
          <a:fillRect/>
        </a:stretch>
      </xdr:blipFill>
      <xdr:spPr>
        <a:xfrm>
          <a:off x="0" y="0"/>
          <a:ext cx="1352550" cy="742950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52550" cy="7429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rcRect b="12025"/>
        <a:stretch>
          <a:fillRect/>
        </a:stretch>
      </xdr:blipFill>
      <xdr:spPr>
        <a:xfrm>
          <a:off x="0" y="0"/>
          <a:ext cx="1352550" cy="742950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52550" cy="7429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rcRect b="12025"/>
        <a:stretch>
          <a:fillRect/>
        </a:stretch>
      </xdr:blipFill>
      <xdr:spPr>
        <a:xfrm>
          <a:off x="0" y="0"/>
          <a:ext cx="1352550" cy="7429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D810D-AAB8-44F0-BDC1-353B25DE04E3}">
  <dimension ref="A1:AD1042"/>
  <sheetViews>
    <sheetView tabSelected="1" topLeftCell="A63" zoomScale="102" zoomScaleNormal="102" workbookViewId="0">
      <selection activeCell="F76" sqref="F76"/>
    </sheetView>
  </sheetViews>
  <sheetFormatPr defaultColWidth="12.59765625" defaultRowHeight="15" customHeight="1" x14ac:dyDescent="0.25"/>
  <cols>
    <col min="1" max="1" width="71" customWidth="1"/>
    <col min="2" max="2" width="12" customWidth="1"/>
    <col min="3" max="3" width="17.3984375" customWidth="1"/>
    <col min="4" max="4" width="14.5" customWidth="1"/>
    <col min="5" max="5" width="9.8984375" customWidth="1"/>
    <col min="6" max="6" width="52.8984375" customWidth="1"/>
    <col min="7" max="7" width="19.8984375" customWidth="1"/>
    <col min="8" max="8" width="18.19921875" customWidth="1"/>
    <col min="9" max="9" width="17.8984375" customWidth="1"/>
    <col min="10" max="10" width="15" customWidth="1"/>
    <col min="11" max="16" width="8" customWidth="1"/>
    <col min="17" max="17" width="43.8984375" customWidth="1"/>
    <col min="18" max="30" width="8" customWidth="1"/>
  </cols>
  <sheetData>
    <row r="1" spans="1:30" ht="21" x14ac:dyDescent="0.4">
      <c r="A1" s="76" t="s">
        <v>179</v>
      </c>
      <c r="B1" s="70"/>
      <c r="C1" s="70"/>
      <c r="D1" s="70"/>
      <c r="E1" s="70"/>
      <c r="F1" s="70"/>
      <c r="G1" s="70"/>
      <c r="H1" s="70"/>
      <c r="I1" s="70"/>
      <c r="J1" s="7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0" ht="21" x14ac:dyDescent="0.4">
      <c r="A2" s="77" t="s">
        <v>178</v>
      </c>
      <c r="B2" s="66"/>
      <c r="C2" s="66"/>
      <c r="D2" s="66"/>
      <c r="E2" s="66"/>
      <c r="F2" s="66"/>
      <c r="G2" s="66"/>
      <c r="H2" s="66"/>
      <c r="I2" s="66"/>
      <c r="J2" s="6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30" ht="21" x14ac:dyDescent="0.35">
      <c r="A3" s="77" t="s">
        <v>180</v>
      </c>
      <c r="B3" s="66"/>
      <c r="C3" s="66"/>
      <c r="D3" s="66"/>
      <c r="E3" s="66"/>
      <c r="F3" s="66"/>
      <c r="G3" s="66"/>
      <c r="H3" s="66"/>
      <c r="I3" s="66"/>
      <c r="J3" s="66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</row>
    <row r="4" spans="1:30" ht="13.8" x14ac:dyDescent="0.25">
      <c r="A4" s="4" t="s">
        <v>327</v>
      </c>
      <c r="B4" s="78"/>
      <c r="C4" s="66"/>
      <c r="D4" s="66"/>
      <c r="E4" s="66"/>
      <c r="F4" s="66"/>
      <c r="G4" s="66"/>
      <c r="H4" s="66"/>
      <c r="I4" s="66"/>
      <c r="J4" s="67"/>
      <c r="K4" s="5"/>
    </row>
    <row r="5" spans="1:30" ht="14.4" x14ac:dyDescent="0.25">
      <c r="A5" s="74" t="s">
        <v>0</v>
      </c>
      <c r="B5" s="66"/>
      <c r="C5" s="66"/>
      <c r="D5" s="66"/>
      <c r="E5" s="66"/>
      <c r="F5" s="66"/>
      <c r="G5" s="66"/>
      <c r="H5" s="66"/>
      <c r="I5" s="66"/>
      <c r="J5" s="67"/>
      <c r="K5" s="6"/>
      <c r="L5" s="7"/>
      <c r="M5" s="8"/>
      <c r="N5" s="8"/>
      <c r="O5" s="8"/>
      <c r="P5" s="8"/>
      <c r="Q5" s="8"/>
    </row>
    <row r="6" spans="1:30" ht="27.6" x14ac:dyDescent="0.25">
      <c r="A6" s="52" t="s">
        <v>1</v>
      </c>
      <c r="B6" s="52" t="s">
        <v>2</v>
      </c>
      <c r="C6" s="52" t="s">
        <v>3</v>
      </c>
      <c r="D6" s="52" t="s">
        <v>4</v>
      </c>
      <c r="E6" s="9" t="s">
        <v>5</v>
      </c>
      <c r="F6" s="52" t="s">
        <v>6</v>
      </c>
      <c r="G6" s="9" t="s">
        <v>7</v>
      </c>
      <c r="H6" s="9" t="s">
        <v>8</v>
      </c>
      <c r="I6" s="9" t="s">
        <v>9</v>
      </c>
      <c r="J6" s="9" t="s">
        <v>10</v>
      </c>
      <c r="K6" s="10"/>
      <c r="L6" s="11"/>
      <c r="M6" s="11"/>
      <c r="N6" s="11"/>
      <c r="O6" s="11"/>
      <c r="P6" s="11"/>
      <c r="Q6" s="11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</row>
    <row r="7" spans="1:30" ht="14.4" x14ac:dyDescent="0.25">
      <c r="A7" s="57" t="s">
        <v>181</v>
      </c>
      <c r="B7" s="55" t="s">
        <v>21</v>
      </c>
      <c r="C7" s="55" t="s">
        <v>238</v>
      </c>
      <c r="D7" s="56" t="s">
        <v>303</v>
      </c>
      <c r="E7" s="58">
        <v>1</v>
      </c>
      <c r="F7" s="57"/>
      <c r="G7" s="59">
        <v>0</v>
      </c>
      <c r="H7" s="16">
        <v>0</v>
      </c>
      <c r="I7" s="16">
        <v>14105.6</v>
      </c>
      <c r="J7" s="17">
        <f t="shared" ref="J7:J81" si="0">SUM(G7:I7)</f>
        <v>14105.6</v>
      </c>
      <c r="K7" s="18"/>
      <c r="L7" s="18"/>
      <c r="M7" s="18"/>
      <c r="N7" s="18"/>
      <c r="O7" s="18"/>
      <c r="P7" s="18"/>
      <c r="Q7" s="18"/>
      <c r="R7" s="19"/>
      <c r="S7" s="19"/>
      <c r="T7" s="19"/>
      <c r="U7" s="19"/>
      <c r="V7" s="19"/>
      <c r="W7" s="19"/>
      <c r="X7" s="19"/>
      <c r="Y7" s="19"/>
      <c r="Z7" s="19"/>
      <c r="AA7" s="5"/>
      <c r="AB7" s="5"/>
      <c r="AC7" s="5"/>
      <c r="AD7" s="5"/>
    </row>
    <row r="8" spans="1:30" ht="14.4" x14ac:dyDescent="0.25">
      <c r="A8" s="57" t="s">
        <v>182</v>
      </c>
      <c r="B8" s="56" t="s">
        <v>21</v>
      </c>
      <c r="C8" s="55" t="s">
        <v>238</v>
      </c>
      <c r="D8" s="56" t="s">
        <v>305</v>
      </c>
      <c r="E8" s="58">
        <v>1</v>
      </c>
      <c r="F8" s="57" t="s">
        <v>240</v>
      </c>
      <c r="G8" s="59">
        <v>0</v>
      </c>
      <c r="H8" s="16">
        <v>0</v>
      </c>
      <c r="I8" s="16">
        <v>12064</v>
      </c>
      <c r="J8" s="17">
        <f t="shared" si="0"/>
        <v>12064</v>
      </c>
      <c r="K8" s="18"/>
      <c r="L8" s="18"/>
      <c r="M8" s="18"/>
      <c r="N8" s="18"/>
      <c r="O8" s="18"/>
      <c r="P8" s="18"/>
      <c r="Q8" s="18"/>
      <c r="R8" s="51"/>
      <c r="S8" s="51"/>
      <c r="T8" s="51"/>
      <c r="U8" s="51"/>
      <c r="V8" s="51"/>
      <c r="W8" s="51"/>
      <c r="X8" s="51"/>
      <c r="Y8" s="51"/>
      <c r="Z8" s="51"/>
      <c r="AA8" s="5"/>
      <c r="AB8" s="5"/>
      <c r="AC8" s="5"/>
      <c r="AD8" s="5"/>
    </row>
    <row r="9" spans="1:30" ht="14.4" x14ac:dyDescent="0.25">
      <c r="A9" s="57" t="s">
        <v>183</v>
      </c>
      <c r="B9" s="56" t="s">
        <v>21</v>
      </c>
      <c r="C9" s="55" t="s">
        <v>238</v>
      </c>
      <c r="D9" s="56" t="s">
        <v>305</v>
      </c>
      <c r="E9" s="58">
        <v>1</v>
      </c>
      <c r="F9" s="57" t="s">
        <v>241</v>
      </c>
      <c r="G9" s="59">
        <v>0</v>
      </c>
      <c r="H9" s="16">
        <v>0</v>
      </c>
      <c r="I9" s="16">
        <v>12064</v>
      </c>
      <c r="J9" s="17">
        <f t="shared" si="0"/>
        <v>12064</v>
      </c>
      <c r="K9" s="18"/>
      <c r="L9" s="18"/>
      <c r="M9" s="18"/>
      <c r="N9" s="18"/>
      <c r="O9" s="18"/>
      <c r="P9" s="18"/>
      <c r="Q9" s="18"/>
      <c r="R9" s="51"/>
      <c r="S9" s="51"/>
      <c r="T9" s="51"/>
      <c r="U9" s="51"/>
      <c r="V9" s="51"/>
      <c r="W9" s="51"/>
      <c r="X9" s="51"/>
      <c r="Y9" s="51"/>
      <c r="Z9" s="51"/>
      <c r="AA9" s="5"/>
      <c r="AB9" s="5"/>
      <c r="AC9" s="5"/>
      <c r="AD9" s="5"/>
    </row>
    <row r="10" spans="1:30" ht="14.4" x14ac:dyDescent="0.25">
      <c r="A10" s="57" t="s">
        <v>184</v>
      </c>
      <c r="B10" s="56" t="s">
        <v>21</v>
      </c>
      <c r="C10" s="55" t="s">
        <v>238</v>
      </c>
      <c r="D10" s="56" t="s">
        <v>304</v>
      </c>
      <c r="E10" s="58">
        <v>1</v>
      </c>
      <c r="F10" s="57" t="s">
        <v>242</v>
      </c>
      <c r="G10" s="59">
        <v>0</v>
      </c>
      <c r="H10" s="16">
        <v>3016</v>
      </c>
      <c r="I10" s="16">
        <v>12064</v>
      </c>
      <c r="J10" s="17">
        <f t="shared" si="0"/>
        <v>15080</v>
      </c>
      <c r="K10" s="18"/>
      <c r="L10" s="18"/>
      <c r="M10" s="18"/>
      <c r="N10" s="18"/>
      <c r="O10" s="18"/>
      <c r="P10" s="18"/>
      <c r="Q10" s="18"/>
      <c r="R10" s="51"/>
      <c r="S10" s="51"/>
      <c r="T10" s="51"/>
      <c r="U10" s="51"/>
      <c r="V10" s="51"/>
      <c r="W10" s="51"/>
      <c r="X10" s="51"/>
      <c r="Y10" s="51"/>
      <c r="Z10" s="51"/>
      <c r="AA10" s="5"/>
      <c r="AB10" s="5"/>
      <c r="AC10" s="5"/>
      <c r="AD10" s="5"/>
    </row>
    <row r="11" spans="1:30" ht="14.4" x14ac:dyDescent="0.25">
      <c r="A11" s="57" t="s">
        <v>188</v>
      </c>
      <c r="B11" s="56" t="s">
        <v>25</v>
      </c>
      <c r="C11" s="55" t="s">
        <v>238</v>
      </c>
      <c r="D11" s="56" t="s">
        <v>304</v>
      </c>
      <c r="E11" s="58">
        <v>1</v>
      </c>
      <c r="F11" s="57" t="s">
        <v>246</v>
      </c>
      <c r="G11" s="59">
        <v>0</v>
      </c>
      <c r="H11" s="16">
        <v>1695.65</v>
      </c>
      <c r="I11" s="16">
        <v>6782.62</v>
      </c>
      <c r="J11" s="17">
        <f>SUM(G11:I11)</f>
        <v>8478.27</v>
      </c>
      <c r="K11" s="18"/>
      <c r="L11" s="18"/>
      <c r="M11" s="18"/>
      <c r="N11" s="18"/>
      <c r="O11" s="18"/>
      <c r="P11" s="18"/>
      <c r="Q11" s="18"/>
      <c r="R11" s="51"/>
      <c r="S11" s="51"/>
      <c r="T11" s="51"/>
      <c r="U11" s="51"/>
      <c r="V11" s="51"/>
      <c r="W11" s="51"/>
      <c r="X11" s="51"/>
      <c r="Y11" s="51"/>
      <c r="Z11" s="51"/>
      <c r="AA11" s="5"/>
      <c r="AB11" s="5"/>
      <c r="AC11" s="5"/>
      <c r="AD11" s="5"/>
    </row>
    <row r="12" spans="1:30" ht="14.4" x14ac:dyDescent="0.25">
      <c r="A12" s="57" t="s">
        <v>185</v>
      </c>
      <c r="B12" s="56" t="s">
        <v>25</v>
      </c>
      <c r="C12" s="55" t="s">
        <v>238</v>
      </c>
      <c r="D12" s="56" t="s">
        <v>304</v>
      </c>
      <c r="E12" s="58">
        <v>1</v>
      </c>
      <c r="F12" s="57" t="s">
        <v>243</v>
      </c>
      <c r="G12" s="59">
        <v>0</v>
      </c>
      <c r="H12" s="16">
        <v>1695.65</v>
      </c>
      <c r="I12" s="16">
        <v>6782.62</v>
      </c>
      <c r="J12" s="17">
        <f t="shared" si="0"/>
        <v>8478.27</v>
      </c>
      <c r="K12" s="18"/>
      <c r="L12" s="18"/>
      <c r="M12" s="18"/>
      <c r="N12" s="18"/>
      <c r="O12" s="18"/>
      <c r="P12" s="18"/>
      <c r="Q12" s="18"/>
      <c r="R12" s="51"/>
      <c r="S12" s="51"/>
      <c r="T12" s="51"/>
      <c r="U12" s="51"/>
      <c r="V12" s="51"/>
      <c r="W12" s="51"/>
      <c r="X12" s="51"/>
      <c r="Y12" s="51"/>
      <c r="Z12" s="51"/>
      <c r="AA12" s="5"/>
      <c r="AB12" s="5"/>
      <c r="AC12" s="5"/>
      <c r="AD12" s="5"/>
    </row>
    <row r="13" spans="1:30" ht="14.4" x14ac:dyDescent="0.25">
      <c r="A13" s="57" t="s">
        <v>187</v>
      </c>
      <c r="B13" s="56" t="s">
        <v>25</v>
      </c>
      <c r="C13" s="55" t="s">
        <v>238</v>
      </c>
      <c r="D13" s="56" t="s">
        <v>304</v>
      </c>
      <c r="E13" s="58">
        <v>1</v>
      </c>
      <c r="F13" s="57" t="s">
        <v>245</v>
      </c>
      <c r="G13" s="59">
        <v>0</v>
      </c>
      <c r="H13" s="16">
        <v>1695.65</v>
      </c>
      <c r="I13" s="16">
        <v>6782.62</v>
      </c>
      <c r="J13" s="17">
        <f t="shared" si="0"/>
        <v>8478.27</v>
      </c>
      <c r="K13" s="18"/>
      <c r="L13" s="18"/>
      <c r="M13" s="18"/>
      <c r="N13" s="18"/>
      <c r="O13" s="18"/>
      <c r="P13" s="18"/>
      <c r="Q13" s="18"/>
      <c r="R13" s="51"/>
      <c r="S13" s="51"/>
      <c r="T13" s="51"/>
      <c r="U13" s="51"/>
      <c r="V13" s="51"/>
      <c r="W13" s="51"/>
      <c r="X13" s="51"/>
      <c r="Y13" s="51"/>
      <c r="Z13" s="51"/>
      <c r="AA13" s="5"/>
      <c r="AB13" s="5"/>
      <c r="AC13" s="5"/>
      <c r="AD13" s="5"/>
    </row>
    <row r="14" spans="1:30" ht="14.4" x14ac:dyDescent="0.25">
      <c r="A14" s="57" t="s">
        <v>190</v>
      </c>
      <c r="B14" s="56" t="s">
        <v>25</v>
      </c>
      <c r="C14" s="55" t="s">
        <v>238</v>
      </c>
      <c r="D14" s="56" t="s">
        <v>304</v>
      </c>
      <c r="E14" s="58">
        <v>1</v>
      </c>
      <c r="F14" s="57" t="s">
        <v>248</v>
      </c>
      <c r="G14" s="59">
        <v>0</v>
      </c>
      <c r="H14" s="16">
        <v>1695.65</v>
      </c>
      <c r="I14" s="16">
        <v>6782.62</v>
      </c>
      <c r="J14" s="17">
        <f t="shared" si="0"/>
        <v>8478.27</v>
      </c>
      <c r="K14" s="18"/>
      <c r="L14" s="18"/>
      <c r="M14" s="18"/>
      <c r="N14" s="18"/>
      <c r="O14" s="18"/>
      <c r="P14" s="18"/>
      <c r="Q14" s="18"/>
      <c r="R14" s="51"/>
      <c r="S14" s="51"/>
      <c r="T14" s="51"/>
      <c r="U14" s="51"/>
      <c r="V14" s="51"/>
      <c r="W14" s="51"/>
      <c r="X14" s="51"/>
      <c r="Y14" s="51"/>
      <c r="Z14" s="51"/>
      <c r="AA14" s="5"/>
      <c r="AB14" s="5"/>
      <c r="AC14" s="5"/>
      <c r="AD14" s="5"/>
    </row>
    <row r="15" spans="1:30" ht="14.4" x14ac:dyDescent="0.25">
      <c r="A15" s="57" t="s">
        <v>189</v>
      </c>
      <c r="B15" s="56" t="s">
        <v>25</v>
      </c>
      <c r="C15" s="55" t="s">
        <v>238</v>
      </c>
      <c r="D15" s="56" t="s">
        <v>304</v>
      </c>
      <c r="E15" s="58">
        <v>1</v>
      </c>
      <c r="F15" s="57" t="s">
        <v>247</v>
      </c>
      <c r="G15" s="59">
        <v>0</v>
      </c>
      <c r="H15" s="16">
        <v>1695.65</v>
      </c>
      <c r="I15" s="16">
        <v>6782.62</v>
      </c>
      <c r="J15" s="17">
        <f>SUM(G15:I15)</f>
        <v>8478.27</v>
      </c>
      <c r="K15" s="18"/>
      <c r="L15" s="18"/>
      <c r="M15" s="18"/>
      <c r="N15" s="18"/>
      <c r="O15" s="18"/>
      <c r="P15" s="18"/>
      <c r="Q15" s="18"/>
      <c r="R15" s="51"/>
      <c r="S15" s="51"/>
      <c r="T15" s="51"/>
      <c r="U15" s="51"/>
      <c r="V15" s="51"/>
      <c r="W15" s="51"/>
      <c r="X15" s="51"/>
      <c r="Y15" s="51"/>
      <c r="Z15" s="51"/>
      <c r="AA15" s="5"/>
      <c r="AB15" s="5"/>
      <c r="AC15" s="5"/>
      <c r="AD15" s="5"/>
    </row>
    <row r="16" spans="1:30" ht="14.4" x14ac:dyDescent="0.25">
      <c r="A16" s="57" t="s">
        <v>186</v>
      </c>
      <c r="B16" s="56" t="s">
        <v>25</v>
      </c>
      <c r="C16" s="55" t="s">
        <v>238</v>
      </c>
      <c r="D16" s="56" t="s">
        <v>305</v>
      </c>
      <c r="E16" s="58">
        <v>1</v>
      </c>
      <c r="F16" s="57" t="s">
        <v>244</v>
      </c>
      <c r="G16" s="59">
        <v>0</v>
      </c>
      <c r="H16" s="16">
        <v>0</v>
      </c>
      <c r="I16" s="16">
        <v>6782.62</v>
      </c>
      <c r="J16" s="17">
        <f>SUM(G16:I16)</f>
        <v>6782.62</v>
      </c>
      <c r="K16" s="18"/>
      <c r="L16" s="18"/>
      <c r="M16" s="18"/>
      <c r="N16" s="18"/>
      <c r="O16" s="18"/>
      <c r="P16" s="18"/>
      <c r="Q16" s="18"/>
      <c r="R16" s="51"/>
      <c r="S16" s="51"/>
      <c r="T16" s="51"/>
      <c r="U16" s="51"/>
      <c r="V16" s="51"/>
      <c r="W16" s="51"/>
      <c r="X16" s="51"/>
      <c r="Y16" s="51"/>
      <c r="Z16" s="51"/>
      <c r="AA16" s="5"/>
      <c r="AB16" s="5"/>
      <c r="AC16" s="5"/>
      <c r="AD16" s="5"/>
    </row>
    <row r="17" spans="1:30" ht="14.4" x14ac:dyDescent="0.25">
      <c r="A17" s="57" t="s">
        <v>193</v>
      </c>
      <c r="B17" s="56" t="s">
        <v>29</v>
      </c>
      <c r="C17" s="55" t="s">
        <v>238</v>
      </c>
      <c r="D17" s="56" t="s">
        <v>304</v>
      </c>
      <c r="E17" s="58">
        <v>1</v>
      </c>
      <c r="F17" s="57" t="s">
        <v>252</v>
      </c>
      <c r="G17" s="59">
        <v>0</v>
      </c>
      <c r="H17" s="16">
        <v>1310.28</v>
      </c>
      <c r="I17" s="16">
        <v>5241.1099999999997</v>
      </c>
      <c r="J17" s="17">
        <f>SUM(G17:I17)</f>
        <v>6551.3899999999994</v>
      </c>
      <c r="K17" s="18"/>
      <c r="L17" s="18"/>
      <c r="M17" s="18"/>
      <c r="N17" s="18"/>
      <c r="O17" s="18"/>
      <c r="P17" s="18"/>
      <c r="Q17" s="18"/>
      <c r="R17" s="51"/>
      <c r="S17" s="51"/>
      <c r="T17" s="51"/>
      <c r="U17" s="51"/>
      <c r="V17" s="51"/>
      <c r="W17" s="51"/>
      <c r="X17" s="51"/>
      <c r="Y17" s="51"/>
      <c r="Z17" s="51"/>
      <c r="AA17" s="5"/>
      <c r="AB17" s="5"/>
      <c r="AC17" s="5"/>
      <c r="AD17" s="5"/>
    </row>
    <row r="18" spans="1:30" ht="14.4" x14ac:dyDescent="0.25">
      <c r="A18" s="57" t="s">
        <v>196</v>
      </c>
      <c r="B18" s="56" t="s">
        <v>29</v>
      </c>
      <c r="C18" s="55" t="s">
        <v>238</v>
      </c>
      <c r="D18" s="56" t="s">
        <v>304</v>
      </c>
      <c r="E18" s="58">
        <v>1</v>
      </c>
      <c r="F18" s="57" t="s">
        <v>255</v>
      </c>
      <c r="G18" s="59">
        <v>0</v>
      </c>
      <c r="H18" s="16">
        <v>1310.28</v>
      </c>
      <c r="I18" s="16">
        <v>5241.1099999999997</v>
      </c>
      <c r="J18" s="17">
        <f>SUM(G18:I18)</f>
        <v>6551.3899999999994</v>
      </c>
      <c r="K18" s="18"/>
      <c r="L18" s="18"/>
      <c r="M18" s="18"/>
      <c r="N18" s="18"/>
      <c r="O18" s="18"/>
      <c r="P18" s="18"/>
      <c r="Q18" s="18"/>
      <c r="R18" s="51"/>
      <c r="S18" s="51"/>
      <c r="T18" s="51"/>
      <c r="U18" s="51"/>
      <c r="V18" s="51"/>
      <c r="W18" s="51"/>
      <c r="X18" s="51"/>
      <c r="Y18" s="51"/>
      <c r="Z18" s="51"/>
      <c r="AA18" s="5"/>
      <c r="AB18" s="5"/>
      <c r="AC18" s="5"/>
      <c r="AD18" s="5"/>
    </row>
    <row r="19" spans="1:30" ht="14.4" x14ac:dyDescent="0.25">
      <c r="A19" s="57" t="s">
        <v>194</v>
      </c>
      <c r="B19" s="56" t="s">
        <v>29</v>
      </c>
      <c r="C19" s="55" t="s">
        <v>238</v>
      </c>
      <c r="D19" s="56" t="s">
        <v>304</v>
      </c>
      <c r="E19" s="58">
        <v>1</v>
      </c>
      <c r="F19" s="57" t="s">
        <v>309</v>
      </c>
      <c r="G19" s="59">
        <v>0</v>
      </c>
      <c r="H19" s="16">
        <v>1310.28</v>
      </c>
      <c r="I19" s="16">
        <v>5241.1099999999997</v>
      </c>
      <c r="J19" s="17">
        <f>SUM(G19:I19)</f>
        <v>6551.3899999999994</v>
      </c>
      <c r="K19" s="18"/>
      <c r="L19" s="18"/>
      <c r="M19" s="18"/>
      <c r="N19" s="18"/>
      <c r="O19" s="18"/>
      <c r="P19" s="18"/>
      <c r="Q19" s="18"/>
      <c r="R19" s="51"/>
      <c r="S19" s="51"/>
      <c r="T19" s="51"/>
      <c r="U19" s="51"/>
      <c r="V19" s="51"/>
      <c r="W19" s="51"/>
      <c r="X19" s="51"/>
      <c r="Y19" s="51"/>
      <c r="Z19" s="51"/>
      <c r="AA19" s="5"/>
      <c r="AB19" s="5"/>
      <c r="AC19" s="5"/>
      <c r="AD19" s="5"/>
    </row>
    <row r="20" spans="1:30" ht="14.4" x14ac:dyDescent="0.25">
      <c r="A20" s="57" t="s">
        <v>191</v>
      </c>
      <c r="B20" s="56" t="s">
        <v>29</v>
      </c>
      <c r="C20" s="55" t="s">
        <v>238</v>
      </c>
      <c r="D20" s="56" t="s">
        <v>304</v>
      </c>
      <c r="E20" s="58">
        <v>1</v>
      </c>
      <c r="F20" s="57" t="s">
        <v>249</v>
      </c>
      <c r="G20" s="59">
        <v>0</v>
      </c>
      <c r="H20" s="16">
        <v>1310.28</v>
      </c>
      <c r="I20" s="16">
        <v>5241.1099999999997</v>
      </c>
      <c r="J20" s="17">
        <f t="shared" si="0"/>
        <v>6551.3899999999994</v>
      </c>
      <c r="K20" s="18"/>
      <c r="L20" s="18"/>
      <c r="M20" s="18"/>
      <c r="N20" s="18"/>
      <c r="O20" s="18"/>
      <c r="P20" s="18"/>
      <c r="Q20" s="18"/>
      <c r="R20" s="51"/>
      <c r="S20" s="51"/>
      <c r="T20" s="51"/>
      <c r="U20" s="51"/>
      <c r="V20" s="51"/>
      <c r="W20" s="51"/>
      <c r="X20" s="51"/>
      <c r="Y20" s="51"/>
      <c r="Z20" s="51"/>
      <c r="AA20" s="5"/>
      <c r="AB20" s="5"/>
      <c r="AC20" s="5"/>
      <c r="AD20" s="5"/>
    </row>
    <row r="21" spans="1:30" ht="14.4" x14ac:dyDescent="0.25">
      <c r="A21" s="57" t="s">
        <v>192</v>
      </c>
      <c r="B21" s="56" t="s">
        <v>29</v>
      </c>
      <c r="C21" s="55" t="s">
        <v>238</v>
      </c>
      <c r="D21" s="56" t="s">
        <v>304</v>
      </c>
      <c r="E21" s="58">
        <v>1</v>
      </c>
      <c r="F21" s="57" t="s">
        <v>250</v>
      </c>
      <c r="G21" s="59">
        <v>0</v>
      </c>
      <c r="H21" s="16">
        <v>1310.28</v>
      </c>
      <c r="I21" s="16">
        <v>5241.1099999999997</v>
      </c>
      <c r="J21" s="17">
        <f t="shared" si="0"/>
        <v>6551.3899999999994</v>
      </c>
      <c r="K21" s="18"/>
      <c r="L21" s="18"/>
      <c r="M21" s="18"/>
      <c r="N21" s="18"/>
      <c r="O21" s="18"/>
      <c r="P21" s="18"/>
      <c r="Q21" s="18"/>
      <c r="R21" s="51"/>
      <c r="S21" s="51"/>
      <c r="T21" s="51"/>
      <c r="U21" s="51"/>
      <c r="V21" s="51"/>
      <c r="W21" s="51"/>
      <c r="X21" s="51"/>
      <c r="Y21" s="51"/>
      <c r="Z21" s="51"/>
      <c r="AA21" s="5"/>
      <c r="AB21" s="5"/>
      <c r="AC21" s="5"/>
      <c r="AD21" s="5"/>
    </row>
    <row r="22" spans="1:30" ht="14.4" x14ac:dyDescent="0.25">
      <c r="A22" s="57" t="s">
        <v>191</v>
      </c>
      <c r="B22" s="56" t="s">
        <v>29</v>
      </c>
      <c r="C22" s="55" t="s">
        <v>238</v>
      </c>
      <c r="D22" s="56" t="s">
        <v>304</v>
      </c>
      <c r="E22" s="58">
        <v>1</v>
      </c>
      <c r="F22" s="57" t="s">
        <v>251</v>
      </c>
      <c r="G22" s="59">
        <v>0</v>
      </c>
      <c r="H22" s="16">
        <v>1310.28</v>
      </c>
      <c r="I22" s="16">
        <v>5241.1099999999997</v>
      </c>
      <c r="J22" s="17">
        <f t="shared" si="0"/>
        <v>6551.3899999999994</v>
      </c>
      <c r="K22" s="18"/>
      <c r="L22" s="18"/>
      <c r="M22" s="18"/>
      <c r="N22" s="18"/>
      <c r="O22" s="18"/>
      <c r="P22" s="18"/>
      <c r="Q22" s="18"/>
      <c r="R22" s="51"/>
      <c r="S22" s="51"/>
      <c r="T22" s="51"/>
      <c r="U22" s="51"/>
      <c r="V22" s="51"/>
      <c r="W22" s="51"/>
      <c r="X22" s="51"/>
      <c r="Y22" s="51"/>
      <c r="Z22" s="51"/>
      <c r="AA22" s="5"/>
      <c r="AB22" s="5"/>
      <c r="AC22" s="5"/>
      <c r="AD22" s="5"/>
    </row>
    <row r="23" spans="1:30" ht="14.4" x14ac:dyDescent="0.25">
      <c r="A23" s="57" t="s">
        <v>320</v>
      </c>
      <c r="B23" s="56" t="s">
        <v>29</v>
      </c>
      <c r="C23" s="55" t="s">
        <v>238</v>
      </c>
      <c r="D23" s="56" t="s">
        <v>305</v>
      </c>
      <c r="E23" s="58">
        <v>1</v>
      </c>
      <c r="F23" s="57" t="s">
        <v>321</v>
      </c>
      <c r="G23" s="59">
        <v>0</v>
      </c>
      <c r="H23" s="16">
        <v>0</v>
      </c>
      <c r="I23" s="16">
        <v>5241.1099999999997</v>
      </c>
      <c r="J23" s="17">
        <f>SUM(G23:I23)</f>
        <v>5241.1099999999997</v>
      </c>
      <c r="K23" s="18"/>
      <c r="L23" s="18"/>
      <c r="M23" s="18"/>
      <c r="N23" s="18"/>
      <c r="O23" s="18"/>
      <c r="P23" s="18"/>
      <c r="Q23" s="18"/>
      <c r="R23" s="51"/>
      <c r="S23" s="51"/>
      <c r="T23" s="51"/>
      <c r="U23" s="51"/>
      <c r="V23" s="51"/>
      <c r="W23" s="51"/>
      <c r="X23" s="51"/>
      <c r="Y23" s="51"/>
      <c r="Z23" s="51"/>
      <c r="AA23" s="5"/>
      <c r="AB23" s="5"/>
      <c r="AC23" s="5"/>
      <c r="AD23" s="5"/>
    </row>
    <row r="24" spans="1:30" ht="14.4" x14ac:dyDescent="0.25">
      <c r="A24" s="57" t="s">
        <v>322</v>
      </c>
      <c r="B24" s="56" t="s">
        <v>29</v>
      </c>
      <c r="C24" s="55" t="s">
        <v>238</v>
      </c>
      <c r="D24" s="56" t="s">
        <v>305</v>
      </c>
      <c r="E24" s="58">
        <v>1</v>
      </c>
      <c r="F24" s="57" t="s">
        <v>323</v>
      </c>
      <c r="G24" s="59">
        <v>0</v>
      </c>
      <c r="H24" s="16">
        <v>0</v>
      </c>
      <c r="I24" s="16">
        <v>5241.1099999999997</v>
      </c>
      <c r="J24" s="17">
        <f>SUM(G24:I24)</f>
        <v>5241.1099999999997</v>
      </c>
      <c r="K24" s="18"/>
      <c r="L24" s="18"/>
      <c r="M24" s="18"/>
      <c r="N24" s="18"/>
      <c r="O24" s="18"/>
      <c r="P24" s="18"/>
      <c r="Q24" s="18"/>
      <c r="R24" s="51"/>
      <c r="S24" s="51"/>
      <c r="T24" s="51"/>
      <c r="U24" s="51"/>
      <c r="V24" s="51"/>
      <c r="W24" s="51"/>
      <c r="X24" s="51"/>
      <c r="Y24" s="51"/>
      <c r="Z24" s="51"/>
      <c r="AA24" s="5"/>
      <c r="AB24" s="5"/>
      <c r="AC24" s="5"/>
      <c r="AD24" s="5"/>
    </row>
    <row r="25" spans="1:30" ht="14.4" x14ac:dyDescent="0.25">
      <c r="A25" s="57" t="s">
        <v>195</v>
      </c>
      <c r="B25" s="56" t="s">
        <v>29</v>
      </c>
      <c r="C25" s="55" t="s">
        <v>238</v>
      </c>
      <c r="D25" s="56" t="s">
        <v>304</v>
      </c>
      <c r="E25" s="58">
        <v>1</v>
      </c>
      <c r="F25" s="57" t="s">
        <v>254</v>
      </c>
      <c r="G25" s="59">
        <v>0</v>
      </c>
      <c r="H25" s="16">
        <v>1310.28</v>
      </c>
      <c r="I25" s="16">
        <v>5241.1099999999997</v>
      </c>
      <c r="J25" s="17">
        <f t="shared" si="0"/>
        <v>6551.3899999999994</v>
      </c>
      <c r="K25" s="18"/>
      <c r="L25" s="18"/>
      <c r="M25" s="18"/>
      <c r="N25" s="18"/>
      <c r="O25" s="18"/>
      <c r="P25" s="18"/>
      <c r="Q25" s="18"/>
      <c r="R25" s="51"/>
      <c r="S25" s="51"/>
      <c r="T25" s="51"/>
      <c r="U25" s="51"/>
      <c r="V25" s="51"/>
      <c r="W25" s="51"/>
      <c r="X25" s="51"/>
      <c r="Y25" s="51"/>
      <c r="Z25" s="51"/>
      <c r="AA25" s="5"/>
      <c r="AB25" s="5"/>
      <c r="AC25" s="5"/>
      <c r="AD25" s="5"/>
    </row>
    <row r="26" spans="1:30" ht="14.4" x14ac:dyDescent="0.25">
      <c r="A26" s="57" t="s">
        <v>197</v>
      </c>
      <c r="B26" s="56" t="s">
        <v>29</v>
      </c>
      <c r="C26" s="55" t="s">
        <v>238</v>
      </c>
      <c r="D26" s="56" t="s">
        <v>303</v>
      </c>
      <c r="E26" s="58">
        <v>1</v>
      </c>
      <c r="F26" s="57"/>
      <c r="G26" s="59"/>
      <c r="H26" s="16"/>
      <c r="I26" s="16"/>
      <c r="J26" s="17"/>
      <c r="K26" s="18"/>
      <c r="L26" s="18"/>
      <c r="M26" s="18"/>
      <c r="N26" s="18"/>
      <c r="O26" s="18"/>
      <c r="P26" s="18"/>
      <c r="Q26" s="18"/>
      <c r="R26" s="51"/>
      <c r="S26" s="51"/>
      <c r="T26" s="51"/>
      <c r="U26" s="51"/>
      <c r="V26" s="51"/>
      <c r="W26" s="51"/>
      <c r="X26" s="51"/>
      <c r="Y26" s="51"/>
      <c r="Z26" s="51"/>
      <c r="AA26" s="5"/>
      <c r="AB26" s="5"/>
      <c r="AC26" s="5"/>
      <c r="AD26" s="5"/>
    </row>
    <row r="27" spans="1:30" ht="14.4" x14ac:dyDescent="0.25">
      <c r="A27" s="57" t="s">
        <v>197</v>
      </c>
      <c r="B27" s="56" t="s">
        <v>29</v>
      </c>
      <c r="C27" s="55" t="s">
        <v>238</v>
      </c>
      <c r="D27" s="56" t="s">
        <v>303</v>
      </c>
      <c r="E27" s="58">
        <v>1</v>
      </c>
      <c r="F27" s="57"/>
      <c r="G27" s="59"/>
      <c r="H27" s="16"/>
      <c r="I27" s="16"/>
      <c r="J27" s="17"/>
      <c r="K27" s="18"/>
      <c r="L27" s="18"/>
      <c r="M27" s="18"/>
      <c r="N27" s="18"/>
      <c r="O27" s="18"/>
      <c r="P27" s="18"/>
      <c r="Q27" s="18"/>
      <c r="R27" s="51"/>
      <c r="S27" s="51"/>
      <c r="T27" s="51"/>
      <c r="U27" s="51"/>
      <c r="V27" s="51"/>
      <c r="W27" s="51"/>
      <c r="X27" s="51"/>
      <c r="Y27" s="51"/>
      <c r="Z27" s="51"/>
      <c r="AA27" s="5"/>
      <c r="AB27" s="5"/>
      <c r="AC27" s="5"/>
      <c r="AD27" s="5"/>
    </row>
    <row r="28" spans="1:30" ht="14.4" x14ac:dyDescent="0.25">
      <c r="A28" s="57" t="s">
        <v>199</v>
      </c>
      <c r="B28" s="56" t="s">
        <v>31</v>
      </c>
      <c r="C28" s="55" t="s">
        <v>238</v>
      </c>
      <c r="D28" s="56" t="s">
        <v>304</v>
      </c>
      <c r="E28" s="58">
        <v>1</v>
      </c>
      <c r="F28" s="57" t="s">
        <v>257</v>
      </c>
      <c r="G28" s="59">
        <v>0</v>
      </c>
      <c r="H28" s="16">
        <v>1079.05</v>
      </c>
      <c r="I28" s="16">
        <v>4316.21</v>
      </c>
      <c r="J28" s="17">
        <f t="shared" ref="J28:J39" si="1">SUM(G28:I28)</f>
        <v>5395.26</v>
      </c>
      <c r="K28" s="18"/>
      <c r="L28" s="18"/>
      <c r="M28" s="18"/>
      <c r="N28" s="18"/>
      <c r="O28" s="18"/>
      <c r="P28" s="18"/>
      <c r="Q28" s="18"/>
      <c r="R28" s="51"/>
      <c r="S28" s="51"/>
      <c r="T28" s="51"/>
      <c r="U28" s="51"/>
      <c r="V28" s="51"/>
      <c r="W28" s="51"/>
      <c r="X28" s="51"/>
      <c r="Y28" s="51"/>
      <c r="Z28" s="51"/>
      <c r="AA28" s="5"/>
      <c r="AB28" s="5"/>
      <c r="AC28" s="5"/>
      <c r="AD28" s="5"/>
    </row>
    <row r="29" spans="1:30" ht="14.4" x14ac:dyDescent="0.25">
      <c r="A29" s="57" t="s">
        <v>314</v>
      </c>
      <c r="B29" s="56" t="s">
        <v>31</v>
      </c>
      <c r="C29" s="55" t="s">
        <v>238</v>
      </c>
      <c r="D29" s="56" t="s">
        <v>304</v>
      </c>
      <c r="E29" s="58">
        <v>1</v>
      </c>
      <c r="F29" s="57" t="s">
        <v>315</v>
      </c>
      <c r="G29" s="59">
        <v>0</v>
      </c>
      <c r="H29" s="16">
        <v>1079.05</v>
      </c>
      <c r="I29" s="16">
        <v>4316.21</v>
      </c>
      <c r="J29" s="17">
        <f t="shared" si="1"/>
        <v>5395.26</v>
      </c>
      <c r="K29" s="18"/>
      <c r="L29" s="18"/>
      <c r="M29" s="18"/>
      <c r="N29" s="18"/>
      <c r="O29" s="18"/>
      <c r="P29" s="18"/>
      <c r="Q29" s="18"/>
      <c r="R29" s="51"/>
      <c r="S29" s="51"/>
      <c r="T29" s="51"/>
      <c r="U29" s="51"/>
      <c r="V29" s="51"/>
      <c r="W29" s="51"/>
      <c r="X29" s="51"/>
      <c r="Y29" s="51"/>
      <c r="Z29" s="51"/>
      <c r="AA29" s="5"/>
      <c r="AB29" s="5"/>
      <c r="AC29" s="5"/>
      <c r="AD29" s="5"/>
    </row>
    <row r="30" spans="1:30" ht="14.4" x14ac:dyDescent="0.25">
      <c r="A30" s="57" t="s">
        <v>316</v>
      </c>
      <c r="B30" s="56" t="s">
        <v>31</v>
      </c>
      <c r="C30" s="55" t="s">
        <v>238</v>
      </c>
      <c r="D30" s="56" t="s">
        <v>304</v>
      </c>
      <c r="E30" s="58">
        <v>1</v>
      </c>
      <c r="F30" s="57" t="s">
        <v>317</v>
      </c>
      <c r="G30" s="59">
        <v>0</v>
      </c>
      <c r="H30" s="16">
        <v>1079.05</v>
      </c>
      <c r="I30" s="16">
        <v>4316.21</v>
      </c>
      <c r="J30" s="17">
        <f t="shared" si="1"/>
        <v>5395.26</v>
      </c>
      <c r="K30" s="18"/>
      <c r="L30" s="18"/>
      <c r="M30" s="18"/>
      <c r="N30" s="18"/>
      <c r="O30" s="18"/>
      <c r="P30" s="18"/>
      <c r="Q30" s="18"/>
      <c r="R30" s="51"/>
      <c r="S30" s="51"/>
      <c r="T30" s="51"/>
      <c r="U30" s="51"/>
      <c r="V30" s="51"/>
      <c r="W30" s="51"/>
      <c r="X30" s="51"/>
      <c r="Y30" s="51"/>
      <c r="Z30" s="51"/>
      <c r="AA30" s="5"/>
      <c r="AB30" s="5"/>
      <c r="AC30" s="5"/>
      <c r="AD30" s="5"/>
    </row>
    <row r="31" spans="1:30" ht="14.4" x14ac:dyDescent="0.25">
      <c r="A31" s="57" t="s">
        <v>200</v>
      </c>
      <c r="B31" s="56" t="s">
        <v>31</v>
      </c>
      <c r="C31" s="55" t="s">
        <v>238</v>
      </c>
      <c r="D31" s="56" t="s">
        <v>304</v>
      </c>
      <c r="E31" s="58">
        <v>1</v>
      </c>
      <c r="F31" s="79" t="s">
        <v>258</v>
      </c>
      <c r="G31" s="59">
        <v>0</v>
      </c>
      <c r="H31" s="16">
        <v>1079.05</v>
      </c>
      <c r="I31" s="16">
        <v>4316.21</v>
      </c>
      <c r="J31" s="17">
        <f t="shared" si="1"/>
        <v>5395.26</v>
      </c>
      <c r="K31" s="18"/>
      <c r="L31" s="18"/>
      <c r="M31" s="18"/>
      <c r="N31" s="18"/>
      <c r="O31" s="18"/>
      <c r="P31" s="18"/>
      <c r="Q31" s="18"/>
      <c r="R31" s="51"/>
      <c r="S31" s="51"/>
      <c r="T31" s="51"/>
      <c r="U31" s="51"/>
      <c r="V31" s="51"/>
      <c r="W31" s="51"/>
      <c r="X31" s="51"/>
      <c r="Y31" s="51"/>
      <c r="Z31" s="51"/>
      <c r="AA31" s="5"/>
      <c r="AB31" s="5"/>
      <c r="AC31" s="5"/>
      <c r="AD31" s="5"/>
    </row>
    <row r="32" spans="1:30" ht="14.4" x14ac:dyDescent="0.25">
      <c r="A32" s="57" t="s">
        <v>312</v>
      </c>
      <c r="B32" s="56" t="s">
        <v>31</v>
      </c>
      <c r="C32" s="55" t="s">
        <v>238</v>
      </c>
      <c r="D32" s="55" t="s">
        <v>304</v>
      </c>
      <c r="E32" s="58">
        <v>1</v>
      </c>
      <c r="F32" s="79" t="s">
        <v>313</v>
      </c>
      <c r="G32" s="59">
        <v>0</v>
      </c>
      <c r="H32" s="16">
        <v>1079.05</v>
      </c>
      <c r="I32" s="16">
        <v>4316.21</v>
      </c>
      <c r="J32" s="17">
        <f t="shared" si="1"/>
        <v>5395.26</v>
      </c>
      <c r="K32" s="18"/>
      <c r="L32" s="18"/>
      <c r="M32" s="18"/>
      <c r="N32" s="18"/>
      <c r="O32" s="18"/>
      <c r="P32" s="18"/>
      <c r="Q32" s="18"/>
      <c r="R32" s="51"/>
      <c r="S32" s="51"/>
      <c r="T32" s="51"/>
      <c r="U32" s="51"/>
      <c r="V32" s="51"/>
      <c r="W32" s="51"/>
      <c r="X32" s="51"/>
      <c r="Y32" s="51"/>
      <c r="Z32" s="51"/>
      <c r="AA32" s="5"/>
      <c r="AB32" s="5"/>
      <c r="AC32" s="5"/>
      <c r="AD32" s="5"/>
    </row>
    <row r="33" spans="1:30" ht="14.4" x14ac:dyDescent="0.25">
      <c r="A33" s="57" t="s">
        <v>215</v>
      </c>
      <c r="B33" s="56" t="s">
        <v>33</v>
      </c>
      <c r="C33" s="55" t="s">
        <v>238</v>
      </c>
      <c r="D33" s="56" t="s">
        <v>304</v>
      </c>
      <c r="E33" s="58">
        <v>1</v>
      </c>
      <c r="F33" s="79" t="s">
        <v>276</v>
      </c>
      <c r="G33" s="59">
        <v>0</v>
      </c>
      <c r="H33" s="16">
        <v>936.46</v>
      </c>
      <c r="I33" s="16">
        <v>3745.85</v>
      </c>
      <c r="J33" s="17">
        <f t="shared" si="1"/>
        <v>4682.3099999999995</v>
      </c>
      <c r="K33" s="18"/>
      <c r="L33" s="18"/>
      <c r="M33" s="18"/>
      <c r="N33" s="18"/>
      <c r="O33" s="18"/>
      <c r="P33" s="18"/>
      <c r="Q33" s="18"/>
      <c r="R33" s="51"/>
      <c r="S33" s="51"/>
      <c r="T33" s="51"/>
      <c r="U33" s="51"/>
      <c r="V33" s="51"/>
      <c r="W33" s="51"/>
      <c r="X33" s="51"/>
      <c r="Y33" s="51"/>
      <c r="Z33" s="51"/>
      <c r="AA33" s="5"/>
      <c r="AB33" s="5"/>
      <c r="AC33" s="5"/>
      <c r="AD33" s="5"/>
    </row>
    <row r="34" spans="1:30" ht="14.4" x14ac:dyDescent="0.25">
      <c r="A34" s="57" t="s">
        <v>208</v>
      </c>
      <c r="B34" s="56" t="s">
        <v>33</v>
      </c>
      <c r="C34" s="55" t="s">
        <v>238</v>
      </c>
      <c r="D34" s="56" t="s">
        <v>304</v>
      </c>
      <c r="E34" s="58">
        <v>1</v>
      </c>
      <c r="F34" s="79" t="s">
        <v>272</v>
      </c>
      <c r="G34" s="59">
        <v>0</v>
      </c>
      <c r="H34" s="16">
        <v>936.46</v>
      </c>
      <c r="I34" s="16">
        <v>3745.85</v>
      </c>
      <c r="J34" s="17">
        <f t="shared" si="1"/>
        <v>4682.3099999999995</v>
      </c>
      <c r="K34" s="18"/>
      <c r="L34" s="18"/>
      <c r="M34" s="18"/>
      <c r="N34" s="18"/>
      <c r="O34" s="18"/>
      <c r="P34" s="18"/>
      <c r="Q34" s="18"/>
      <c r="R34" s="51"/>
      <c r="S34" s="51"/>
      <c r="T34" s="51"/>
      <c r="U34" s="51"/>
      <c r="V34" s="51"/>
      <c r="W34" s="51"/>
      <c r="X34" s="51"/>
      <c r="Y34" s="51"/>
      <c r="Z34" s="51"/>
      <c r="AA34" s="5"/>
      <c r="AB34" s="5"/>
      <c r="AC34" s="5"/>
      <c r="AD34" s="5"/>
    </row>
    <row r="35" spans="1:30" ht="14.4" x14ac:dyDescent="0.25">
      <c r="A35" s="57" t="s">
        <v>203</v>
      </c>
      <c r="B35" s="56" t="s">
        <v>33</v>
      </c>
      <c r="C35" s="55" t="s">
        <v>238</v>
      </c>
      <c r="D35" s="56" t="s">
        <v>304</v>
      </c>
      <c r="E35" s="58">
        <v>1</v>
      </c>
      <c r="F35" s="79" t="s">
        <v>260</v>
      </c>
      <c r="G35" s="59">
        <v>0</v>
      </c>
      <c r="H35" s="16">
        <v>936.46</v>
      </c>
      <c r="I35" s="16">
        <v>3745.85</v>
      </c>
      <c r="J35" s="17">
        <f t="shared" si="1"/>
        <v>4682.3099999999995</v>
      </c>
      <c r="K35" s="18"/>
      <c r="L35" s="18"/>
      <c r="M35" s="18"/>
      <c r="N35" s="18"/>
      <c r="O35" s="18"/>
      <c r="P35" s="18"/>
      <c r="Q35" s="18"/>
      <c r="R35" s="51"/>
      <c r="S35" s="51"/>
      <c r="T35" s="51"/>
      <c r="U35" s="51"/>
      <c r="V35" s="51"/>
      <c r="W35" s="51"/>
      <c r="X35" s="51"/>
      <c r="Y35" s="51"/>
      <c r="Z35" s="51"/>
      <c r="AA35" s="5"/>
      <c r="AB35" s="5"/>
      <c r="AC35" s="5"/>
      <c r="AD35" s="5"/>
    </row>
    <row r="36" spans="1:30" ht="14.4" x14ac:dyDescent="0.25">
      <c r="A36" s="57" t="s">
        <v>213</v>
      </c>
      <c r="B36" s="56" t="s">
        <v>33</v>
      </c>
      <c r="C36" s="55" t="s">
        <v>238</v>
      </c>
      <c r="D36" s="56" t="s">
        <v>304</v>
      </c>
      <c r="E36" s="58">
        <v>1</v>
      </c>
      <c r="F36" s="79" t="s">
        <v>271</v>
      </c>
      <c r="G36" s="59">
        <v>0</v>
      </c>
      <c r="H36" s="16">
        <v>936.46</v>
      </c>
      <c r="I36" s="16">
        <v>3745.85</v>
      </c>
      <c r="J36" s="17">
        <f t="shared" si="1"/>
        <v>4682.3099999999995</v>
      </c>
      <c r="K36" s="18"/>
      <c r="L36" s="18"/>
      <c r="M36" s="18"/>
      <c r="N36" s="18"/>
      <c r="O36" s="18"/>
      <c r="P36" s="18"/>
      <c r="Q36" s="18"/>
      <c r="R36" s="51"/>
      <c r="S36" s="51"/>
      <c r="T36" s="51"/>
      <c r="U36" s="51"/>
      <c r="V36" s="51"/>
      <c r="W36" s="51"/>
      <c r="X36" s="51"/>
      <c r="Y36" s="51"/>
      <c r="Z36" s="51"/>
      <c r="AA36" s="5"/>
      <c r="AB36" s="5"/>
      <c r="AC36" s="5"/>
      <c r="AD36" s="5"/>
    </row>
    <row r="37" spans="1:30" ht="14.4" x14ac:dyDescent="0.25">
      <c r="A37" s="57" t="s">
        <v>214</v>
      </c>
      <c r="B37" s="56" t="s">
        <v>33</v>
      </c>
      <c r="C37" s="55" t="s">
        <v>238</v>
      </c>
      <c r="D37" s="56" t="s">
        <v>304</v>
      </c>
      <c r="E37" s="58">
        <v>1</v>
      </c>
      <c r="F37" s="79" t="s">
        <v>273</v>
      </c>
      <c r="G37" s="59">
        <v>0</v>
      </c>
      <c r="H37" s="16">
        <v>936.46</v>
      </c>
      <c r="I37" s="16">
        <v>3745.85</v>
      </c>
      <c r="J37" s="17">
        <f t="shared" si="1"/>
        <v>4682.3099999999995</v>
      </c>
      <c r="K37" s="18"/>
      <c r="L37" s="18"/>
      <c r="M37" s="18"/>
      <c r="N37" s="18"/>
      <c r="O37" s="18"/>
      <c r="P37" s="18"/>
      <c r="Q37" s="18"/>
      <c r="R37" s="51"/>
      <c r="S37" s="51"/>
      <c r="T37" s="51"/>
      <c r="U37" s="51"/>
      <c r="V37" s="51"/>
      <c r="W37" s="51"/>
      <c r="X37" s="51"/>
      <c r="Y37" s="51"/>
      <c r="Z37" s="51"/>
      <c r="AA37" s="5"/>
      <c r="AB37" s="5"/>
      <c r="AC37" s="5"/>
      <c r="AD37" s="5"/>
    </row>
    <row r="38" spans="1:30" ht="14.4" x14ac:dyDescent="0.25">
      <c r="A38" s="57" t="s">
        <v>211</v>
      </c>
      <c r="B38" s="56" t="s">
        <v>33</v>
      </c>
      <c r="C38" s="55" t="s">
        <v>238</v>
      </c>
      <c r="D38" s="56" t="s">
        <v>304</v>
      </c>
      <c r="E38" s="58">
        <v>1</v>
      </c>
      <c r="F38" s="57" t="s">
        <v>268</v>
      </c>
      <c r="G38" s="59">
        <v>0</v>
      </c>
      <c r="H38" s="16">
        <v>936.46</v>
      </c>
      <c r="I38" s="16">
        <v>3745.85</v>
      </c>
      <c r="J38" s="17">
        <f t="shared" si="1"/>
        <v>4682.3099999999995</v>
      </c>
      <c r="K38" s="18"/>
      <c r="L38" s="18"/>
      <c r="M38" s="18"/>
      <c r="N38" s="18"/>
      <c r="O38" s="18"/>
      <c r="P38" s="18"/>
      <c r="Q38" s="18"/>
      <c r="R38" s="51"/>
      <c r="S38" s="51"/>
      <c r="T38" s="51"/>
      <c r="U38" s="51"/>
      <c r="V38" s="51"/>
      <c r="W38" s="51"/>
      <c r="X38" s="51"/>
      <c r="Y38" s="51"/>
      <c r="Z38" s="51"/>
      <c r="AA38" s="5"/>
      <c r="AB38" s="5"/>
      <c r="AC38" s="5"/>
      <c r="AD38" s="5"/>
    </row>
    <row r="39" spans="1:30" ht="14.4" x14ac:dyDescent="0.25">
      <c r="A39" s="57" t="s">
        <v>214</v>
      </c>
      <c r="B39" s="56" t="s">
        <v>33</v>
      </c>
      <c r="C39" s="55" t="s">
        <v>238</v>
      </c>
      <c r="D39" s="56" t="s">
        <v>304</v>
      </c>
      <c r="E39" s="58">
        <v>1</v>
      </c>
      <c r="F39" s="57" t="s">
        <v>310</v>
      </c>
      <c r="G39" s="59">
        <v>0</v>
      </c>
      <c r="H39" s="16">
        <v>936.46</v>
      </c>
      <c r="I39" s="16">
        <v>3745.85</v>
      </c>
      <c r="J39" s="17">
        <f t="shared" si="1"/>
        <v>4682.3099999999995</v>
      </c>
      <c r="K39" s="18"/>
      <c r="L39" s="18"/>
      <c r="M39" s="18"/>
      <c r="N39" s="18"/>
      <c r="O39" s="18"/>
      <c r="P39" s="18"/>
      <c r="Q39" s="18"/>
      <c r="R39" s="51"/>
      <c r="S39" s="51"/>
      <c r="T39" s="51"/>
      <c r="U39" s="51"/>
      <c r="V39" s="51"/>
      <c r="W39" s="51"/>
      <c r="X39" s="51"/>
      <c r="Y39" s="51"/>
      <c r="Z39" s="51"/>
      <c r="AA39" s="5"/>
      <c r="AB39" s="5"/>
      <c r="AC39" s="5"/>
      <c r="AD39" s="5"/>
    </row>
    <row r="40" spans="1:30" ht="14.4" x14ac:dyDescent="0.25">
      <c r="A40" s="57" t="s">
        <v>208</v>
      </c>
      <c r="B40" s="56" t="s">
        <v>33</v>
      </c>
      <c r="C40" s="55" t="s">
        <v>238</v>
      </c>
      <c r="D40" s="56" t="s">
        <v>304</v>
      </c>
      <c r="E40" s="58">
        <v>1</v>
      </c>
      <c r="F40" s="57" t="s">
        <v>265</v>
      </c>
      <c r="G40" s="59">
        <v>0</v>
      </c>
      <c r="H40" s="16">
        <v>936.46</v>
      </c>
      <c r="I40" s="16">
        <v>3745.85</v>
      </c>
      <c r="J40" s="17">
        <f>SUM(G40:I40)</f>
        <v>4682.3099999999995</v>
      </c>
      <c r="K40" s="18"/>
      <c r="L40" s="18"/>
      <c r="M40" s="18"/>
      <c r="N40" s="18"/>
      <c r="O40" s="18"/>
      <c r="P40" s="18"/>
      <c r="Q40" s="18"/>
      <c r="R40" s="51"/>
      <c r="S40" s="51"/>
      <c r="T40" s="51"/>
      <c r="U40" s="51"/>
      <c r="V40" s="51"/>
      <c r="W40" s="51"/>
      <c r="X40" s="51"/>
      <c r="Y40" s="51"/>
      <c r="Z40" s="51"/>
      <c r="AA40" s="5"/>
      <c r="AB40" s="5"/>
      <c r="AC40" s="5"/>
      <c r="AD40" s="5"/>
    </row>
    <row r="41" spans="1:30" ht="14.4" x14ac:dyDescent="0.25">
      <c r="A41" s="57" t="s">
        <v>216</v>
      </c>
      <c r="B41" s="56" t="s">
        <v>33</v>
      </c>
      <c r="C41" s="55" t="s">
        <v>238</v>
      </c>
      <c r="D41" s="56" t="s">
        <v>304</v>
      </c>
      <c r="E41" s="58">
        <v>1</v>
      </c>
      <c r="F41" s="57" t="s">
        <v>278</v>
      </c>
      <c r="G41" s="59">
        <v>0</v>
      </c>
      <c r="H41" s="16">
        <v>936.46</v>
      </c>
      <c r="I41" s="16">
        <v>3745.85</v>
      </c>
      <c r="J41" s="17">
        <f>SUM(G41:I41)</f>
        <v>4682.3099999999995</v>
      </c>
      <c r="K41" s="18"/>
      <c r="L41" s="18"/>
      <c r="M41" s="18"/>
      <c r="N41" s="18"/>
      <c r="O41" s="18"/>
      <c r="P41" s="18"/>
      <c r="Q41" s="18"/>
      <c r="R41" s="51"/>
      <c r="S41" s="51"/>
      <c r="T41" s="51"/>
      <c r="U41" s="51"/>
      <c r="V41" s="51"/>
      <c r="W41" s="51"/>
      <c r="X41" s="51"/>
      <c r="Y41" s="51"/>
      <c r="Z41" s="51"/>
      <c r="AA41" s="5"/>
      <c r="AB41" s="5"/>
      <c r="AC41" s="5"/>
      <c r="AD41" s="5"/>
    </row>
    <row r="42" spans="1:30" ht="14.4" x14ac:dyDescent="0.25">
      <c r="A42" s="57" t="s">
        <v>207</v>
      </c>
      <c r="B42" s="56" t="s">
        <v>33</v>
      </c>
      <c r="C42" s="55" t="s">
        <v>238</v>
      </c>
      <c r="D42" s="56" t="s">
        <v>304</v>
      </c>
      <c r="E42" s="58">
        <v>1</v>
      </c>
      <c r="F42" s="57" t="s">
        <v>264</v>
      </c>
      <c r="G42" s="59">
        <v>0</v>
      </c>
      <c r="H42" s="16">
        <v>936.46</v>
      </c>
      <c r="I42" s="16">
        <v>3745.85</v>
      </c>
      <c r="J42" s="17">
        <f>SUM(G42:I42)</f>
        <v>4682.3099999999995</v>
      </c>
      <c r="K42" s="18"/>
      <c r="L42" s="18"/>
      <c r="M42" s="18"/>
      <c r="N42" s="18"/>
      <c r="O42" s="18"/>
      <c r="P42" s="18"/>
      <c r="Q42" s="18"/>
      <c r="R42" s="51"/>
      <c r="S42" s="51"/>
      <c r="T42" s="51"/>
      <c r="U42" s="51"/>
      <c r="V42" s="51"/>
      <c r="W42" s="51"/>
      <c r="X42" s="51"/>
      <c r="Y42" s="51"/>
      <c r="Z42" s="51"/>
      <c r="AA42" s="5"/>
      <c r="AB42" s="5"/>
      <c r="AC42" s="5"/>
      <c r="AD42" s="5"/>
    </row>
    <row r="43" spans="1:30" ht="14.4" x14ac:dyDescent="0.25">
      <c r="A43" s="57" t="s">
        <v>209</v>
      </c>
      <c r="B43" s="56" t="s">
        <v>33</v>
      </c>
      <c r="C43" s="55" t="s">
        <v>238</v>
      </c>
      <c r="D43" s="56" t="s">
        <v>304</v>
      </c>
      <c r="E43" s="58">
        <v>1</v>
      </c>
      <c r="F43" s="57" t="s">
        <v>266</v>
      </c>
      <c r="G43" s="59">
        <v>0</v>
      </c>
      <c r="H43" s="16">
        <v>936.46</v>
      </c>
      <c r="I43" s="16">
        <v>3745.85</v>
      </c>
      <c r="J43" s="17">
        <f>SUM(G43:I43)</f>
        <v>4682.3099999999995</v>
      </c>
      <c r="K43" s="18"/>
      <c r="L43" s="18"/>
      <c r="M43" s="18"/>
      <c r="N43" s="18"/>
      <c r="O43" s="18"/>
      <c r="P43" s="18"/>
      <c r="Q43" s="18"/>
      <c r="R43" s="51"/>
      <c r="S43" s="51"/>
      <c r="T43" s="51"/>
      <c r="U43" s="51"/>
      <c r="V43" s="51"/>
      <c r="W43" s="51"/>
      <c r="X43" s="51"/>
      <c r="Y43" s="51"/>
      <c r="Z43" s="51"/>
      <c r="AA43" s="5"/>
      <c r="AB43" s="5"/>
      <c r="AC43" s="5"/>
      <c r="AD43" s="5"/>
    </row>
    <row r="44" spans="1:30" ht="14.4" x14ac:dyDescent="0.25">
      <c r="A44" s="57" t="s">
        <v>318</v>
      </c>
      <c r="B44" s="56" t="s">
        <v>33</v>
      </c>
      <c r="C44" s="55" t="s">
        <v>238</v>
      </c>
      <c r="D44" s="55" t="s">
        <v>304</v>
      </c>
      <c r="E44" s="58">
        <v>1</v>
      </c>
      <c r="F44" s="57" t="s">
        <v>319</v>
      </c>
      <c r="G44" s="59">
        <v>0</v>
      </c>
      <c r="H44" s="16">
        <v>936.46</v>
      </c>
      <c r="I44" s="16">
        <v>3745.85</v>
      </c>
      <c r="J44" s="17">
        <f t="shared" si="0"/>
        <v>4682.3099999999995</v>
      </c>
      <c r="K44" s="63" t="s">
        <v>308</v>
      </c>
      <c r="L44" s="18"/>
      <c r="M44" s="18"/>
      <c r="N44" s="18"/>
      <c r="O44" s="18"/>
      <c r="P44" s="18"/>
      <c r="Q44" s="18"/>
      <c r="R44" s="51"/>
      <c r="S44" s="51"/>
      <c r="T44" s="51"/>
      <c r="U44" s="51"/>
      <c r="V44" s="51"/>
      <c r="W44" s="51"/>
      <c r="X44" s="51"/>
      <c r="Y44" s="51"/>
      <c r="Z44" s="51"/>
      <c r="AA44" s="5"/>
      <c r="AB44" s="5"/>
      <c r="AC44" s="5"/>
      <c r="AD44" s="5"/>
    </row>
    <row r="45" spans="1:30" ht="14.4" x14ac:dyDescent="0.25">
      <c r="A45" s="57" t="s">
        <v>210</v>
      </c>
      <c r="B45" s="56" t="s">
        <v>33</v>
      </c>
      <c r="C45" s="55" t="s">
        <v>238</v>
      </c>
      <c r="D45" s="56" t="s">
        <v>304</v>
      </c>
      <c r="E45" s="58">
        <v>1</v>
      </c>
      <c r="F45" s="57" t="s">
        <v>267</v>
      </c>
      <c r="G45" s="59">
        <v>0</v>
      </c>
      <c r="H45" s="16">
        <v>936.46</v>
      </c>
      <c r="I45" s="16">
        <v>3745.85</v>
      </c>
      <c r="J45" s="17">
        <f>SUM(G45:I45)</f>
        <v>4682.3099999999995</v>
      </c>
      <c r="K45" s="18"/>
      <c r="L45" s="18"/>
      <c r="M45" s="18"/>
      <c r="N45" s="18"/>
      <c r="O45" s="18"/>
      <c r="P45" s="18"/>
      <c r="Q45" s="18"/>
      <c r="R45" s="51"/>
      <c r="S45" s="51"/>
      <c r="T45" s="51"/>
      <c r="U45" s="51"/>
      <c r="V45" s="51"/>
      <c r="W45" s="51"/>
      <c r="X45" s="51"/>
      <c r="Y45" s="51"/>
      <c r="Z45" s="51"/>
      <c r="AA45" s="5"/>
      <c r="AB45" s="5"/>
      <c r="AC45" s="5"/>
      <c r="AD45" s="5"/>
    </row>
    <row r="46" spans="1:30" ht="14.4" x14ac:dyDescent="0.25">
      <c r="A46" s="57" t="s">
        <v>212</v>
      </c>
      <c r="B46" s="56" t="s">
        <v>33</v>
      </c>
      <c r="C46" s="55" t="s">
        <v>238</v>
      </c>
      <c r="D46" s="56" t="s">
        <v>304</v>
      </c>
      <c r="E46" s="58">
        <v>1</v>
      </c>
      <c r="F46" s="57" t="s">
        <v>270</v>
      </c>
      <c r="G46" s="59">
        <v>0</v>
      </c>
      <c r="H46" s="16">
        <v>936.46</v>
      </c>
      <c r="I46" s="16">
        <v>3745.85</v>
      </c>
      <c r="J46" s="17">
        <f>SUM(G46:I46)</f>
        <v>4682.3099999999995</v>
      </c>
      <c r="K46" s="18"/>
      <c r="L46" s="18"/>
      <c r="M46" s="18"/>
      <c r="N46" s="18"/>
      <c r="O46" s="18"/>
      <c r="P46" s="18"/>
      <c r="Q46" s="18"/>
      <c r="R46" s="51"/>
      <c r="S46" s="51"/>
      <c r="T46" s="51"/>
      <c r="U46" s="51"/>
      <c r="V46" s="51"/>
      <c r="W46" s="51"/>
      <c r="X46" s="51"/>
      <c r="Y46" s="51"/>
      <c r="Z46" s="51"/>
      <c r="AA46" s="5"/>
      <c r="AB46" s="5"/>
      <c r="AC46" s="5"/>
      <c r="AD46" s="5"/>
    </row>
    <row r="47" spans="1:30" ht="14.4" x14ac:dyDescent="0.25">
      <c r="A47" s="57" t="s">
        <v>208</v>
      </c>
      <c r="B47" s="56" t="s">
        <v>33</v>
      </c>
      <c r="C47" s="55" t="s">
        <v>238</v>
      </c>
      <c r="D47" s="56" t="s">
        <v>304</v>
      </c>
      <c r="E47" s="58">
        <v>1</v>
      </c>
      <c r="F47" s="57" t="s">
        <v>275</v>
      </c>
      <c r="G47" s="59">
        <v>0</v>
      </c>
      <c r="H47" s="16">
        <v>936.46</v>
      </c>
      <c r="I47" s="16">
        <v>3745.85</v>
      </c>
      <c r="J47" s="17">
        <f>SUM(G47:I47)</f>
        <v>4682.3099999999995</v>
      </c>
      <c r="K47" s="18"/>
      <c r="L47" s="18"/>
      <c r="M47" s="18"/>
      <c r="N47" s="18"/>
      <c r="O47" s="18"/>
      <c r="P47" s="18"/>
      <c r="Q47" s="18"/>
      <c r="R47" s="51"/>
      <c r="S47" s="51"/>
      <c r="T47" s="51"/>
      <c r="U47" s="51"/>
      <c r="V47" s="51"/>
      <c r="W47" s="51"/>
      <c r="X47" s="51"/>
      <c r="Y47" s="51"/>
      <c r="Z47" s="51"/>
      <c r="AA47" s="5"/>
      <c r="AB47" s="5"/>
      <c r="AC47" s="5"/>
      <c r="AD47" s="5"/>
    </row>
    <row r="48" spans="1:30" ht="14.4" x14ac:dyDescent="0.25">
      <c r="A48" s="57" t="s">
        <v>206</v>
      </c>
      <c r="B48" s="56" t="s">
        <v>33</v>
      </c>
      <c r="C48" s="55" t="s">
        <v>238</v>
      </c>
      <c r="D48" s="56" t="s">
        <v>304</v>
      </c>
      <c r="E48" s="58">
        <v>1</v>
      </c>
      <c r="F48" s="57" t="s">
        <v>263</v>
      </c>
      <c r="G48" s="59">
        <v>0</v>
      </c>
      <c r="H48" s="16">
        <v>936.46</v>
      </c>
      <c r="I48" s="16">
        <v>3745.85</v>
      </c>
      <c r="J48" s="17">
        <f>SUM(G48:I48)</f>
        <v>4682.3099999999995</v>
      </c>
      <c r="K48" s="18"/>
      <c r="L48" s="18"/>
      <c r="M48" s="18"/>
      <c r="N48" s="18"/>
      <c r="O48" s="18"/>
      <c r="P48" s="18"/>
      <c r="Q48" s="18"/>
      <c r="R48" s="51"/>
      <c r="S48" s="51"/>
      <c r="T48" s="51"/>
      <c r="U48" s="51"/>
      <c r="V48" s="51"/>
      <c r="W48" s="51"/>
      <c r="X48" s="51"/>
      <c r="Y48" s="51"/>
      <c r="Z48" s="51"/>
      <c r="AA48" s="5"/>
      <c r="AB48" s="5"/>
      <c r="AC48" s="5"/>
      <c r="AD48" s="5"/>
    </row>
    <row r="49" spans="1:30" ht="14.4" x14ac:dyDescent="0.25">
      <c r="A49" s="57" t="s">
        <v>205</v>
      </c>
      <c r="B49" s="56" t="s">
        <v>33</v>
      </c>
      <c r="C49" s="55" t="s">
        <v>238</v>
      </c>
      <c r="D49" s="56" t="s">
        <v>304</v>
      </c>
      <c r="E49" s="58">
        <v>1</v>
      </c>
      <c r="F49" s="57" t="s">
        <v>262</v>
      </c>
      <c r="G49" s="59">
        <v>0</v>
      </c>
      <c r="H49" s="16">
        <v>936.46</v>
      </c>
      <c r="I49" s="16">
        <v>3745.85</v>
      </c>
      <c r="J49" s="17">
        <f t="shared" si="0"/>
        <v>4682.3099999999995</v>
      </c>
      <c r="K49" s="18"/>
      <c r="L49" s="18"/>
      <c r="M49" s="18"/>
      <c r="N49" s="18"/>
      <c r="O49" s="18"/>
      <c r="P49" s="18"/>
      <c r="Q49" s="18"/>
      <c r="R49" s="51"/>
      <c r="S49" s="51"/>
      <c r="T49" s="51"/>
      <c r="U49" s="51"/>
      <c r="V49" s="51"/>
      <c r="W49" s="51"/>
      <c r="X49" s="51"/>
      <c r="Y49" s="51"/>
      <c r="Z49" s="51"/>
      <c r="AA49" s="5"/>
      <c r="AB49" s="5"/>
      <c r="AC49" s="5"/>
      <c r="AD49" s="5"/>
    </row>
    <row r="50" spans="1:30" ht="14.4" x14ac:dyDescent="0.25">
      <c r="A50" s="57" t="s">
        <v>204</v>
      </c>
      <c r="B50" s="56" t="s">
        <v>33</v>
      </c>
      <c r="C50" s="55" t="s">
        <v>238</v>
      </c>
      <c r="D50" s="56" t="s">
        <v>304</v>
      </c>
      <c r="E50" s="58">
        <v>1</v>
      </c>
      <c r="F50" s="57" t="s">
        <v>274</v>
      </c>
      <c r="G50" s="59">
        <v>0</v>
      </c>
      <c r="H50" s="16">
        <v>936.46</v>
      </c>
      <c r="I50" s="16">
        <v>3745.85</v>
      </c>
      <c r="J50" s="17">
        <f>SUM(G50:I50)</f>
        <v>4682.3099999999995</v>
      </c>
      <c r="K50" s="18"/>
      <c r="L50" s="18"/>
      <c r="M50" s="18"/>
      <c r="N50" s="18"/>
      <c r="O50" s="18"/>
      <c r="P50" s="18"/>
      <c r="Q50" s="18"/>
      <c r="R50" s="51"/>
      <c r="S50" s="51"/>
      <c r="T50" s="51"/>
      <c r="U50" s="51"/>
      <c r="V50" s="51"/>
      <c r="W50" s="51"/>
      <c r="X50" s="51"/>
      <c r="Y50" s="51"/>
      <c r="Z50" s="51"/>
      <c r="AA50" s="5"/>
      <c r="AB50" s="5"/>
      <c r="AC50" s="5"/>
      <c r="AD50" s="5"/>
    </row>
    <row r="51" spans="1:30" ht="14.4" x14ac:dyDescent="0.25">
      <c r="A51" s="57" t="s">
        <v>216</v>
      </c>
      <c r="B51" s="56" t="s">
        <v>33</v>
      </c>
      <c r="C51" s="55" t="s">
        <v>238</v>
      </c>
      <c r="D51" s="56" t="s">
        <v>304</v>
      </c>
      <c r="E51" s="58">
        <v>1</v>
      </c>
      <c r="F51" s="57" t="s">
        <v>277</v>
      </c>
      <c r="G51" s="59">
        <v>0</v>
      </c>
      <c r="H51" s="16">
        <v>936.46</v>
      </c>
      <c r="I51" s="16">
        <v>3745.85</v>
      </c>
      <c r="J51" s="17">
        <f>SUM(G51:I51)</f>
        <v>4682.3099999999995</v>
      </c>
      <c r="K51" s="18"/>
      <c r="L51" s="18"/>
      <c r="M51" s="18"/>
      <c r="N51" s="18"/>
      <c r="O51" s="18"/>
      <c r="P51" s="18"/>
      <c r="Q51" s="18"/>
      <c r="R51" s="51"/>
      <c r="S51" s="51"/>
      <c r="T51" s="51"/>
      <c r="U51" s="51"/>
      <c r="V51" s="51"/>
      <c r="W51" s="51"/>
      <c r="X51" s="51"/>
      <c r="Y51" s="51"/>
      <c r="Z51" s="51"/>
      <c r="AA51" s="5"/>
      <c r="AB51" s="5"/>
      <c r="AC51" s="5"/>
      <c r="AD51" s="5"/>
    </row>
    <row r="52" spans="1:30" ht="14.4" x14ac:dyDescent="0.25">
      <c r="A52" s="57" t="s">
        <v>215</v>
      </c>
      <c r="B52" s="56" t="s">
        <v>33</v>
      </c>
      <c r="C52" s="55" t="s">
        <v>238</v>
      </c>
      <c r="D52" s="56" t="s">
        <v>304</v>
      </c>
      <c r="E52" s="58">
        <v>1</v>
      </c>
      <c r="F52" s="57" t="s">
        <v>279</v>
      </c>
      <c r="G52" s="59">
        <v>0</v>
      </c>
      <c r="H52" s="16">
        <v>936.46</v>
      </c>
      <c r="I52" s="16">
        <v>3745.85</v>
      </c>
      <c r="J52" s="17">
        <f>SUM(G52:I52)</f>
        <v>4682.3099999999995</v>
      </c>
      <c r="K52" s="18"/>
      <c r="L52" s="18"/>
      <c r="M52" s="18"/>
      <c r="N52" s="18"/>
      <c r="O52" s="18"/>
      <c r="P52" s="18"/>
      <c r="Q52" s="18"/>
      <c r="R52" s="51"/>
      <c r="S52" s="51"/>
      <c r="T52" s="51"/>
      <c r="U52" s="51"/>
      <c r="V52" s="51"/>
      <c r="W52" s="51"/>
      <c r="X52" s="51"/>
      <c r="Y52" s="51"/>
      <c r="Z52" s="51"/>
      <c r="AA52" s="5"/>
      <c r="AB52" s="5"/>
      <c r="AC52" s="5"/>
      <c r="AD52" s="5"/>
    </row>
    <row r="53" spans="1:30" ht="14.4" x14ac:dyDescent="0.25">
      <c r="A53" s="57" t="s">
        <v>211</v>
      </c>
      <c r="B53" s="56" t="s">
        <v>33</v>
      </c>
      <c r="C53" s="55" t="s">
        <v>238</v>
      </c>
      <c r="D53" s="56" t="s">
        <v>304</v>
      </c>
      <c r="E53" s="58">
        <v>1</v>
      </c>
      <c r="F53" s="57" t="s">
        <v>269</v>
      </c>
      <c r="G53" s="59">
        <v>0</v>
      </c>
      <c r="H53" s="16">
        <v>936.46</v>
      </c>
      <c r="I53" s="16">
        <v>3745.85</v>
      </c>
      <c r="J53" s="17">
        <f t="shared" si="0"/>
        <v>4682.3099999999995</v>
      </c>
      <c r="K53" s="18"/>
      <c r="L53" s="18"/>
      <c r="M53" s="18"/>
      <c r="N53" s="18"/>
      <c r="O53" s="18"/>
      <c r="P53" s="18"/>
      <c r="Q53" s="18"/>
      <c r="R53" s="51"/>
      <c r="S53" s="51"/>
      <c r="T53" s="51"/>
      <c r="U53" s="51"/>
      <c r="V53" s="51"/>
      <c r="W53" s="51"/>
      <c r="X53" s="51"/>
      <c r="Y53" s="51"/>
      <c r="Z53" s="51"/>
      <c r="AA53" s="5"/>
      <c r="AB53" s="5"/>
      <c r="AC53" s="5"/>
      <c r="AD53" s="5"/>
    </row>
    <row r="54" spans="1:30" ht="14.4" x14ac:dyDescent="0.25">
      <c r="A54" s="57" t="s">
        <v>204</v>
      </c>
      <c r="B54" s="56" t="s">
        <v>33</v>
      </c>
      <c r="C54" s="55" t="s">
        <v>238</v>
      </c>
      <c r="D54" s="56" t="s">
        <v>304</v>
      </c>
      <c r="E54" s="58">
        <v>1</v>
      </c>
      <c r="F54" s="57" t="s">
        <v>261</v>
      </c>
      <c r="G54" s="59">
        <v>0</v>
      </c>
      <c r="H54" s="16">
        <v>936.46</v>
      </c>
      <c r="I54" s="16">
        <v>3745.85</v>
      </c>
      <c r="J54" s="17">
        <f>SUM(G54:I54)</f>
        <v>4682.3099999999995</v>
      </c>
      <c r="K54" s="18"/>
      <c r="L54" s="18"/>
      <c r="M54" s="18"/>
      <c r="N54" s="18"/>
      <c r="O54" s="18"/>
      <c r="P54" s="18"/>
      <c r="Q54" s="18"/>
      <c r="R54" s="51"/>
      <c r="S54" s="51"/>
      <c r="T54" s="51"/>
      <c r="U54" s="51"/>
      <c r="V54" s="51"/>
      <c r="W54" s="51"/>
      <c r="X54" s="51"/>
      <c r="Y54" s="51"/>
      <c r="Z54" s="51"/>
      <c r="AA54" s="5"/>
      <c r="AB54" s="5"/>
      <c r="AC54" s="5"/>
      <c r="AD54" s="5"/>
    </row>
    <row r="55" spans="1:30" ht="14.4" x14ac:dyDescent="0.25">
      <c r="A55" s="57" t="s">
        <v>217</v>
      </c>
      <c r="B55" s="56" t="s">
        <v>35</v>
      </c>
      <c r="C55" s="55" t="s">
        <v>238</v>
      </c>
      <c r="D55" s="56" t="s">
        <v>304</v>
      </c>
      <c r="E55" s="58">
        <v>1</v>
      </c>
      <c r="F55" s="57" t="s">
        <v>280</v>
      </c>
      <c r="G55" s="59">
        <v>0</v>
      </c>
      <c r="H55" s="16">
        <v>770.75</v>
      </c>
      <c r="I55" s="16">
        <v>3083.01</v>
      </c>
      <c r="J55" s="17">
        <f t="shared" si="0"/>
        <v>3853.76</v>
      </c>
      <c r="K55" s="18"/>
      <c r="L55" s="18"/>
      <c r="M55" s="18"/>
      <c r="N55" s="18"/>
      <c r="O55" s="18"/>
      <c r="P55" s="18"/>
      <c r="Q55" s="18"/>
      <c r="R55" s="51"/>
      <c r="S55" s="51"/>
      <c r="T55" s="51"/>
      <c r="U55" s="51"/>
      <c r="V55" s="51"/>
      <c r="W55" s="51"/>
      <c r="X55" s="51"/>
      <c r="Y55" s="51"/>
      <c r="Z55" s="51"/>
      <c r="AA55" s="5"/>
      <c r="AB55" s="5"/>
      <c r="AC55" s="5"/>
      <c r="AD55" s="5"/>
    </row>
    <row r="56" spans="1:30" ht="14.4" x14ac:dyDescent="0.25">
      <c r="A56" s="57" t="s">
        <v>221</v>
      </c>
      <c r="B56" s="56" t="s">
        <v>35</v>
      </c>
      <c r="C56" s="55" t="s">
        <v>238</v>
      </c>
      <c r="D56" s="56" t="s">
        <v>304</v>
      </c>
      <c r="E56" s="58">
        <v>1</v>
      </c>
      <c r="F56" s="79" t="s">
        <v>285</v>
      </c>
      <c r="G56" s="59">
        <v>0</v>
      </c>
      <c r="H56" s="16">
        <v>770.75</v>
      </c>
      <c r="I56" s="16">
        <v>3083.01</v>
      </c>
      <c r="J56" s="17">
        <f>SUM(G56:I56)</f>
        <v>3853.76</v>
      </c>
      <c r="K56" s="18"/>
      <c r="L56" s="18"/>
      <c r="M56" s="18"/>
      <c r="N56" s="18"/>
      <c r="O56" s="18"/>
      <c r="P56" s="18"/>
      <c r="Q56" s="18"/>
      <c r="R56" s="51"/>
      <c r="S56" s="51"/>
      <c r="T56" s="51"/>
      <c r="U56" s="51"/>
      <c r="V56" s="51"/>
      <c r="W56" s="51"/>
      <c r="X56" s="51"/>
      <c r="Y56" s="51"/>
      <c r="Z56" s="51"/>
      <c r="AA56" s="5"/>
      <c r="AB56" s="5"/>
      <c r="AC56" s="5"/>
      <c r="AD56" s="5"/>
    </row>
    <row r="57" spans="1:30" ht="14.4" x14ac:dyDescent="0.25">
      <c r="A57" s="57" t="s">
        <v>218</v>
      </c>
      <c r="B57" s="56" t="s">
        <v>35</v>
      </c>
      <c r="C57" s="55" t="s">
        <v>238</v>
      </c>
      <c r="D57" s="56" t="s">
        <v>304</v>
      </c>
      <c r="E57" s="58">
        <v>1</v>
      </c>
      <c r="F57" s="57" t="s">
        <v>281</v>
      </c>
      <c r="G57" s="59">
        <v>0</v>
      </c>
      <c r="H57" s="16">
        <v>770.75</v>
      </c>
      <c r="I57" s="16">
        <v>3083.01</v>
      </c>
      <c r="J57" s="17">
        <f t="shared" si="0"/>
        <v>3853.76</v>
      </c>
      <c r="K57" s="18"/>
      <c r="L57" s="18"/>
      <c r="M57" s="18"/>
      <c r="N57" s="18"/>
      <c r="O57" s="18"/>
      <c r="P57" s="18"/>
      <c r="Q57" s="18"/>
      <c r="R57" s="51"/>
      <c r="S57" s="51"/>
      <c r="T57" s="51"/>
      <c r="U57" s="51"/>
      <c r="V57" s="51"/>
      <c r="W57" s="51"/>
      <c r="X57" s="51"/>
      <c r="Y57" s="51"/>
      <c r="Z57" s="51"/>
      <c r="AA57" s="5"/>
      <c r="AB57" s="5"/>
      <c r="AC57" s="5"/>
      <c r="AD57" s="5"/>
    </row>
    <row r="58" spans="1:30" ht="14.4" x14ac:dyDescent="0.25">
      <c r="A58" s="57" t="s">
        <v>218</v>
      </c>
      <c r="B58" s="56" t="s">
        <v>35</v>
      </c>
      <c r="C58" s="55" t="s">
        <v>238</v>
      </c>
      <c r="D58" s="56" t="s">
        <v>304</v>
      </c>
      <c r="E58" s="58">
        <v>1</v>
      </c>
      <c r="F58" s="57" t="s">
        <v>282</v>
      </c>
      <c r="G58" s="59">
        <v>0</v>
      </c>
      <c r="H58" s="16">
        <v>770.75</v>
      </c>
      <c r="I58" s="16">
        <v>3083.01</v>
      </c>
      <c r="J58" s="17">
        <f t="shared" si="0"/>
        <v>3853.76</v>
      </c>
      <c r="K58" s="18"/>
      <c r="L58" s="18"/>
      <c r="M58" s="18"/>
      <c r="N58" s="18"/>
      <c r="O58" s="18"/>
      <c r="P58" s="18"/>
      <c r="Q58" s="18"/>
      <c r="R58" s="51"/>
      <c r="S58" s="51"/>
      <c r="T58" s="51"/>
      <c r="U58" s="51"/>
      <c r="V58" s="51"/>
      <c r="W58" s="51"/>
      <c r="X58" s="51"/>
      <c r="Y58" s="51"/>
      <c r="Z58" s="51"/>
      <c r="AA58" s="5"/>
      <c r="AB58" s="5"/>
      <c r="AC58" s="5"/>
      <c r="AD58" s="5"/>
    </row>
    <row r="59" spans="1:30" ht="14.4" x14ac:dyDescent="0.25">
      <c r="A59" s="57" t="s">
        <v>222</v>
      </c>
      <c r="B59" s="56" t="s">
        <v>35</v>
      </c>
      <c r="C59" s="55" t="s">
        <v>238</v>
      </c>
      <c r="D59" s="56" t="s">
        <v>304</v>
      </c>
      <c r="E59" s="58">
        <v>1</v>
      </c>
      <c r="F59" s="57" t="s">
        <v>287</v>
      </c>
      <c r="G59" s="59">
        <v>0</v>
      </c>
      <c r="H59" s="16">
        <v>770.75</v>
      </c>
      <c r="I59" s="16">
        <v>3083.01</v>
      </c>
      <c r="J59" s="17">
        <f>SUM(G59:I59)</f>
        <v>3853.76</v>
      </c>
      <c r="K59" s="18"/>
      <c r="L59" s="18"/>
      <c r="M59" s="18"/>
      <c r="N59" s="18"/>
      <c r="O59" s="18"/>
      <c r="P59" s="18"/>
      <c r="Q59" s="18"/>
      <c r="R59" s="51"/>
      <c r="S59" s="51"/>
      <c r="T59" s="51"/>
      <c r="U59" s="51"/>
      <c r="V59" s="51"/>
      <c r="W59" s="51"/>
      <c r="X59" s="51"/>
      <c r="Y59" s="51"/>
      <c r="Z59" s="51"/>
      <c r="AA59" s="5"/>
      <c r="AB59" s="5"/>
      <c r="AC59" s="5"/>
      <c r="AD59" s="5"/>
    </row>
    <row r="60" spans="1:30" ht="14.4" x14ac:dyDescent="0.25">
      <c r="A60" s="57" t="s">
        <v>219</v>
      </c>
      <c r="B60" s="56" t="s">
        <v>35</v>
      </c>
      <c r="C60" s="55" t="s">
        <v>238</v>
      </c>
      <c r="D60" s="56" t="s">
        <v>304</v>
      </c>
      <c r="E60" s="58">
        <v>1</v>
      </c>
      <c r="F60" s="57" t="s">
        <v>283</v>
      </c>
      <c r="G60" s="59">
        <v>0</v>
      </c>
      <c r="H60" s="16">
        <v>770.75</v>
      </c>
      <c r="I60" s="16">
        <v>3083.01</v>
      </c>
      <c r="J60" s="17">
        <f t="shared" si="0"/>
        <v>3853.76</v>
      </c>
      <c r="K60" s="18"/>
      <c r="L60" s="18"/>
      <c r="M60" s="18"/>
      <c r="N60" s="18"/>
      <c r="O60" s="18"/>
      <c r="P60" s="18"/>
      <c r="Q60" s="18"/>
      <c r="R60" s="51"/>
      <c r="S60" s="51"/>
      <c r="T60" s="51"/>
      <c r="U60" s="51"/>
      <c r="V60" s="51"/>
      <c r="W60" s="51"/>
      <c r="X60" s="51"/>
      <c r="Y60" s="51"/>
      <c r="Z60" s="51"/>
      <c r="AA60" s="5"/>
      <c r="AB60" s="5"/>
      <c r="AC60" s="5"/>
      <c r="AD60" s="5"/>
    </row>
    <row r="61" spans="1:30" ht="14.4" x14ac:dyDescent="0.25">
      <c r="A61" s="57" t="s">
        <v>223</v>
      </c>
      <c r="B61" s="56" t="s">
        <v>35</v>
      </c>
      <c r="C61" s="55" t="s">
        <v>238</v>
      </c>
      <c r="D61" s="56" t="s">
        <v>304</v>
      </c>
      <c r="E61" s="58">
        <v>1</v>
      </c>
      <c r="F61" s="57" t="s">
        <v>288</v>
      </c>
      <c r="G61" s="59">
        <v>0</v>
      </c>
      <c r="H61" s="16">
        <v>770.75</v>
      </c>
      <c r="I61" s="16">
        <v>3083.01</v>
      </c>
      <c r="J61" s="17">
        <f>SUM(G61:I61)</f>
        <v>3853.76</v>
      </c>
      <c r="K61" s="18"/>
      <c r="L61" s="18"/>
      <c r="M61" s="18"/>
      <c r="N61" s="18"/>
      <c r="O61" s="18"/>
      <c r="P61" s="18"/>
      <c r="Q61" s="18"/>
      <c r="R61" s="51"/>
      <c r="S61" s="51"/>
      <c r="T61" s="51"/>
      <c r="U61" s="51"/>
      <c r="V61" s="51"/>
      <c r="W61" s="51"/>
      <c r="X61" s="51"/>
      <c r="Y61" s="51"/>
      <c r="Z61" s="51"/>
      <c r="AA61" s="5"/>
      <c r="AB61" s="5"/>
      <c r="AC61" s="5"/>
      <c r="AD61" s="5"/>
    </row>
    <row r="62" spans="1:30" ht="14.4" x14ac:dyDescent="0.25">
      <c r="A62" s="57" t="s">
        <v>218</v>
      </c>
      <c r="B62" s="56" t="s">
        <v>35</v>
      </c>
      <c r="C62" s="55" t="s">
        <v>238</v>
      </c>
      <c r="D62" s="56" t="s">
        <v>304</v>
      </c>
      <c r="E62" s="58">
        <v>1</v>
      </c>
      <c r="F62" s="57" t="s">
        <v>286</v>
      </c>
      <c r="G62" s="59">
        <v>0</v>
      </c>
      <c r="H62" s="16">
        <v>770.75</v>
      </c>
      <c r="I62" s="16">
        <v>3083.01</v>
      </c>
      <c r="J62" s="17">
        <f>SUM(G62:I62)</f>
        <v>3853.76</v>
      </c>
      <c r="K62" s="18"/>
      <c r="L62" s="18"/>
      <c r="M62" s="18"/>
      <c r="N62" s="18"/>
      <c r="O62" s="18"/>
      <c r="P62" s="18"/>
      <c r="Q62" s="18"/>
      <c r="R62" s="51"/>
      <c r="S62" s="51"/>
      <c r="T62" s="51"/>
      <c r="U62" s="51"/>
      <c r="V62" s="51"/>
      <c r="W62" s="51"/>
      <c r="X62" s="51"/>
      <c r="Y62" s="51"/>
      <c r="Z62" s="51"/>
      <c r="AA62" s="5"/>
      <c r="AB62" s="5"/>
      <c r="AC62" s="5"/>
      <c r="AD62" s="5"/>
    </row>
    <row r="63" spans="1:30" ht="14.4" x14ac:dyDescent="0.25">
      <c r="A63" s="57" t="s">
        <v>220</v>
      </c>
      <c r="B63" s="56" t="s">
        <v>35</v>
      </c>
      <c r="C63" s="55" t="s">
        <v>238</v>
      </c>
      <c r="D63" s="56" t="s">
        <v>304</v>
      </c>
      <c r="E63" s="58">
        <v>1</v>
      </c>
      <c r="F63" s="57" t="s">
        <v>284</v>
      </c>
      <c r="G63" s="59">
        <v>0</v>
      </c>
      <c r="H63" s="16">
        <v>770.75</v>
      </c>
      <c r="I63" s="16">
        <v>3083.01</v>
      </c>
      <c r="J63" s="17">
        <f t="shared" si="0"/>
        <v>3853.76</v>
      </c>
      <c r="K63" s="18"/>
      <c r="L63" s="18"/>
      <c r="M63" s="18"/>
      <c r="N63" s="18"/>
      <c r="O63" s="18"/>
      <c r="P63" s="18"/>
      <c r="Q63" s="18"/>
      <c r="R63" s="51"/>
      <c r="S63" s="51"/>
      <c r="T63" s="51"/>
      <c r="U63" s="51"/>
      <c r="V63" s="51"/>
      <c r="W63" s="51"/>
      <c r="X63" s="51"/>
      <c r="Y63" s="51"/>
      <c r="Z63" s="51"/>
      <c r="AA63" s="5"/>
      <c r="AB63" s="5"/>
      <c r="AC63" s="5"/>
      <c r="AD63" s="5"/>
    </row>
    <row r="64" spans="1:30" ht="14.4" x14ac:dyDescent="0.25">
      <c r="A64" s="57" t="s">
        <v>224</v>
      </c>
      <c r="B64" s="56" t="s">
        <v>35</v>
      </c>
      <c r="C64" s="55" t="s">
        <v>238</v>
      </c>
      <c r="D64" s="56" t="s">
        <v>303</v>
      </c>
      <c r="E64" s="58">
        <v>1</v>
      </c>
      <c r="F64" s="57"/>
      <c r="G64" s="59"/>
      <c r="H64" s="16"/>
      <c r="I64" s="16"/>
      <c r="J64" s="17"/>
      <c r="K64" s="18"/>
      <c r="L64" s="18"/>
      <c r="M64" s="18"/>
      <c r="N64" s="18"/>
      <c r="O64" s="18"/>
      <c r="P64" s="18"/>
      <c r="Q64" s="18"/>
      <c r="R64" s="51"/>
      <c r="S64" s="51"/>
      <c r="T64" s="51"/>
      <c r="U64" s="51"/>
      <c r="V64" s="51"/>
      <c r="W64" s="51"/>
      <c r="X64" s="51"/>
      <c r="Y64" s="51"/>
      <c r="Z64" s="51"/>
      <c r="AA64" s="5"/>
      <c r="AB64" s="5"/>
      <c r="AC64" s="5"/>
      <c r="AD64" s="5"/>
    </row>
    <row r="65" spans="1:30" ht="14.4" x14ac:dyDescent="0.25">
      <c r="A65" s="57" t="s">
        <v>226</v>
      </c>
      <c r="B65" s="56" t="s">
        <v>37</v>
      </c>
      <c r="C65" s="55" t="s">
        <v>238</v>
      </c>
      <c r="D65" s="56" t="s">
        <v>303</v>
      </c>
      <c r="E65" s="58">
        <v>1</v>
      </c>
      <c r="F65" s="57"/>
      <c r="G65" s="59"/>
      <c r="H65" s="16"/>
      <c r="I65" s="16"/>
      <c r="J65" s="17"/>
      <c r="K65" s="18"/>
      <c r="L65" s="18"/>
      <c r="M65" s="18"/>
      <c r="N65" s="18"/>
      <c r="O65" s="18"/>
      <c r="P65" s="18"/>
      <c r="Q65" s="18"/>
      <c r="R65" s="51"/>
      <c r="S65" s="51"/>
      <c r="T65" s="51"/>
      <c r="U65" s="51"/>
      <c r="V65" s="51"/>
      <c r="W65" s="51"/>
      <c r="X65" s="51"/>
      <c r="Y65" s="51"/>
      <c r="Z65" s="51"/>
      <c r="AA65" s="5"/>
      <c r="AB65" s="5"/>
      <c r="AC65" s="5"/>
      <c r="AD65" s="5"/>
    </row>
    <row r="66" spans="1:30" ht="14.4" x14ac:dyDescent="0.25">
      <c r="A66" s="57" t="s">
        <v>227</v>
      </c>
      <c r="B66" s="56" t="s">
        <v>37</v>
      </c>
      <c r="C66" s="55" t="s">
        <v>238</v>
      </c>
      <c r="D66" s="56" t="s">
        <v>304</v>
      </c>
      <c r="E66" s="58">
        <v>1</v>
      </c>
      <c r="F66" s="57" t="s">
        <v>289</v>
      </c>
      <c r="G66" s="59">
        <v>0</v>
      </c>
      <c r="H66" s="16">
        <v>500.99</v>
      </c>
      <c r="I66" s="16">
        <v>2003.96</v>
      </c>
      <c r="J66" s="17">
        <f t="shared" si="0"/>
        <v>2504.9499999999998</v>
      </c>
      <c r="K66" s="18"/>
      <c r="L66" s="18"/>
      <c r="M66" s="18"/>
      <c r="N66" s="18"/>
      <c r="O66" s="18"/>
      <c r="P66" s="18"/>
      <c r="Q66" s="18"/>
      <c r="R66" s="51"/>
      <c r="S66" s="51"/>
      <c r="T66" s="51"/>
      <c r="U66" s="51"/>
      <c r="V66" s="51"/>
      <c r="W66" s="51"/>
      <c r="X66" s="51"/>
      <c r="Y66" s="51"/>
      <c r="Z66" s="51"/>
      <c r="AA66" s="5"/>
      <c r="AB66" s="5"/>
      <c r="AC66" s="5"/>
      <c r="AD66" s="5"/>
    </row>
    <row r="67" spans="1:30" ht="14.4" x14ac:dyDescent="0.25">
      <c r="A67" s="57" t="s">
        <v>228</v>
      </c>
      <c r="B67" s="56" t="s">
        <v>37</v>
      </c>
      <c r="C67" s="55" t="s">
        <v>238</v>
      </c>
      <c r="D67" s="56" t="s">
        <v>304</v>
      </c>
      <c r="E67" s="58">
        <v>1</v>
      </c>
      <c r="F67" s="57" t="s">
        <v>292</v>
      </c>
      <c r="G67" s="59">
        <v>0</v>
      </c>
      <c r="H67" s="16">
        <v>500.99</v>
      </c>
      <c r="I67" s="16">
        <v>2003.96</v>
      </c>
      <c r="J67" s="17">
        <f>SUM(G67:I67)</f>
        <v>2504.9499999999998</v>
      </c>
      <c r="K67" s="18"/>
      <c r="L67" s="18"/>
      <c r="M67" s="18"/>
      <c r="N67" s="18"/>
      <c r="O67" s="18"/>
      <c r="P67" s="18"/>
      <c r="Q67" s="18"/>
      <c r="R67" s="51"/>
      <c r="S67" s="51"/>
      <c r="T67" s="51"/>
      <c r="U67" s="51"/>
      <c r="V67" s="51"/>
      <c r="W67" s="51"/>
      <c r="X67" s="51"/>
      <c r="Y67" s="51"/>
      <c r="Z67" s="51"/>
      <c r="AA67" s="5"/>
      <c r="AB67" s="5"/>
      <c r="AC67" s="5"/>
      <c r="AD67" s="5"/>
    </row>
    <row r="68" spans="1:30" ht="14.4" x14ac:dyDescent="0.25">
      <c r="A68" s="57" t="s">
        <v>228</v>
      </c>
      <c r="B68" s="56" t="s">
        <v>37</v>
      </c>
      <c r="C68" s="55" t="s">
        <v>238</v>
      </c>
      <c r="D68" s="56" t="s">
        <v>304</v>
      </c>
      <c r="E68" s="58">
        <v>1</v>
      </c>
      <c r="F68" s="57" t="s">
        <v>290</v>
      </c>
      <c r="G68" s="59">
        <v>0</v>
      </c>
      <c r="H68" s="16">
        <v>500.99</v>
      </c>
      <c r="I68" s="16">
        <v>2003.96</v>
      </c>
      <c r="J68" s="17">
        <f t="shared" si="0"/>
        <v>2504.9499999999998</v>
      </c>
      <c r="K68" s="18"/>
      <c r="L68" s="18"/>
      <c r="M68" s="18"/>
      <c r="N68" s="18"/>
      <c r="O68" s="18"/>
      <c r="P68" s="18"/>
      <c r="Q68" s="18"/>
      <c r="R68" s="51"/>
      <c r="S68" s="51"/>
      <c r="T68" s="51"/>
      <c r="U68" s="51"/>
      <c r="V68" s="51"/>
      <c r="W68" s="51"/>
      <c r="X68" s="51"/>
      <c r="Y68" s="51"/>
      <c r="Z68" s="51"/>
      <c r="AA68" s="5"/>
      <c r="AB68" s="5"/>
      <c r="AC68" s="5"/>
      <c r="AD68" s="5"/>
    </row>
    <row r="69" spans="1:30" ht="14.4" x14ac:dyDescent="0.25">
      <c r="A69" s="57" t="s">
        <v>230</v>
      </c>
      <c r="B69" s="56" t="s">
        <v>37</v>
      </c>
      <c r="C69" s="55" t="s">
        <v>238</v>
      </c>
      <c r="D69" s="56" t="s">
        <v>304</v>
      </c>
      <c r="E69" s="58">
        <v>1</v>
      </c>
      <c r="F69" s="57" t="s">
        <v>293</v>
      </c>
      <c r="G69" s="59">
        <v>0</v>
      </c>
      <c r="H69" s="16">
        <v>500.99</v>
      </c>
      <c r="I69" s="16">
        <v>2003.96</v>
      </c>
      <c r="J69" s="17">
        <f>SUM(G69:I69)</f>
        <v>2504.9499999999998</v>
      </c>
      <c r="K69" s="18"/>
      <c r="L69" s="18"/>
      <c r="M69" s="18"/>
      <c r="N69" s="18"/>
      <c r="O69" s="18"/>
      <c r="P69" s="18"/>
      <c r="Q69" s="18"/>
      <c r="R69" s="51"/>
      <c r="S69" s="51"/>
      <c r="T69" s="51"/>
      <c r="U69" s="51"/>
      <c r="V69" s="51"/>
      <c r="W69" s="51"/>
      <c r="X69" s="51"/>
      <c r="Y69" s="51"/>
      <c r="Z69" s="51"/>
      <c r="AA69" s="5"/>
      <c r="AB69" s="5"/>
      <c r="AC69" s="5"/>
      <c r="AD69" s="5"/>
    </row>
    <row r="70" spans="1:30" ht="14.4" x14ac:dyDescent="0.25">
      <c r="A70" s="57" t="s">
        <v>231</v>
      </c>
      <c r="B70" s="56" t="s">
        <v>37</v>
      </c>
      <c r="C70" s="55" t="s">
        <v>238</v>
      </c>
      <c r="D70" s="56" t="s">
        <v>304</v>
      </c>
      <c r="E70" s="58">
        <v>1</v>
      </c>
      <c r="F70" s="57" t="s">
        <v>294</v>
      </c>
      <c r="G70" s="59">
        <v>0</v>
      </c>
      <c r="H70" s="16">
        <v>500.99</v>
      </c>
      <c r="I70" s="16">
        <v>2003.96</v>
      </c>
      <c r="J70" s="17">
        <f>SUM(G70:I70)</f>
        <v>2504.9499999999998</v>
      </c>
      <c r="K70" s="18"/>
      <c r="L70" s="18"/>
      <c r="M70" s="18"/>
      <c r="N70" s="18"/>
      <c r="O70" s="18"/>
      <c r="P70" s="18"/>
      <c r="Q70" s="18"/>
      <c r="R70" s="51"/>
      <c r="S70" s="51"/>
      <c r="T70" s="51"/>
      <c r="U70" s="51"/>
      <c r="V70" s="51"/>
      <c r="W70" s="51"/>
      <c r="X70" s="51"/>
      <c r="Y70" s="51"/>
      <c r="Z70" s="51"/>
      <c r="AA70" s="5"/>
      <c r="AB70" s="5"/>
      <c r="AC70" s="5"/>
      <c r="AD70" s="5"/>
    </row>
    <row r="71" spans="1:30" ht="14.4" x14ac:dyDescent="0.25">
      <c r="A71" s="57" t="s">
        <v>229</v>
      </c>
      <c r="B71" s="56" t="s">
        <v>37</v>
      </c>
      <c r="C71" s="55" t="s">
        <v>238</v>
      </c>
      <c r="D71" s="56" t="s">
        <v>304</v>
      </c>
      <c r="E71" s="58">
        <v>1</v>
      </c>
      <c r="F71" s="57" t="s">
        <v>291</v>
      </c>
      <c r="G71" s="59">
        <v>0</v>
      </c>
      <c r="H71" s="16">
        <v>500.99</v>
      </c>
      <c r="I71" s="16">
        <v>2003.96</v>
      </c>
      <c r="J71" s="17">
        <f t="shared" si="0"/>
        <v>2504.9499999999998</v>
      </c>
      <c r="K71" s="18"/>
      <c r="L71" s="18"/>
      <c r="M71" s="18"/>
      <c r="N71" s="18"/>
      <c r="O71" s="18"/>
      <c r="P71" s="18"/>
      <c r="Q71" s="18"/>
      <c r="R71" s="51"/>
      <c r="S71" s="51"/>
      <c r="T71" s="51"/>
      <c r="U71" s="51"/>
      <c r="V71" s="51"/>
      <c r="W71" s="51"/>
      <c r="X71" s="51"/>
      <c r="Y71" s="51"/>
      <c r="Z71" s="51"/>
      <c r="AA71" s="5"/>
      <c r="AB71" s="5"/>
      <c r="AC71" s="5"/>
      <c r="AD71" s="5"/>
    </row>
    <row r="72" spans="1:30" ht="14.4" x14ac:dyDescent="0.25">
      <c r="A72" s="57" t="s">
        <v>225</v>
      </c>
      <c r="B72" s="56" t="s">
        <v>37</v>
      </c>
      <c r="C72" s="55" t="s">
        <v>238</v>
      </c>
      <c r="D72" s="56" t="s">
        <v>304</v>
      </c>
      <c r="E72" s="58">
        <v>1</v>
      </c>
      <c r="F72" s="57" t="s">
        <v>295</v>
      </c>
      <c r="G72" s="59">
        <v>0</v>
      </c>
      <c r="H72" s="16">
        <v>500.99</v>
      </c>
      <c r="I72" s="16">
        <v>2003.96</v>
      </c>
      <c r="J72" s="17">
        <f>SUM(G72:I72)</f>
        <v>2504.9499999999998</v>
      </c>
      <c r="K72" s="18"/>
      <c r="L72" s="18"/>
      <c r="M72" s="18"/>
      <c r="N72" s="18"/>
      <c r="O72" s="18"/>
      <c r="P72" s="18"/>
      <c r="Q72" s="18"/>
      <c r="R72" s="51"/>
      <c r="S72" s="51"/>
      <c r="T72" s="51"/>
      <c r="U72" s="51"/>
      <c r="V72" s="51"/>
      <c r="W72" s="51"/>
      <c r="X72" s="51"/>
      <c r="Y72" s="51"/>
      <c r="Z72" s="51"/>
      <c r="AA72" s="5"/>
      <c r="AB72" s="5"/>
      <c r="AC72" s="5"/>
      <c r="AD72" s="5"/>
    </row>
    <row r="73" spans="1:30" ht="14.4" x14ac:dyDescent="0.25">
      <c r="A73" s="57" t="s">
        <v>232</v>
      </c>
      <c r="B73" s="56" t="s">
        <v>37</v>
      </c>
      <c r="C73" s="55" t="s">
        <v>238</v>
      </c>
      <c r="D73" s="56" t="s">
        <v>303</v>
      </c>
      <c r="E73" s="58">
        <v>1</v>
      </c>
      <c r="F73" s="57"/>
      <c r="G73" s="59"/>
      <c r="H73" s="16"/>
      <c r="I73" s="16"/>
      <c r="J73" s="17"/>
      <c r="K73" s="18"/>
      <c r="L73" s="18"/>
      <c r="M73" s="18"/>
      <c r="N73" s="18"/>
      <c r="O73" s="18"/>
      <c r="P73" s="18"/>
      <c r="Q73" s="18"/>
      <c r="R73" s="51"/>
      <c r="S73" s="51"/>
      <c r="T73" s="51"/>
      <c r="U73" s="51"/>
      <c r="V73" s="51"/>
      <c r="W73" s="51"/>
      <c r="X73" s="51"/>
      <c r="Y73" s="51"/>
      <c r="Z73" s="51"/>
      <c r="AA73" s="5"/>
      <c r="AB73" s="5"/>
      <c r="AC73" s="5"/>
      <c r="AD73" s="5"/>
    </row>
    <row r="74" spans="1:30" ht="14.4" x14ac:dyDescent="0.25">
      <c r="A74" s="57" t="s">
        <v>232</v>
      </c>
      <c r="B74" s="56" t="s">
        <v>37</v>
      </c>
      <c r="C74" s="55" t="s">
        <v>238</v>
      </c>
      <c r="D74" s="56" t="s">
        <v>303</v>
      </c>
      <c r="E74" s="58">
        <v>1</v>
      </c>
      <c r="F74" s="57"/>
      <c r="G74" s="59"/>
      <c r="H74" s="16"/>
      <c r="I74" s="16"/>
      <c r="J74" s="17"/>
      <c r="K74" s="18"/>
      <c r="L74" s="18"/>
      <c r="M74" s="18"/>
      <c r="N74" s="18"/>
      <c r="O74" s="18"/>
      <c r="P74" s="18"/>
      <c r="Q74" s="18"/>
      <c r="R74" s="51"/>
      <c r="S74" s="51"/>
      <c r="T74" s="51"/>
      <c r="U74" s="51"/>
      <c r="V74" s="51"/>
      <c r="W74" s="51"/>
      <c r="X74" s="51"/>
      <c r="Y74" s="51"/>
      <c r="Z74" s="51"/>
      <c r="AA74" s="5"/>
      <c r="AB74" s="5"/>
      <c r="AC74" s="5"/>
      <c r="AD74" s="5"/>
    </row>
    <row r="75" spans="1:30" ht="14.4" x14ac:dyDescent="0.25">
      <c r="A75" s="57" t="s">
        <v>232</v>
      </c>
      <c r="B75" s="56" t="s">
        <v>37</v>
      </c>
      <c r="C75" s="55" t="s">
        <v>238</v>
      </c>
      <c r="D75" s="56" t="s">
        <v>303</v>
      </c>
      <c r="E75" s="58">
        <v>1</v>
      </c>
      <c r="F75" s="57"/>
      <c r="G75" s="59"/>
      <c r="H75" s="16"/>
      <c r="I75" s="16"/>
      <c r="J75" s="17"/>
      <c r="K75" s="18"/>
      <c r="L75" s="18"/>
      <c r="M75" s="18"/>
      <c r="N75" s="18"/>
      <c r="O75" s="18"/>
      <c r="P75" s="18"/>
      <c r="Q75" s="18"/>
      <c r="R75" s="51"/>
      <c r="S75" s="51"/>
      <c r="T75" s="51"/>
      <c r="U75" s="51"/>
      <c r="V75" s="51"/>
      <c r="W75" s="51"/>
      <c r="X75" s="51"/>
      <c r="Y75" s="51"/>
      <c r="Z75" s="51"/>
      <c r="AA75" s="5"/>
      <c r="AB75" s="5"/>
      <c r="AC75" s="5"/>
      <c r="AD75" s="5"/>
    </row>
    <row r="76" spans="1:30" ht="14.4" x14ac:dyDescent="0.25">
      <c r="A76" s="57" t="s">
        <v>234</v>
      </c>
      <c r="B76" s="56" t="s">
        <v>41</v>
      </c>
      <c r="C76" s="55" t="s">
        <v>238</v>
      </c>
      <c r="D76" s="56" t="s">
        <v>304</v>
      </c>
      <c r="E76" s="58">
        <v>1</v>
      </c>
      <c r="F76" s="57" t="s">
        <v>300</v>
      </c>
      <c r="G76" s="59">
        <v>0</v>
      </c>
      <c r="H76" s="16">
        <v>269.76</v>
      </c>
      <c r="I76" s="16">
        <v>1079.06</v>
      </c>
      <c r="J76" s="17">
        <f>SUM(G76:I76)</f>
        <v>1348.82</v>
      </c>
      <c r="K76" s="18"/>
      <c r="L76" s="18"/>
      <c r="M76" s="18"/>
      <c r="N76" s="18"/>
      <c r="O76" s="18"/>
      <c r="P76" s="18"/>
      <c r="Q76" s="18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</row>
    <row r="77" spans="1:30" ht="14.4" x14ac:dyDescent="0.25">
      <c r="A77" s="57" t="s">
        <v>235</v>
      </c>
      <c r="B77" s="56" t="s">
        <v>41</v>
      </c>
      <c r="C77" s="55" t="s">
        <v>238</v>
      </c>
      <c r="D77" s="56" t="s">
        <v>304</v>
      </c>
      <c r="E77" s="58">
        <v>1</v>
      </c>
      <c r="F77" s="57" t="s">
        <v>297</v>
      </c>
      <c r="G77" s="59">
        <v>0</v>
      </c>
      <c r="H77" s="16">
        <v>269.76</v>
      </c>
      <c r="I77" s="16">
        <v>1079.06</v>
      </c>
      <c r="J77" s="17">
        <f t="shared" si="0"/>
        <v>1348.82</v>
      </c>
      <c r="K77" s="18"/>
      <c r="L77" s="18"/>
      <c r="M77" s="18"/>
      <c r="N77" s="18"/>
      <c r="O77" s="18"/>
      <c r="P77" s="18"/>
      <c r="Q77" s="1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:30" ht="14.4" x14ac:dyDescent="0.25">
      <c r="A78" s="57" t="s">
        <v>234</v>
      </c>
      <c r="B78" s="56" t="s">
        <v>41</v>
      </c>
      <c r="C78" s="55" t="s">
        <v>238</v>
      </c>
      <c r="D78" s="56" t="s">
        <v>304</v>
      </c>
      <c r="E78" s="58">
        <v>1</v>
      </c>
      <c r="F78" s="57" t="s">
        <v>301</v>
      </c>
      <c r="G78" s="59">
        <v>0</v>
      </c>
      <c r="H78" s="16">
        <v>269.76</v>
      </c>
      <c r="I78" s="16">
        <v>1079.06</v>
      </c>
      <c r="J78" s="17">
        <f>SUM(G78:I78)</f>
        <v>1348.82</v>
      </c>
      <c r="K78" s="18"/>
      <c r="L78" s="18"/>
      <c r="M78" s="18"/>
      <c r="N78" s="18"/>
      <c r="O78" s="18"/>
      <c r="P78" s="18"/>
      <c r="Q78" s="1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ht="14.4" x14ac:dyDescent="0.25">
      <c r="A79" s="57" t="s">
        <v>234</v>
      </c>
      <c r="B79" s="56" t="s">
        <v>41</v>
      </c>
      <c r="C79" s="55" t="s">
        <v>238</v>
      </c>
      <c r="D79" s="56" t="s">
        <v>304</v>
      </c>
      <c r="E79" s="58">
        <v>1</v>
      </c>
      <c r="F79" s="57" t="s">
        <v>302</v>
      </c>
      <c r="G79" s="59">
        <v>0</v>
      </c>
      <c r="H79" s="16">
        <v>269.76</v>
      </c>
      <c r="I79" s="16">
        <v>1079.06</v>
      </c>
      <c r="J79" s="17">
        <f>SUM(G79:I79)</f>
        <v>1348.82</v>
      </c>
      <c r="K79" s="18"/>
      <c r="L79" s="18"/>
      <c r="M79" s="18"/>
      <c r="N79" s="18"/>
      <c r="O79" s="18"/>
      <c r="P79" s="18"/>
      <c r="Q79" s="1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ht="14.4" x14ac:dyDescent="0.25">
      <c r="A80" s="57" t="s">
        <v>234</v>
      </c>
      <c r="B80" s="56" t="s">
        <v>41</v>
      </c>
      <c r="C80" s="55" t="s">
        <v>238</v>
      </c>
      <c r="D80" s="56" t="s">
        <v>304</v>
      </c>
      <c r="E80" s="58">
        <v>1</v>
      </c>
      <c r="F80" s="57" t="s">
        <v>298</v>
      </c>
      <c r="G80" s="59">
        <v>0</v>
      </c>
      <c r="H80" s="16">
        <v>269.76</v>
      </c>
      <c r="I80" s="16">
        <v>1079.06</v>
      </c>
      <c r="J80" s="17">
        <f t="shared" si="0"/>
        <v>1348.82</v>
      </c>
      <c r="K80" s="18"/>
      <c r="L80" s="18"/>
      <c r="M80" s="18"/>
      <c r="N80" s="18"/>
      <c r="O80" s="18"/>
      <c r="P80" s="18"/>
      <c r="Q80" s="1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ht="14.4" x14ac:dyDescent="0.25">
      <c r="A81" s="57" t="s">
        <v>234</v>
      </c>
      <c r="B81" s="56" t="s">
        <v>41</v>
      </c>
      <c r="C81" s="55" t="s">
        <v>238</v>
      </c>
      <c r="D81" s="56" t="s">
        <v>304</v>
      </c>
      <c r="E81" s="58">
        <v>1</v>
      </c>
      <c r="F81" s="57" t="s">
        <v>299</v>
      </c>
      <c r="G81" s="59">
        <v>0</v>
      </c>
      <c r="H81" s="16">
        <v>269.76</v>
      </c>
      <c r="I81" s="16">
        <v>1079.06</v>
      </c>
      <c r="J81" s="17">
        <f t="shared" si="0"/>
        <v>1348.82</v>
      </c>
      <c r="K81" s="18"/>
      <c r="L81" s="18"/>
      <c r="M81" s="18"/>
      <c r="N81" s="18"/>
      <c r="O81" s="18"/>
      <c r="P81" s="18"/>
      <c r="Q81" s="1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ht="14.4" x14ac:dyDescent="0.25">
      <c r="A82" s="57" t="s">
        <v>234</v>
      </c>
      <c r="B82" s="56" t="s">
        <v>41</v>
      </c>
      <c r="C82" s="55" t="s">
        <v>238</v>
      </c>
      <c r="D82" s="56" t="s">
        <v>304</v>
      </c>
      <c r="E82" s="58">
        <v>1</v>
      </c>
      <c r="F82" s="57" t="s">
        <v>326</v>
      </c>
      <c r="G82" s="59">
        <v>0</v>
      </c>
      <c r="H82" s="16">
        <v>269.76</v>
      </c>
      <c r="I82" s="16">
        <v>1079.06</v>
      </c>
      <c r="J82" s="17">
        <f t="shared" ref="J82" si="2">SUM(G82:I82)</f>
        <v>1348.82</v>
      </c>
      <c r="K82" s="18"/>
      <c r="L82" s="18"/>
      <c r="M82" s="18"/>
      <c r="N82" s="18"/>
      <c r="O82" s="18"/>
      <c r="P82" s="18"/>
      <c r="Q82" s="1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ht="14.4" x14ac:dyDescent="0.25">
      <c r="A83" s="57" t="s">
        <v>237</v>
      </c>
      <c r="B83" s="56" t="s">
        <v>41</v>
      </c>
      <c r="C83" s="55" t="s">
        <v>238</v>
      </c>
      <c r="D83" s="56" t="s">
        <v>303</v>
      </c>
      <c r="E83" s="58">
        <v>1</v>
      </c>
      <c r="F83" s="57"/>
      <c r="G83" s="59"/>
      <c r="H83" s="16"/>
      <c r="I83" s="16"/>
      <c r="J83" s="17"/>
      <c r="K83" s="18"/>
      <c r="L83" s="18"/>
      <c r="M83" s="18"/>
      <c r="N83" s="18"/>
      <c r="O83" s="18"/>
      <c r="P83" s="18"/>
      <c r="Q83" s="18"/>
      <c r="R83" s="51"/>
      <c r="S83" s="51"/>
      <c r="T83" s="51"/>
      <c r="U83" s="51"/>
      <c r="V83" s="51"/>
      <c r="W83" s="51"/>
      <c r="X83" s="51"/>
      <c r="Y83" s="51"/>
      <c r="Z83" s="51"/>
      <c r="AA83" s="5"/>
      <c r="AB83" s="5"/>
      <c r="AC83" s="5"/>
      <c r="AD83" s="5"/>
    </row>
    <row r="84" spans="1:30" ht="14.4" x14ac:dyDescent="0.25">
      <c r="A84" s="57" t="s">
        <v>237</v>
      </c>
      <c r="B84" s="56" t="s">
        <v>41</v>
      </c>
      <c r="C84" s="55" t="s">
        <v>238</v>
      </c>
      <c r="D84" s="56" t="s">
        <v>303</v>
      </c>
      <c r="E84" s="58">
        <v>1</v>
      </c>
      <c r="F84" s="57"/>
      <c r="G84" s="59"/>
      <c r="H84" s="16"/>
      <c r="I84" s="16"/>
      <c r="J84" s="17"/>
      <c r="K84" s="18"/>
      <c r="L84" s="18"/>
      <c r="M84" s="18"/>
      <c r="N84" s="18"/>
      <c r="O84" s="18"/>
      <c r="P84" s="18"/>
      <c r="Q84" s="18"/>
      <c r="R84" s="51"/>
      <c r="S84" s="51"/>
      <c r="T84" s="51"/>
      <c r="U84" s="51"/>
      <c r="V84" s="51"/>
      <c r="W84" s="51"/>
      <c r="X84" s="51"/>
      <c r="Y84" s="51"/>
      <c r="Z84" s="51"/>
      <c r="AA84" s="5"/>
      <c r="AB84" s="5"/>
      <c r="AC84" s="5"/>
      <c r="AD84" s="5"/>
    </row>
    <row r="85" spans="1:30" ht="14.4" x14ac:dyDescent="0.25">
      <c r="A85" s="57" t="s">
        <v>237</v>
      </c>
      <c r="B85" s="56" t="s">
        <v>41</v>
      </c>
      <c r="C85" s="55" t="s">
        <v>238</v>
      </c>
      <c r="D85" s="56" t="s">
        <v>303</v>
      </c>
      <c r="E85" s="58">
        <v>1</v>
      </c>
      <c r="F85" s="57"/>
      <c r="G85" s="59"/>
      <c r="H85" s="16"/>
      <c r="I85" s="16"/>
      <c r="J85" s="17"/>
      <c r="K85" s="18"/>
      <c r="L85" s="18"/>
      <c r="M85" s="18"/>
      <c r="N85" s="18"/>
      <c r="O85" s="18"/>
      <c r="P85" s="18"/>
      <c r="Q85" s="1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ht="14.4" x14ac:dyDescent="0.25">
      <c r="A86" s="57" t="s">
        <v>237</v>
      </c>
      <c r="B86" s="56" t="s">
        <v>41</v>
      </c>
      <c r="C86" s="55" t="s">
        <v>238</v>
      </c>
      <c r="D86" s="56" t="s">
        <v>303</v>
      </c>
      <c r="E86" s="58">
        <v>1</v>
      </c>
      <c r="F86" s="57"/>
      <c r="G86" s="59"/>
      <c r="H86" s="16"/>
      <c r="I86" s="16"/>
      <c r="J86" s="17"/>
      <c r="K86" s="18"/>
      <c r="L86" s="18"/>
      <c r="M86" s="18"/>
      <c r="N86" s="18"/>
      <c r="O86" s="18"/>
      <c r="P86" s="18"/>
      <c r="Q86" s="1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ht="14.4" x14ac:dyDescent="0.25">
      <c r="A87" s="57"/>
      <c r="B87" s="56"/>
      <c r="C87" s="55"/>
      <c r="D87" s="56"/>
      <c r="E87" s="58">
        <v>0</v>
      </c>
      <c r="F87" s="57"/>
      <c r="G87" s="59"/>
      <c r="H87" s="16"/>
      <c r="I87" s="16"/>
      <c r="J87" s="17"/>
      <c r="K87" s="18"/>
      <c r="L87" s="18"/>
      <c r="M87" s="18"/>
      <c r="N87" s="18"/>
      <c r="O87" s="18"/>
      <c r="P87" s="18"/>
      <c r="Q87" s="1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ht="14.4" x14ac:dyDescent="0.25">
      <c r="A88" s="57"/>
      <c r="B88" s="56"/>
      <c r="C88" s="55"/>
      <c r="D88" s="56"/>
      <c r="E88" s="58">
        <v>0</v>
      </c>
      <c r="F88" s="57"/>
      <c r="G88" s="59"/>
      <c r="H88" s="16"/>
      <c r="I88" s="16"/>
      <c r="J88" s="17"/>
      <c r="K88" s="18"/>
      <c r="L88" s="18"/>
      <c r="M88" s="18"/>
      <c r="N88" s="18"/>
      <c r="O88" s="18"/>
      <c r="P88" s="18"/>
      <c r="Q88" s="1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ht="41.4" x14ac:dyDescent="0.25">
      <c r="A89" s="53" t="s">
        <v>11</v>
      </c>
      <c r="B89" s="53" t="s">
        <v>12</v>
      </c>
      <c r="C89" s="54" t="s">
        <v>13</v>
      </c>
      <c r="D89" s="54" t="s">
        <v>14</v>
      </c>
      <c r="E89" s="21" t="s">
        <v>15</v>
      </c>
      <c r="F89" s="60"/>
      <c r="G89" s="21" t="s">
        <v>16</v>
      </c>
      <c r="H89" s="21" t="s">
        <v>17</v>
      </c>
      <c r="I89" s="21" t="s">
        <v>18</v>
      </c>
      <c r="J89" s="21" t="s">
        <v>19</v>
      </c>
      <c r="K89" s="18"/>
      <c r="L89" s="18"/>
      <c r="M89" s="18"/>
      <c r="N89" s="18"/>
      <c r="O89" s="18"/>
      <c r="P89" s="18"/>
      <c r="Q89" s="1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ht="14.4" x14ac:dyDescent="0.25">
      <c r="A90" s="23" t="s">
        <v>20</v>
      </c>
      <c r="B90" s="15" t="s">
        <v>21</v>
      </c>
      <c r="C90" s="24">
        <f>SUMIFS($E$7:$E$88,$B$7:$B$88,"DAS",$D$7:$D$88,"&lt;&gt;VAGO")</f>
        <v>3</v>
      </c>
      <c r="D90" s="24">
        <f>SUMIFS($E$7:$E$88,$B$7:$B$88,"DAS",$D$7:$D$88,"VAGO")</f>
        <v>1</v>
      </c>
      <c r="E90" s="24">
        <f t="shared" ref="E90:E100" si="3">C90+D90</f>
        <v>4</v>
      </c>
      <c r="F90" s="25"/>
      <c r="G90" s="26">
        <f>SUMIF($B$7:$B$88,"DAS",$G$7:$G$88)</f>
        <v>0</v>
      </c>
      <c r="H90" s="26">
        <f>SUMIF($B$7:$B$88,"DAS",$H$7:$H$88)</f>
        <v>3016</v>
      </c>
      <c r="I90" s="26">
        <f>SUMIF($B$7:$B$88,"DAS",$I$7:$I$88)</f>
        <v>50297.599999999999</v>
      </c>
      <c r="J90" s="26">
        <f>SUMIF($B$7:$B$88,"DAS",$J$7:$J$88)</f>
        <v>53313.599999999999</v>
      </c>
      <c r="K90" s="27"/>
      <c r="L90" s="27"/>
      <c r="M90" s="27"/>
      <c r="N90" s="27"/>
      <c r="O90" s="27"/>
      <c r="P90" s="27"/>
      <c r="Q90" s="27"/>
    </row>
    <row r="91" spans="1:30" ht="14.4" x14ac:dyDescent="0.25">
      <c r="A91" s="23" t="s">
        <v>22</v>
      </c>
      <c r="B91" s="15" t="s">
        <v>23</v>
      </c>
      <c r="C91" s="24">
        <f>SUMIFS($E$7:$E$88,$B$7:$B$88,"DAS-1",$D$7:$D$88,"&lt;&gt;VAGO")</f>
        <v>0</v>
      </c>
      <c r="D91" s="24">
        <f>SUMIFS($E$7:$E$88,$B$7:$B$88,"DAS-1",$D$7:$D$88,"VAGO")</f>
        <v>0</v>
      </c>
      <c r="E91" s="24">
        <f t="shared" si="3"/>
        <v>0</v>
      </c>
      <c r="F91" s="28"/>
      <c r="G91" s="26">
        <f>SUMIF($B$7:$B$88,"DAS-1",$G$7:$G$88)</f>
        <v>0</v>
      </c>
      <c r="H91" s="26">
        <f>SUMIF($B$7:$B$88,"DAS-1",$H$7:$H$88)</f>
        <v>0</v>
      </c>
      <c r="I91" s="26">
        <f>SUMIF($B$7:$B$88,"DAS-1",$I$7:$I$88)</f>
        <v>0</v>
      </c>
      <c r="J91" s="26">
        <f>SUMIF($B$7:$B$88,"DAS-1",$J$7:$J$88)</f>
        <v>0</v>
      </c>
      <c r="K91" s="27"/>
      <c r="L91" s="27"/>
      <c r="M91" s="27"/>
      <c r="N91" s="27"/>
      <c r="O91" s="27"/>
      <c r="P91" s="27"/>
      <c r="Q91" s="27"/>
    </row>
    <row r="92" spans="1:30" ht="14.4" x14ac:dyDescent="0.25">
      <c r="A92" s="23" t="s">
        <v>24</v>
      </c>
      <c r="B92" s="15" t="s">
        <v>25</v>
      </c>
      <c r="C92" s="24">
        <f>SUMIFS($E$7:$E$88,$B$7:$B$88,"DAS-2",$D$7:$D$88,"&lt;&gt;VAGO")</f>
        <v>6</v>
      </c>
      <c r="D92" s="24">
        <f>SUMIFS($E$7:$E$88,$B$7:$B$88,"DAS-2",$D$7:$D$88,"VAGO")</f>
        <v>0</v>
      </c>
      <c r="E92" s="24">
        <f t="shared" si="3"/>
        <v>6</v>
      </c>
      <c r="F92" s="28"/>
      <c r="G92" s="26">
        <f>SUMIF($B$7:$B$88,"DAS-2",$G$7:$G$88)</f>
        <v>0</v>
      </c>
      <c r="H92" s="26">
        <f>SUMIF($B$7:$B$88,"DAS-2",$H$7:$H$88)</f>
        <v>8478.25</v>
      </c>
      <c r="I92" s="26">
        <f>SUMIF($B$7:$B$88,"DAS-2",$I$7:$I$88)</f>
        <v>40695.72</v>
      </c>
      <c r="J92" s="26">
        <f>SUMIF($B$7:$B$88,"DAS-2",$J$7:$J$88)</f>
        <v>49173.970000000008</v>
      </c>
      <c r="K92" s="27"/>
      <c r="L92" s="27"/>
      <c r="M92" s="27"/>
      <c r="N92" s="27"/>
      <c r="O92" s="27"/>
      <c r="P92" s="27"/>
      <c r="Q92" s="27"/>
    </row>
    <row r="93" spans="1:30" ht="14.4" x14ac:dyDescent="0.25">
      <c r="A93" s="23" t="s">
        <v>26</v>
      </c>
      <c r="B93" s="15" t="s">
        <v>27</v>
      </c>
      <c r="C93" s="24">
        <f>SUMIFS($E$7:$E$88,$B$7:$B$88,"DAS-3",$D$7:$D$88,"&lt;&gt;VAGO")</f>
        <v>0</v>
      </c>
      <c r="D93" s="24">
        <f>SUMIFS($E$7:$E$88,$B$7:$B$88,"DAS-3",$D$7:$D$88,"VAGO")</f>
        <v>0</v>
      </c>
      <c r="E93" s="24">
        <f t="shared" si="3"/>
        <v>0</v>
      </c>
      <c r="F93" s="28"/>
      <c r="G93" s="26">
        <f>SUMIF($B$7:$B$88,"DAS-3",$G$7:$G$88)</f>
        <v>0</v>
      </c>
      <c r="H93" s="26">
        <f>SUMIF($B$7:$B$88,"DAS-3",$H$7:$H$88)</f>
        <v>0</v>
      </c>
      <c r="I93" s="26">
        <f>SUMIF($B$7:$B$88,"DAS-3",$I$7:$I$88)</f>
        <v>0</v>
      </c>
      <c r="J93" s="26">
        <f>SUMIF($B$7:$B$88,"DAS-3",$J$7:$J$88)</f>
        <v>0</v>
      </c>
      <c r="K93" s="27"/>
      <c r="L93" s="27"/>
      <c r="M93" s="27"/>
      <c r="N93" s="27"/>
      <c r="O93" s="27"/>
      <c r="P93" s="27"/>
      <c r="Q93" s="27"/>
    </row>
    <row r="94" spans="1:30" ht="14.4" x14ac:dyDescent="0.25">
      <c r="A94" s="29" t="s">
        <v>28</v>
      </c>
      <c r="B94" s="15" t="s">
        <v>29</v>
      </c>
      <c r="C94" s="24">
        <f>SUMIFS($E$7:$E$88,$B$7:$B$88,"DAS-4",$D$7:$D$88,"&lt;&gt;VAGO")</f>
        <v>9</v>
      </c>
      <c r="D94" s="24">
        <f>SUMIFS($E$7:$E$88,$B$7:$B$88,"DAS-4",$D$7:$D$88,"VAGO")</f>
        <v>2</v>
      </c>
      <c r="E94" s="24">
        <f t="shared" si="3"/>
        <v>11</v>
      </c>
      <c r="F94" s="30"/>
      <c r="G94" s="26">
        <f>SUMIF($B$7:$B$88,"DAS-4",$G$7:$G$88)</f>
        <v>0</v>
      </c>
      <c r="H94" s="26">
        <f>SUMIF($B$7:$B$88,"DAS-4",$H$7:$H$88)</f>
        <v>9171.9599999999991</v>
      </c>
      <c r="I94" s="26">
        <f>SUMIF($B$7:$B$88,"DAS-4",$I$7:$I$88)</f>
        <v>47169.99</v>
      </c>
      <c r="J94" s="26">
        <f>SUMIF($B$7:$B$88,"DAS-4",$J$7:$J$88)</f>
        <v>56341.95</v>
      </c>
      <c r="K94" s="27"/>
      <c r="L94" s="27"/>
      <c r="M94" s="27"/>
      <c r="N94" s="27"/>
      <c r="O94" s="27"/>
      <c r="P94" s="27"/>
      <c r="Q94" s="27"/>
    </row>
    <row r="95" spans="1:30" ht="14.4" x14ac:dyDescent="0.25">
      <c r="A95" s="29" t="s">
        <v>30</v>
      </c>
      <c r="B95" s="15" t="s">
        <v>31</v>
      </c>
      <c r="C95" s="24">
        <f>SUMIFS($E$7:$E$88,$B$7:$B$88,"DAS-5",$D$7:$D$88,"&lt;&gt;VAGO")</f>
        <v>5</v>
      </c>
      <c r="D95" s="24">
        <f>SUMIFS($E$7:$E$88,$B$7:$B$88,"DAS-5",$D$7:$D$88,"VAGO")</f>
        <v>0</v>
      </c>
      <c r="E95" s="24">
        <f t="shared" si="3"/>
        <v>5</v>
      </c>
      <c r="F95" s="30"/>
      <c r="G95" s="26">
        <f>SUMIF($B$7:$B$88,"DAS-5",$G$7:$G$88)</f>
        <v>0</v>
      </c>
      <c r="H95" s="26">
        <f>SUMIF($B$7:$B$88,"DAS-5",$H$7:$H$88)</f>
        <v>5395.25</v>
      </c>
      <c r="I95" s="26">
        <f>SUMIF($B$7:$B$88,"DAS-5",$I$7:$I$88)</f>
        <v>21581.05</v>
      </c>
      <c r="J95" s="26">
        <f>SUMIF($B$7:$B$88,"DAS-5",$J$7:$J$88)</f>
        <v>26976.300000000003</v>
      </c>
      <c r="K95" s="27"/>
      <c r="L95" s="27"/>
      <c r="M95" s="27"/>
      <c r="N95" s="27"/>
      <c r="O95" s="27"/>
      <c r="P95" s="27"/>
      <c r="Q95" s="27"/>
    </row>
    <row r="96" spans="1:30" ht="14.4" x14ac:dyDescent="0.25">
      <c r="A96" s="29" t="s">
        <v>32</v>
      </c>
      <c r="B96" s="15" t="s">
        <v>33</v>
      </c>
      <c r="C96" s="24">
        <f>SUMIFS($E$7:$E$88,$B$7:$B$88,"CAA-1",$D$7:$D$88,"&lt;&gt;VAGO")</f>
        <v>22</v>
      </c>
      <c r="D96" s="24">
        <f>SUMIFS($E$7:$E$88,$B$7:$B$88,"CAA-1",$D$7:$D$88,"VAGO")</f>
        <v>0</v>
      </c>
      <c r="E96" s="24">
        <f t="shared" si="3"/>
        <v>22</v>
      </c>
      <c r="F96" s="30"/>
      <c r="G96" s="26">
        <f>SUMIF($B$7:$B$88,"CAA-1",$G$7:$G$88)</f>
        <v>0</v>
      </c>
      <c r="H96" s="26">
        <f>SUMIF($B$7:$B$88,"CAA-1",$H$7:$H$88)</f>
        <v>20602.119999999988</v>
      </c>
      <c r="I96" s="26">
        <f>SUMIF($B$7:$B$88,"CAA-1",$I$7:$I$88)</f>
        <v>82408.700000000012</v>
      </c>
      <c r="J96" s="26">
        <f>SUMIF($B$7:$B$88,"CAA-1",$J$7:$J$88)</f>
        <v>103010.81999999996</v>
      </c>
      <c r="K96" s="27"/>
      <c r="L96" s="27"/>
      <c r="M96" s="27"/>
      <c r="N96" s="27"/>
      <c r="O96" s="27"/>
      <c r="P96" s="27"/>
      <c r="Q96" s="27"/>
    </row>
    <row r="97" spans="1:30" ht="14.4" x14ac:dyDescent="0.25">
      <c r="A97" s="29" t="s">
        <v>34</v>
      </c>
      <c r="B97" s="15" t="s">
        <v>35</v>
      </c>
      <c r="C97" s="24">
        <f>SUMIFS($E$7:$E$88,$B$7:$B$88,"CAA-2",$D$7:$D$88,"&lt;&gt;VAGO")</f>
        <v>9</v>
      </c>
      <c r="D97" s="24">
        <f>SUMIFS($E$7:$E$88,$B$7:$B$88,"CAA-2",$D$7:$D$88,"VAGO")</f>
        <v>1</v>
      </c>
      <c r="E97" s="24">
        <f t="shared" si="3"/>
        <v>10</v>
      </c>
      <c r="F97" s="30"/>
      <c r="G97" s="26">
        <f>SUMIF($B$7:$B$88,"CAA-2",$G$7:$G$88)</f>
        <v>0</v>
      </c>
      <c r="H97" s="26">
        <f>SUMIF($B$7:$B$88,"CAA-2",$H$7:$H$88)</f>
        <v>6936.75</v>
      </c>
      <c r="I97" s="26">
        <f>SUMIF($B$7:$B$88,"CAA-2",$I$7:$I$88)</f>
        <v>27747.090000000004</v>
      </c>
      <c r="J97" s="26">
        <f>SUMIF($B$7:$B$88,"CAA-2",$J$7:$J$88)</f>
        <v>34683.840000000011</v>
      </c>
      <c r="K97" s="27"/>
      <c r="L97" s="27"/>
      <c r="M97" s="27"/>
      <c r="N97" s="27"/>
      <c r="O97" s="27"/>
      <c r="P97" s="27"/>
      <c r="Q97" s="27"/>
    </row>
    <row r="98" spans="1:30" ht="14.4" x14ac:dyDescent="0.25">
      <c r="A98" s="29" t="s">
        <v>36</v>
      </c>
      <c r="B98" s="15" t="s">
        <v>37</v>
      </c>
      <c r="C98" s="24">
        <f>SUMIFS($E$7:$E$88,$B$7:$B$88,"CAA-3",$D$7:$D$88,"&lt;&gt;VAGO")</f>
        <v>7</v>
      </c>
      <c r="D98" s="24">
        <f>SUMIFS($E$7:$E$88,$B$7:$B$88,"CAA-3",$D$7:$D$88,"VAGO")</f>
        <v>4</v>
      </c>
      <c r="E98" s="24">
        <f t="shared" si="3"/>
        <v>11</v>
      </c>
      <c r="F98" s="28"/>
      <c r="G98" s="26">
        <f>SUMIF($B$7:$B$88,"CAA-3",$G$7:$G$88)</f>
        <v>0</v>
      </c>
      <c r="H98" s="26">
        <f>SUMIF($B$7:$B$88,"CAA-3",$H$7:$H$88)</f>
        <v>3506.9299999999994</v>
      </c>
      <c r="I98" s="26">
        <f>SUMIF($B$7:$B$88,"CAA-3",$I$7:$I$88)</f>
        <v>14027.719999999998</v>
      </c>
      <c r="J98" s="26">
        <f>SUMIF($B$7:$B$88,"CAA-3",$J$7:$J$88)</f>
        <v>17534.650000000001</v>
      </c>
      <c r="K98" s="27"/>
      <c r="L98" s="27"/>
      <c r="M98" s="27"/>
      <c r="N98" s="27"/>
      <c r="O98" s="27"/>
      <c r="P98" s="27"/>
      <c r="Q98" s="27"/>
    </row>
    <row r="99" spans="1:30" ht="14.4" x14ac:dyDescent="0.25">
      <c r="A99" s="29" t="s">
        <v>38</v>
      </c>
      <c r="B99" s="15" t="s">
        <v>39</v>
      </c>
      <c r="C99" s="24">
        <f>SUMIFS($E$7:$E$88,$B$7:$B$88,"CAA-4",$D$7:$D$88,"&lt;&gt;VAGO")</f>
        <v>0</v>
      </c>
      <c r="D99" s="24">
        <f>SUMIFS($E$7:$E$88,$B$7:$B$88,"CAA-4",$D$7:$D$88,"VAGO")</f>
        <v>0</v>
      </c>
      <c r="E99" s="24">
        <f>C99+D99</f>
        <v>0</v>
      </c>
      <c r="F99" s="28"/>
      <c r="G99" s="26">
        <f>SUMIF($B$7:$B$88,"CAA-4",$G$7:$G$88)</f>
        <v>0</v>
      </c>
      <c r="H99" s="26">
        <f>SUMIF($B$7:$B$88,"CAA-4",$H$7:$H$88)</f>
        <v>0</v>
      </c>
      <c r="I99" s="26">
        <f>SUMIF($B$7:$B$88,"CAA-4",$I$7:$I$88)</f>
        <v>0</v>
      </c>
      <c r="J99" s="26">
        <f>SUMIF($B$7:$B$88,"CAA-4",$J$7:$J$88)</f>
        <v>0</v>
      </c>
      <c r="K99" s="27"/>
      <c r="L99" s="27"/>
      <c r="M99" s="27"/>
      <c r="N99" s="27"/>
      <c r="O99" s="27"/>
      <c r="P99" s="27"/>
      <c r="Q99" s="27"/>
    </row>
    <row r="100" spans="1:30" ht="14.4" x14ac:dyDescent="0.25">
      <c r="A100" s="29" t="s">
        <v>40</v>
      </c>
      <c r="B100" s="15" t="s">
        <v>41</v>
      </c>
      <c r="C100" s="24">
        <f>SUMIFS($E$7:$E$88,$B$7:$B$88,"CAA-5",$D$7:$D$88,"&lt;&gt;VAGO")</f>
        <v>7</v>
      </c>
      <c r="D100" s="24">
        <f>SUMIFS($E$7:$E$88,$B$7:$B$88,"CAA-5",$D$7:$D$88,"VAGO")</f>
        <v>4</v>
      </c>
      <c r="E100" s="24">
        <f t="shared" si="3"/>
        <v>11</v>
      </c>
      <c r="F100" s="28"/>
      <c r="G100" s="26">
        <f>SUMIF($B$7:$B$88,"CAA-5",$G$7:$G$88)</f>
        <v>0</v>
      </c>
      <c r="H100" s="26">
        <f>SUMIF($B$7:$B$88,"CAA-5",$H$7:$H$88)</f>
        <v>1888.32</v>
      </c>
      <c r="I100" s="26">
        <f>SUMIF($B$7:$B$88,"CAA-5",$I$7:$I$88)</f>
        <v>7553.4199999999983</v>
      </c>
      <c r="J100" s="26">
        <f>SUMIF($B$7:$B$88,"CAA-5",$J$7:$J$88)</f>
        <v>9441.74</v>
      </c>
      <c r="K100" s="27"/>
      <c r="L100" s="27"/>
      <c r="M100" s="27"/>
      <c r="N100" s="27"/>
      <c r="O100" s="27"/>
      <c r="P100" s="27"/>
      <c r="Q100" s="27"/>
    </row>
    <row r="101" spans="1:30" ht="14.4" x14ac:dyDescent="0.25">
      <c r="A101" s="20" t="s">
        <v>42</v>
      </c>
      <c r="B101" s="22"/>
      <c r="C101" s="21">
        <f>SUM(C90:C100)</f>
        <v>68</v>
      </c>
      <c r="D101" s="21">
        <f>SUM(D90:D100)</f>
        <v>12</v>
      </c>
      <c r="E101" s="21">
        <f>SUM(E90:E100)</f>
        <v>80</v>
      </c>
      <c r="F101" s="22"/>
      <c r="G101" s="31">
        <f t="shared" ref="G101:J101" si="4">SUM(G90:G100)</f>
        <v>0</v>
      </c>
      <c r="H101" s="31">
        <f t="shared" si="4"/>
        <v>58995.579999999987</v>
      </c>
      <c r="I101" s="31">
        <f t="shared" si="4"/>
        <v>291481.28999999998</v>
      </c>
      <c r="J101" s="31">
        <f t="shared" si="4"/>
        <v>350476.87</v>
      </c>
      <c r="K101" s="27"/>
      <c r="L101" s="27"/>
      <c r="M101" s="27"/>
      <c r="N101" s="27"/>
      <c r="O101" s="27"/>
      <c r="P101" s="27"/>
      <c r="Q101" s="27"/>
    </row>
    <row r="102" spans="1:30" ht="45.75" customHeight="1" x14ac:dyDescent="0.25">
      <c r="A102" s="27"/>
      <c r="B102" s="27"/>
      <c r="C102" s="27"/>
      <c r="D102" s="27"/>
      <c r="E102" s="27"/>
      <c r="F102" s="27"/>
      <c r="G102" s="27"/>
      <c r="H102" s="18"/>
      <c r="I102" s="18"/>
      <c r="J102" s="32"/>
      <c r="K102" s="27"/>
      <c r="L102" s="27"/>
      <c r="M102" s="27"/>
      <c r="N102" s="27"/>
      <c r="O102" s="27"/>
      <c r="P102" s="27"/>
      <c r="Q102" s="27"/>
    </row>
    <row r="103" spans="1:30" ht="14.4" x14ac:dyDescent="0.25">
      <c r="A103" s="74" t="s">
        <v>43</v>
      </c>
      <c r="B103" s="66"/>
      <c r="C103" s="66"/>
      <c r="D103" s="66"/>
      <c r="E103" s="66"/>
      <c r="F103" s="66"/>
      <c r="G103" s="66"/>
      <c r="H103" s="66"/>
      <c r="I103" s="67"/>
      <c r="J103" s="27"/>
      <c r="K103" s="6"/>
      <c r="L103" s="27"/>
      <c r="M103" s="27"/>
      <c r="N103" s="27"/>
      <c r="O103" s="27"/>
      <c r="P103" s="27"/>
      <c r="Q103" s="27"/>
    </row>
    <row r="104" spans="1:30" ht="27.6" x14ac:dyDescent="0.25">
      <c r="A104" s="9" t="s">
        <v>44</v>
      </c>
      <c r="B104" s="9" t="s">
        <v>45</v>
      </c>
      <c r="C104" s="9" t="s">
        <v>46</v>
      </c>
      <c r="D104" s="9" t="s">
        <v>47</v>
      </c>
      <c r="E104" s="9" t="s">
        <v>48</v>
      </c>
      <c r="F104" s="9" t="s">
        <v>49</v>
      </c>
      <c r="G104" s="9" t="s">
        <v>50</v>
      </c>
      <c r="H104" s="9" t="s">
        <v>51</v>
      </c>
      <c r="I104" s="9" t="s">
        <v>52</v>
      </c>
      <c r="J104" s="33"/>
      <c r="K104" s="6"/>
      <c r="L104" s="33"/>
      <c r="M104" s="33"/>
      <c r="N104" s="33"/>
      <c r="O104" s="33"/>
      <c r="P104" s="33"/>
      <c r="Q104" s="33"/>
      <c r="R104" s="34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</row>
    <row r="105" spans="1:30" ht="14.4" x14ac:dyDescent="0.25">
      <c r="A105" s="13"/>
      <c r="B105" s="35"/>
      <c r="C105" s="14"/>
      <c r="D105" s="14"/>
      <c r="E105" s="15">
        <v>0</v>
      </c>
      <c r="F105" s="36"/>
      <c r="G105" s="16">
        <v>0</v>
      </c>
      <c r="H105" s="16">
        <v>0</v>
      </c>
      <c r="I105" s="17">
        <f t="shared" ref="I105:I114" si="5">SUM(G105:H105)</f>
        <v>0</v>
      </c>
      <c r="J105" s="27"/>
      <c r="K105" s="18"/>
      <c r="L105" s="18"/>
      <c r="M105" s="18"/>
      <c r="N105" s="18"/>
      <c r="O105" s="18"/>
      <c r="P105" s="18"/>
      <c r="Q105" s="1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ht="14.4" x14ac:dyDescent="0.25">
      <c r="A106" s="13"/>
      <c r="B106" s="35"/>
      <c r="C106" s="14"/>
      <c r="D106" s="14"/>
      <c r="E106" s="15">
        <v>0</v>
      </c>
      <c r="F106" s="36"/>
      <c r="G106" s="16">
        <v>0</v>
      </c>
      <c r="H106" s="16">
        <v>0</v>
      </c>
      <c r="I106" s="17">
        <f t="shared" si="5"/>
        <v>0</v>
      </c>
      <c r="J106" s="27"/>
      <c r="K106" s="18"/>
      <c r="L106" s="18"/>
      <c r="M106" s="18"/>
      <c r="N106" s="18"/>
      <c r="O106" s="18"/>
      <c r="P106" s="18"/>
      <c r="Q106" s="1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ht="14.4" x14ac:dyDescent="0.25">
      <c r="A107" s="13"/>
      <c r="B107" s="35"/>
      <c r="C107" s="14"/>
      <c r="D107" s="14"/>
      <c r="E107" s="15">
        <v>0</v>
      </c>
      <c r="F107" s="13"/>
      <c r="G107" s="16">
        <v>0</v>
      </c>
      <c r="H107" s="16">
        <v>0</v>
      </c>
      <c r="I107" s="17">
        <f t="shared" si="5"/>
        <v>0</v>
      </c>
      <c r="J107" s="27"/>
      <c r="K107" s="18"/>
      <c r="L107" s="18"/>
      <c r="M107" s="18"/>
      <c r="N107" s="18"/>
      <c r="O107" s="18"/>
      <c r="P107" s="18"/>
      <c r="Q107" s="1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ht="14.4" x14ac:dyDescent="0.25">
      <c r="A108" s="13"/>
      <c r="B108" s="35"/>
      <c r="C108" s="14"/>
      <c r="D108" s="14"/>
      <c r="E108" s="15">
        <v>0</v>
      </c>
      <c r="F108" s="13"/>
      <c r="G108" s="16">
        <v>0</v>
      </c>
      <c r="H108" s="16">
        <v>0</v>
      </c>
      <c r="I108" s="17">
        <f t="shared" si="5"/>
        <v>0</v>
      </c>
      <c r="J108" s="27"/>
      <c r="K108" s="18"/>
      <c r="L108" s="18"/>
      <c r="M108" s="18"/>
      <c r="N108" s="18"/>
      <c r="O108" s="18"/>
      <c r="P108" s="18"/>
      <c r="Q108" s="1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ht="14.4" x14ac:dyDescent="0.25">
      <c r="A109" s="13"/>
      <c r="B109" s="35"/>
      <c r="C109" s="14"/>
      <c r="D109" s="14"/>
      <c r="E109" s="15">
        <v>0</v>
      </c>
      <c r="F109" s="13"/>
      <c r="G109" s="16">
        <v>0</v>
      </c>
      <c r="H109" s="16">
        <v>0</v>
      </c>
      <c r="I109" s="17">
        <f t="shared" si="5"/>
        <v>0</v>
      </c>
      <c r="J109" s="27"/>
      <c r="K109" s="18"/>
      <c r="L109" s="18"/>
      <c r="M109" s="18"/>
      <c r="N109" s="18"/>
      <c r="O109" s="18"/>
      <c r="P109" s="18"/>
      <c r="Q109" s="1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ht="14.4" x14ac:dyDescent="0.25">
      <c r="A110" s="13"/>
      <c r="B110" s="35"/>
      <c r="C110" s="14"/>
      <c r="D110" s="14"/>
      <c r="E110" s="15">
        <v>0</v>
      </c>
      <c r="F110" s="13"/>
      <c r="G110" s="16">
        <v>0</v>
      </c>
      <c r="H110" s="16">
        <v>0</v>
      </c>
      <c r="I110" s="17">
        <f t="shared" si="5"/>
        <v>0</v>
      </c>
      <c r="J110" s="27"/>
      <c r="K110" s="18"/>
      <c r="L110" s="18"/>
      <c r="M110" s="18"/>
      <c r="N110" s="18"/>
      <c r="O110" s="18"/>
      <c r="P110" s="18"/>
      <c r="Q110" s="1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ht="14.4" x14ac:dyDescent="0.25">
      <c r="A111" s="13"/>
      <c r="B111" s="35"/>
      <c r="C111" s="14"/>
      <c r="D111" s="14"/>
      <c r="E111" s="15">
        <v>0</v>
      </c>
      <c r="F111" s="13"/>
      <c r="G111" s="16">
        <v>0</v>
      </c>
      <c r="H111" s="16">
        <v>0</v>
      </c>
      <c r="I111" s="17">
        <f t="shared" si="5"/>
        <v>0</v>
      </c>
      <c r="J111" s="27"/>
      <c r="K111" s="18"/>
      <c r="L111" s="18"/>
      <c r="M111" s="18"/>
      <c r="N111" s="18"/>
      <c r="O111" s="18"/>
      <c r="P111" s="18"/>
      <c r="Q111" s="1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ht="14.4" x14ac:dyDescent="0.25">
      <c r="A112" s="13"/>
      <c r="B112" s="35"/>
      <c r="C112" s="14"/>
      <c r="D112" s="14"/>
      <c r="E112" s="15">
        <v>0</v>
      </c>
      <c r="F112" s="13"/>
      <c r="G112" s="16">
        <v>0</v>
      </c>
      <c r="H112" s="16">
        <v>0</v>
      </c>
      <c r="I112" s="17">
        <f t="shared" si="5"/>
        <v>0</v>
      </c>
      <c r="J112" s="27"/>
      <c r="K112" s="18"/>
      <c r="L112" s="18"/>
      <c r="M112" s="18"/>
      <c r="N112" s="18"/>
      <c r="O112" s="18"/>
      <c r="P112" s="18"/>
      <c r="Q112" s="1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ht="14.4" x14ac:dyDescent="0.25">
      <c r="A113" s="13"/>
      <c r="B113" s="35"/>
      <c r="C113" s="14"/>
      <c r="D113" s="14"/>
      <c r="E113" s="15">
        <v>0</v>
      </c>
      <c r="F113" s="13"/>
      <c r="G113" s="16">
        <v>0</v>
      </c>
      <c r="H113" s="16">
        <v>0</v>
      </c>
      <c r="I113" s="17">
        <f t="shared" si="5"/>
        <v>0</v>
      </c>
      <c r="J113" s="27"/>
      <c r="K113" s="18"/>
      <c r="L113" s="18"/>
      <c r="M113" s="18"/>
      <c r="N113" s="18"/>
      <c r="O113" s="18"/>
      <c r="P113" s="18"/>
      <c r="Q113" s="1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ht="14.4" x14ac:dyDescent="0.25">
      <c r="A114" s="13"/>
      <c r="B114" s="35"/>
      <c r="C114" s="14"/>
      <c r="D114" s="14"/>
      <c r="E114" s="15">
        <v>0</v>
      </c>
      <c r="F114" s="13"/>
      <c r="G114" s="16">
        <v>0</v>
      </c>
      <c r="H114" s="16">
        <v>0</v>
      </c>
      <c r="I114" s="17">
        <f t="shared" si="5"/>
        <v>0</v>
      </c>
      <c r="J114" s="27"/>
      <c r="K114" s="18"/>
      <c r="L114" s="18"/>
      <c r="M114" s="18"/>
      <c r="N114" s="18"/>
      <c r="O114" s="18"/>
      <c r="P114" s="18"/>
      <c r="Q114" s="1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ht="41.4" x14ac:dyDescent="0.25">
      <c r="A115" s="20" t="s">
        <v>53</v>
      </c>
      <c r="B115" s="20" t="s">
        <v>54</v>
      </c>
      <c r="C115" s="21" t="s">
        <v>55</v>
      </c>
      <c r="D115" s="21" t="s">
        <v>56</v>
      </c>
      <c r="E115" s="21" t="s">
        <v>57</v>
      </c>
      <c r="F115" s="37"/>
      <c r="G115" s="21" t="s">
        <v>58</v>
      </c>
      <c r="H115" s="21" t="s">
        <v>59</v>
      </c>
      <c r="I115" s="21" t="s">
        <v>60</v>
      </c>
      <c r="J115" s="27"/>
      <c r="K115" s="6"/>
      <c r="L115" s="6"/>
      <c r="M115" s="6"/>
      <c r="N115" s="6"/>
      <c r="O115" s="6"/>
      <c r="P115" s="6"/>
      <c r="Q115" s="6"/>
      <c r="R115" s="38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</row>
    <row r="116" spans="1:30" ht="14.4" x14ac:dyDescent="0.25">
      <c r="A116" s="23" t="s">
        <v>61</v>
      </c>
      <c r="B116" s="39" t="s">
        <v>62</v>
      </c>
      <c r="C116" s="24">
        <f>SUMIFS($E$105:$E$114,$B$105:$B$114,"FDA",$D$105:$D$114,"&lt;&gt;VAGO")</f>
        <v>0</v>
      </c>
      <c r="D116" s="24">
        <f>SUMIFS($E$105:$E$114,$B$105:$B$114,"FDA",$D$105:$D$114,"VAGO")</f>
        <v>0</v>
      </c>
      <c r="E116" s="24">
        <f t="shared" ref="E116:E120" si="6">C116+D116</f>
        <v>0</v>
      </c>
      <c r="F116" s="25"/>
      <c r="G116" s="17">
        <f>SUMIF($B$105:$B$114,"FDA",$G$105:$G$114)</f>
        <v>0</v>
      </c>
      <c r="H116" s="17">
        <f>SUMIF($B$105:$B$114,"FDA",$H$105:$H$114)</f>
        <v>0</v>
      </c>
      <c r="I116" s="17">
        <f>SUMIF($B$105:$B$114,"FDA",$I$105:$I$114)</f>
        <v>0</v>
      </c>
      <c r="J116" s="18"/>
      <c r="K116" s="6"/>
      <c r="L116" s="18"/>
      <c r="M116" s="18"/>
      <c r="N116" s="18"/>
      <c r="O116" s="18"/>
      <c r="P116" s="18"/>
      <c r="Q116" s="1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ht="14.4" x14ac:dyDescent="0.25">
      <c r="A117" s="23" t="s">
        <v>63</v>
      </c>
      <c r="B117" s="39" t="s">
        <v>64</v>
      </c>
      <c r="C117" s="24">
        <f>SUMIFS($E$105:$E$114,$B$105:$B$114,"FDA-1",$D$105:$D$114,"&lt;&gt;VAGO")</f>
        <v>0</v>
      </c>
      <c r="D117" s="24">
        <f>SUMIFS($E$105:$E$114,$B$105:$B$114,"FDA-1",$D$105:$D$114,"VAGO")</f>
        <v>0</v>
      </c>
      <c r="E117" s="24">
        <f t="shared" si="6"/>
        <v>0</v>
      </c>
      <c r="F117" s="25"/>
      <c r="G117" s="17">
        <f>SUMIF($B$105:$B$114,"FDA-1",$G$105:$G$114)</f>
        <v>0</v>
      </c>
      <c r="H117" s="17">
        <f>SUMIF($B$105:$B$114,"FDA-1",$H$105:$H$114)</f>
        <v>0</v>
      </c>
      <c r="I117" s="17">
        <f>SUMIF($B$105:$B$114,"FDA-1",$I$105:$I$114)</f>
        <v>0</v>
      </c>
      <c r="J117" s="18"/>
      <c r="K117" s="6"/>
      <c r="L117" s="18"/>
      <c r="M117" s="18"/>
      <c r="N117" s="18"/>
      <c r="O117" s="18"/>
      <c r="P117" s="18"/>
      <c r="Q117" s="1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ht="14.4" x14ac:dyDescent="0.25">
      <c r="A118" s="23" t="s">
        <v>65</v>
      </c>
      <c r="B118" s="39" t="s">
        <v>66</v>
      </c>
      <c r="C118" s="24">
        <f>SUMIFS($E$105:$E$114,$B$105:$B$114,"FDA-2",$D$105:$D$114,"&lt;&gt;VAGO")</f>
        <v>0</v>
      </c>
      <c r="D118" s="24">
        <f>SUMIFS($E$105:$E$114,$B$105:$B$114,"FDA-2",$D$105:$D$114,"VAGO")</f>
        <v>0</v>
      </c>
      <c r="E118" s="24">
        <f t="shared" si="6"/>
        <v>0</v>
      </c>
      <c r="F118" s="28"/>
      <c r="G118" s="17">
        <f>SUMIF($B$105:$B$114,"FDA-2",$G$105:$G$114)</f>
        <v>0</v>
      </c>
      <c r="H118" s="17">
        <f>SUMIF($B$105:$B$114,"FDA-2",$H$105:$H$114)</f>
        <v>0</v>
      </c>
      <c r="I118" s="17">
        <f>SUMIF($B$105:$B$114,"FDA-2",$I$105:$I$114)</f>
        <v>0</v>
      </c>
      <c r="J118" s="18"/>
      <c r="K118" s="6"/>
      <c r="L118" s="18"/>
      <c r="M118" s="18"/>
      <c r="N118" s="18"/>
      <c r="O118" s="18"/>
      <c r="P118" s="18"/>
      <c r="Q118" s="1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ht="14.4" x14ac:dyDescent="0.25">
      <c r="A119" s="23" t="s">
        <v>67</v>
      </c>
      <c r="B119" s="39" t="s">
        <v>68</v>
      </c>
      <c r="C119" s="24">
        <f>SUMIFS($E$105:$E$114,$B$105:$B$114,"FDA-3",$D$105:$D$114,"&lt;&gt;VAGO")</f>
        <v>0</v>
      </c>
      <c r="D119" s="24">
        <f>SUMIFS($E$105:$E$114,$B$105:$B$114,"FDA-3",$D$105:$D$114,"VAGO")</f>
        <v>0</v>
      </c>
      <c r="E119" s="24">
        <f t="shared" si="6"/>
        <v>0</v>
      </c>
      <c r="F119" s="30"/>
      <c r="G119" s="17">
        <f>SUMIF($B$105:$B$114,"FDA-3",$G$105:$G$114)</f>
        <v>0</v>
      </c>
      <c r="H119" s="17">
        <f>SUMIF($B$105:$B$114,"FDA-3",$H$105:$H$114)</f>
        <v>0</v>
      </c>
      <c r="I119" s="17">
        <f>SUMIF($B$105:$B$114,"FDA-3",$I$105:$I$114)</f>
        <v>0</v>
      </c>
      <c r="J119" s="18"/>
      <c r="K119" s="6"/>
      <c r="L119" s="18"/>
      <c r="M119" s="18"/>
      <c r="N119" s="18"/>
      <c r="O119" s="18"/>
      <c r="P119" s="18"/>
      <c r="Q119" s="1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ht="14.4" x14ac:dyDescent="0.25">
      <c r="A120" s="23" t="s">
        <v>69</v>
      </c>
      <c r="B120" s="39" t="s">
        <v>70</v>
      </c>
      <c r="C120" s="24">
        <f>SUMIFS($E$105:$E$114,$B$105:$B$114,"FDA-4",$D$105:$D$114,"&lt;&gt;VAGO")</f>
        <v>0</v>
      </c>
      <c r="D120" s="24">
        <f>SUMIFS($E$105:$E$114,$B$105:$B$114,"FDA-4",$D$105:$D$114,"VAGO")</f>
        <v>0</v>
      </c>
      <c r="E120" s="24">
        <f t="shared" si="6"/>
        <v>0</v>
      </c>
      <c r="F120" s="28"/>
      <c r="G120" s="17">
        <f>SUMIF($B$105:$B$114,"FDA-4",$G$105:$G$114)</f>
        <v>0</v>
      </c>
      <c r="H120" s="17">
        <f>SUMIF($B$105:$B$114,"FDA-4",$H$105:$H$114)</f>
        <v>0</v>
      </c>
      <c r="I120" s="17">
        <f>SUMIF($B$105:$B$114,"FDA-4",$I$105:$I$114)</f>
        <v>0</v>
      </c>
      <c r="J120" s="18"/>
      <c r="K120" s="6"/>
      <c r="L120" s="18"/>
      <c r="M120" s="18"/>
      <c r="N120" s="18"/>
      <c r="O120" s="18"/>
      <c r="P120" s="18"/>
      <c r="Q120" s="1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ht="27.6" x14ac:dyDescent="0.25">
      <c r="A121" s="20" t="s">
        <v>71</v>
      </c>
      <c r="B121" s="37"/>
      <c r="C121" s="21">
        <f t="shared" ref="C121:E121" si="7">SUM(C117:C120)</f>
        <v>0</v>
      </c>
      <c r="D121" s="21">
        <f t="shared" si="7"/>
        <v>0</v>
      </c>
      <c r="E121" s="21">
        <f t="shared" si="7"/>
        <v>0</v>
      </c>
      <c r="F121" s="37"/>
      <c r="G121" s="40">
        <f t="shared" ref="G121:I121" si="8">SUM(G116:G120)</f>
        <v>0</v>
      </c>
      <c r="H121" s="40">
        <f t="shared" si="8"/>
        <v>0</v>
      </c>
      <c r="I121" s="40">
        <f t="shared" si="8"/>
        <v>0</v>
      </c>
      <c r="J121" s="18"/>
      <c r="K121" s="6"/>
      <c r="L121" s="18"/>
      <c r="M121" s="18"/>
      <c r="N121" s="18"/>
      <c r="O121" s="18"/>
      <c r="P121" s="18"/>
      <c r="Q121" s="1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ht="45" customHeight="1" x14ac:dyDescent="0.25">
      <c r="A122" s="32"/>
      <c r="B122" s="32"/>
      <c r="C122" s="32"/>
      <c r="D122" s="32"/>
      <c r="E122" s="32"/>
      <c r="F122" s="32"/>
      <c r="G122" s="32"/>
      <c r="H122" s="32"/>
      <c r="I122" s="6"/>
      <c r="J122" s="18"/>
      <c r="K122" s="6"/>
      <c r="L122" s="18"/>
      <c r="M122" s="18"/>
      <c r="N122" s="18"/>
      <c r="O122" s="18"/>
      <c r="P122" s="18"/>
      <c r="Q122" s="1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ht="14.4" x14ac:dyDescent="0.25">
      <c r="A123" s="74" t="s">
        <v>72</v>
      </c>
      <c r="B123" s="66"/>
      <c r="C123" s="66"/>
      <c r="D123" s="66"/>
      <c r="E123" s="66"/>
      <c r="F123" s="66"/>
      <c r="G123" s="66"/>
      <c r="H123" s="66"/>
      <c r="I123" s="67"/>
      <c r="J123" s="18"/>
      <c r="K123" s="6"/>
      <c r="L123" s="18"/>
      <c r="M123" s="18"/>
      <c r="N123" s="18"/>
      <c r="O123" s="18"/>
      <c r="P123" s="18"/>
      <c r="Q123" s="1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ht="27.6" x14ac:dyDescent="0.25">
      <c r="A124" s="41" t="s">
        <v>73</v>
      </c>
      <c r="B124" s="9" t="s">
        <v>74</v>
      </c>
      <c r="C124" s="9" t="s">
        <v>75</v>
      </c>
      <c r="D124" s="9" t="s">
        <v>76</v>
      </c>
      <c r="E124" s="9" t="s">
        <v>77</v>
      </c>
      <c r="F124" s="9" t="s">
        <v>78</v>
      </c>
      <c r="G124" s="9" t="s">
        <v>79</v>
      </c>
      <c r="H124" s="9" t="s">
        <v>80</v>
      </c>
      <c r="I124" s="9" t="s">
        <v>81</v>
      </c>
      <c r="J124" s="6"/>
      <c r="K124" s="6"/>
      <c r="L124" s="6"/>
      <c r="M124" s="6"/>
      <c r="N124" s="6"/>
      <c r="O124" s="6"/>
      <c r="P124" s="6"/>
      <c r="Q124" s="6"/>
      <c r="R124" s="34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</row>
    <row r="125" spans="1:30" ht="14.4" x14ac:dyDescent="0.25">
      <c r="A125" s="42"/>
      <c r="B125" s="43"/>
      <c r="C125" s="43"/>
      <c r="D125" s="14"/>
      <c r="E125" s="15">
        <v>0</v>
      </c>
      <c r="F125" s="42"/>
      <c r="G125" s="16">
        <v>0</v>
      </c>
      <c r="H125" s="16">
        <v>0</v>
      </c>
      <c r="I125" s="17">
        <f t="shared" ref="I125:I134" si="9">SUM(G125:H125)</f>
        <v>0</v>
      </c>
      <c r="J125" s="18"/>
      <c r="K125" s="18"/>
      <c r="L125" s="18"/>
      <c r="M125" s="18"/>
      <c r="N125" s="18"/>
      <c r="O125" s="18"/>
      <c r="P125" s="18"/>
      <c r="Q125" s="1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ht="14.4" x14ac:dyDescent="0.25">
      <c r="A126" s="13"/>
      <c r="B126" s="43"/>
      <c r="C126" s="14"/>
      <c r="D126" s="14"/>
      <c r="E126" s="15">
        <v>0</v>
      </c>
      <c r="F126" s="13"/>
      <c r="G126" s="16">
        <v>0</v>
      </c>
      <c r="H126" s="16">
        <v>0</v>
      </c>
      <c r="I126" s="17">
        <f t="shared" si="9"/>
        <v>0</v>
      </c>
      <c r="J126" s="18"/>
      <c r="K126" s="18"/>
      <c r="L126" s="18"/>
      <c r="M126" s="18"/>
      <c r="N126" s="18"/>
      <c r="O126" s="18"/>
      <c r="P126" s="18"/>
      <c r="Q126" s="1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ht="14.4" x14ac:dyDescent="0.25">
      <c r="A127" s="13"/>
      <c r="B127" s="43"/>
      <c r="C127" s="14"/>
      <c r="D127" s="14"/>
      <c r="E127" s="15">
        <v>0</v>
      </c>
      <c r="F127" s="36"/>
      <c r="G127" s="16">
        <v>0</v>
      </c>
      <c r="H127" s="16">
        <v>0</v>
      </c>
      <c r="I127" s="17">
        <f t="shared" si="9"/>
        <v>0</v>
      </c>
      <c r="J127" s="18"/>
      <c r="K127" s="18"/>
      <c r="L127" s="18"/>
      <c r="M127" s="18"/>
      <c r="N127" s="18"/>
      <c r="O127" s="18"/>
      <c r="P127" s="18"/>
      <c r="Q127" s="1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ht="14.4" x14ac:dyDescent="0.25">
      <c r="A128" s="42"/>
      <c r="B128" s="43"/>
      <c r="C128" s="14"/>
      <c r="D128" s="14"/>
      <c r="E128" s="15">
        <v>0</v>
      </c>
      <c r="F128" s="13"/>
      <c r="G128" s="16">
        <v>0</v>
      </c>
      <c r="H128" s="16">
        <v>0</v>
      </c>
      <c r="I128" s="17">
        <f t="shared" si="9"/>
        <v>0</v>
      </c>
      <c r="J128" s="18"/>
      <c r="K128" s="18"/>
      <c r="L128" s="18"/>
      <c r="M128" s="18"/>
      <c r="N128" s="18"/>
      <c r="O128" s="18"/>
      <c r="P128" s="18"/>
      <c r="Q128" s="1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ht="14.4" x14ac:dyDescent="0.25">
      <c r="A129" s="42"/>
      <c r="B129" s="43"/>
      <c r="C129" s="43"/>
      <c r="D129" s="14"/>
      <c r="E129" s="15">
        <v>0</v>
      </c>
      <c r="F129" s="42"/>
      <c r="G129" s="16">
        <v>0</v>
      </c>
      <c r="H129" s="16">
        <v>0</v>
      </c>
      <c r="I129" s="17">
        <f t="shared" si="9"/>
        <v>0</v>
      </c>
      <c r="J129" s="18"/>
      <c r="K129" s="18"/>
      <c r="L129" s="18"/>
      <c r="M129" s="18"/>
      <c r="N129" s="18"/>
      <c r="O129" s="18"/>
      <c r="P129" s="18"/>
      <c r="Q129" s="1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ht="14.4" x14ac:dyDescent="0.25">
      <c r="A130" s="42"/>
      <c r="B130" s="43"/>
      <c r="C130" s="43"/>
      <c r="D130" s="14"/>
      <c r="E130" s="15">
        <v>0</v>
      </c>
      <c r="F130" s="42"/>
      <c r="G130" s="16">
        <v>0</v>
      </c>
      <c r="H130" s="16">
        <v>0</v>
      </c>
      <c r="I130" s="17">
        <f t="shared" si="9"/>
        <v>0</v>
      </c>
      <c r="J130" s="18"/>
      <c r="K130" s="18"/>
      <c r="L130" s="18"/>
      <c r="M130" s="18"/>
      <c r="N130" s="18"/>
      <c r="O130" s="18"/>
      <c r="P130" s="18"/>
      <c r="Q130" s="1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ht="14.4" x14ac:dyDescent="0.25">
      <c r="A131" s="42"/>
      <c r="B131" s="43"/>
      <c r="C131" s="43"/>
      <c r="D131" s="14"/>
      <c r="E131" s="15">
        <v>0</v>
      </c>
      <c r="F131" s="42"/>
      <c r="G131" s="16">
        <v>0</v>
      </c>
      <c r="H131" s="16">
        <v>0</v>
      </c>
      <c r="I131" s="17">
        <f t="shared" si="9"/>
        <v>0</v>
      </c>
      <c r="J131" s="18"/>
      <c r="K131" s="18"/>
      <c r="L131" s="18"/>
      <c r="M131" s="18"/>
      <c r="N131" s="18"/>
      <c r="O131" s="18"/>
      <c r="P131" s="18"/>
      <c r="Q131" s="1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ht="14.4" x14ac:dyDescent="0.25">
      <c r="A132" s="42"/>
      <c r="B132" s="43"/>
      <c r="C132" s="43"/>
      <c r="D132" s="14"/>
      <c r="E132" s="15">
        <v>0</v>
      </c>
      <c r="F132" s="42"/>
      <c r="G132" s="16">
        <v>0</v>
      </c>
      <c r="H132" s="16">
        <v>0</v>
      </c>
      <c r="I132" s="17">
        <f t="shared" si="9"/>
        <v>0</v>
      </c>
      <c r="J132" s="18"/>
      <c r="K132" s="18"/>
      <c r="L132" s="18"/>
      <c r="M132" s="18"/>
      <c r="N132" s="18"/>
      <c r="O132" s="18"/>
      <c r="P132" s="18"/>
      <c r="Q132" s="1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ht="14.4" x14ac:dyDescent="0.25">
      <c r="A133" s="42"/>
      <c r="B133" s="43"/>
      <c r="C133" s="43"/>
      <c r="D133" s="14"/>
      <c r="E133" s="15">
        <v>0</v>
      </c>
      <c r="F133" s="42"/>
      <c r="G133" s="16">
        <v>0</v>
      </c>
      <c r="H133" s="16">
        <v>0</v>
      </c>
      <c r="I133" s="17">
        <f t="shared" si="9"/>
        <v>0</v>
      </c>
      <c r="J133" s="18"/>
      <c r="K133" s="18"/>
      <c r="L133" s="18"/>
      <c r="M133" s="18"/>
      <c r="N133" s="18"/>
      <c r="O133" s="18"/>
      <c r="P133" s="18"/>
      <c r="Q133" s="1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ht="14.4" x14ac:dyDescent="0.25">
      <c r="A134" s="42"/>
      <c r="B134" s="43"/>
      <c r="C134" s="43"/>
      <c r="D134" s="14"/>
      <c r="E134" s="15">
        <v>0</v>
      </c>
      <c r="F134" s="42"/>
      <c r="G134" s="16">
        <v>0</v>
      </c>
      <c r="H134" s="16">
        <v>0</v>
      </c>
      <c r="I134" s="17">
        <f t="shared" si="9"/>
        <v>0</v>
      </c>
      <c r="J134" s="18"/>
      <c r="K134" s="18"/>
      <c r="L134" s="18"/>
      <c r="M134" s="18"/>
      <c r="N134" s="18"/>
      <c r="O134" s="18"/>
      <c r="P134" s="18"/>
      <c r="Q134" s="1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ht="41.4" x14ac:dyDescent="0.25">
      <c r="A135" s="20" t="s">
        <v>82</v>
      </c>
      <c r="B135" s="20" t="s">
        <v>83</v>
      </c>
      <c r="C135" s="21" t="s">
        <v>84</v>
      </c>
      <c r="D135" s="21" t="s">
        <v>85</v>
      </c>
      <c r="E135" s="21" t="s">
        <v>86</v>
      </c>
      <c r="F135" s="37"/>
      <c r="G135" s="21" t="s">
        <v>87</v>
      </c>
      <c r="H135" s="21" t="s">
        <v>88</v>
      </c>
      <c r="I135" s="21" t="s">
        <v>89</v>
      </c>
      <c r="J135" s="18"/>
      <c r="K135" s="18"/>
      <c r="L135" s="18"/>
      <c r="M135" s="18"/>
      <c r="N135" s="18"/>
      <c r="O135" s="18"/>
      <c r="P135" s="18"/>
      <c r="Q135" s="18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</row>
    <row r="136" spans="1:30" ht="14.4" x14ac:dyDescent="0.25">
      <c r="A136" s="23" t="s">
        <v>90</v>
      </c>
      <c r="B136" s="39" t="s">
        <v>91</v>
      </c>
      <c r="C136" s="24">
        <f>SUMIFS($E$125:$E$134,$B$125:$B$134,"FGS-1",$D$125:$D$134,"&lt;&gt;VAGO")</f>
        <v>0</v>
      </c>
      <c r="D136" s="24">
        <f>SUMIFS($E$125:$E$134,$B$125:$B$134,"FGS-1",$D$125:$D$134,"VAGO")</f>
        <v>0</v>
      </c>
      <c r="E136" s="24">
        <f t="shared" ref="E136:E141" si="10">C136+D136</f>
        <v>0</v>
      </c>
      <c r="F136" s="25"/>
      <c r="G136" s="17">
        <f t="shared" ref="G136:I136" si="11">SUMIF($B$125:$B$134,"FGS-1",$G$125:$G$134)</f>
        <v>0</v>
      </c>
      <c r="H136" s="17">
        <f t="shared" si="11"/>
        <v>0</v>
      </c>
      <c r="I136" s="17">
        <f t="shared" si="11"/>
        <v>0</v>
      </c>
      <c r="J136" s="18"/>
      <c r="K136" s="18"/>
      <c r="L136" s="18"/>
      <c r="M136" s="18"/>
      <c r="N136" s="18"/>
      <c r="O136" s="18"/>
      <c r="P136" s="18"/>
      <c r="Q136" s="18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</row>
    <row r="137" spans="1:30" ht="14.4" x14ac:dyDescent="0.25">
      <c r="A137" s="23" t="s">
        <v>92</v>
      </c>
      <c r="B137" s="39" t="s">
        <v>93</v>
      </c>
      <c r="C137" s="24">
        <f>SUMIFS($E$125:$E$134,$B$125:$B$134,"FGS-2",$D$125:$D$134,"&lt;&gt;VAGO")</f>
        <v>0</v>
      </c>
      <c r="D137" s="24">
        <f>SUMIFS($E$125:$E$134,$B$125:$B$134,"FGS-2",$D$125:$D$134,"VAGO")</f>
        <v>0</v>
      </c>
      <c r="E137" s="24">
        <f t="shared" si="10"/>
        <v>0</v>
      </c>
      <c r="F137" s="28"/>
      <c r="G137" s="17">
        <f t="shared" ref="G137:I137" si="12">SUMIF($B$125:$B$134,"FGS-2",$G$125:$G$134)</f>
        <v>0</v>
      </c>
      <c r="H137" s="17">
        <f t="shared" si="12"/>
        <v>0</v>
      </c>
      <c r="I137" s="17">
        <f t="shared" si="12"/>
        <v>0</v>
      </c>
      <c r="J137" s="18"/>
      <c r="K137" s="18"/>
      <c r="L137" s="18"/>
      <c r="M137" s="18"/>
      <c r="N137" s="18"/>
      <c r="O137" s="18"/>
      <c r="P137" s="18"/>
      <c r="Q137" s="18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</row>
    <row r="138" spans="1:30" ht="14.4" x14ac:dyDescent="0.25">
      <c r="A138" s="23" t="s">
        <v>94</v>
      </c>
      <c r="B138" s="39" t="s">
        <v>95</v>
      </c>
      <c r="C138" s="24">
        <f>SUMIFS($E$125:$E$134,$B$125:$B$134,"FGS-3",$D$125:$D$134,"&lt;&gt;VAGO")</f>
        <v>0</v>
      </c>
      <c r="D138" s="24">
        <f>SUMIFS($E$125:$E$134,$B$125:$B$134,"FGS-3",$D$125:$D$134,"VAGO")</f>
        <v>0</v>
      </c>
      <c r="E138" s="24">
        <f t="shared" si="10"/>
        <v>0</v>
      </c>
      <c r="F138" s="28"/>
      <c r="G138" s="17">
        <f t="shared" ref="G138:I138" si="13">SUMIF($B$125:$B$134,"FGS-3",$G$125:$G$134)</f>
        <v>0</v>
      </c>
      <c r="H138" s="17">
        <f t="shared" si="13"/>
        <v>0</v>
      </c>
      <c r="I138" s="17">
        <f t="shared" si="13"/>
        <v>0</v>
      </c>
      <c r="J138" s="18"/>
      <c r="K138" s="18"/>
      <c r="L138" s="18"/>
      <c r="M138" s="18"/>
      <c r="N138" s="18"/>
      <c r="O138" s="18"/>
      <c r="P138" s="18"/>
      <c r="Q138" s="18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</row>
    <row r="139" spans="1:30" ht="14.4" x14ac:dyDescent="0.25">
      <c r="A139" s="29" t="s">
        <v>96</v>
      </c>
      <c r="B139" s="44" t="s">
        <v>97</v>
      </c>
      <c r="C139" s="24">
        <f>SUMIFS($E$125:$E$134,$B$125:$B$134,"FGA-1",$D$125:$D$134,"&lt;&gt;VAGO")</f>
        <v>0</v>
      </c>
      <c r="D139" s="24">
        <f>SUMIFS($E$125:$E$134,$B$125:$B$134,"FGA-1",$D$125:$D$134,"VAGO")</f>
        <v>0</v>
      </c>
      <c r="E139" s="24">
        <f t="shared" si="10"/>
        <v>0</v>
      </c>
      <c r="F139" s="30"/>
      <c r="G139" s="17">
        <f t="shared" ref="G139:I139" si="14">SUMIF($B$125:$B$134,"FGA-1",$G$125:$G$134)</f>
        <v>0</v>
      </c>
      <c r="H139" s="17">
        <f t="shared" si="14"/>
        <v>0</v>
      </c>
      <c r="I139" s="17">
        <f t="shared" si="14"/>
        <v>0</v>
      </c>
      <c r="J139" s="18"/>
      <c r="K139" s="18"/>
      <c r="L139" s="18"/>
      <c r="M139" s="18"/>
      <c r="N139" s="18"/>
      <c r="O139" s="18"/>
      <c r="P139" s="18"/>
      <c r="Q139" s="18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</row>
    <row r="140" spans="1:30" ht="14.4" x14ac:dyDescent="0.25">
      <c r="A140" s="23" t="s">
        <v>98</v>
      </c>
      <c r="B140" s="39" t="s">
        <v>99</v>
      </c>
      <c r="C140" s="24">
        <f>SUMIFS($E$125:$E$134,$B$125:$B$134,"FGA-2",$D$125:$D$134,"&lt;&gt;VAGO")</f>
        <v>0</v>
      </c>
      <c r="D140" s="24">
        <f>SUMIFS($E$125:$E$134,$B$125:$B$134,"FGA-2",$D$125:$D$134,"VAGO")</f>
        <v>0</v>
      </c>
      <c r="E140" s="24">
        <f t="shared" si="10"/>
        <v>0</v>
      </c>
      <c r="F140" s="30"/>
      <c r="G140" s="17">
        <f t="shared" ref="G140:I140" si="15">SUMIF($B$125:$B$134,"FGA-2",$G$125:$G$134)</f>
        <v>0</v>
      </c>
      <c r="H140" s="17">
        <f t="shared" si="15"/>
        <v>0</v>
      </c>
      <c r="I140" s="17">
        <f t="shared" si="15"/>
        <v>0</v>
      </c>
      <c r="J140" s="18"/>
      <c r="K140" s="18"/>
      <c r="L140" s="18"/>
      <c r="M140" s="18"/>
      <c r="N140" s="18"/>
      <c r="O140" s="18"/>
      <c r="P140" s="18"/>
      <c r="Q140" s="18"/>
      <c r="R140" s="34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</row>
    <row r="141" spans="1:30" ht="14.4" x14ac:dyDescent="0.25">
      <c r="A141" s="23" t="s">
        <v>100</v>
      </c>
      <c r="B141" s="39" t="s">
        <v>101</v>
      </c>
      <c r="C141" s="24">
        <f>SUMIFS($E$125:$E$134,$B$125:$B$134,"FGA-3",$D$125:$D$134,"&lt;&gt;VAGO")</f>
        <v>0</v>
      </c>
      <c r="D141" s="24">
        <f>SUMIFS($E$125:$E$134,$B$125:$B$134,"FGA-3",$D$125:$D$134,"VAGO")</f>
        <v>0</v>
      </c>
      <c r="E141" s="24">
        <f t="shared" si="10"/>
        <v>0</v>
      </c>
      <c r="F141" s="28"/>
      <c r="G141" s="17">
        <f t="shared" ref="G141:I141" si="16">SUMIF($B$125:$B$134,"FGA-3",$G$125:$G$134)</f>
        <v>0</v>
      </c>
      <c r="H141" s="17">
        <f t="shared" si="16"/>
        <v>0</v>
      </c>
      <c r="I141" s="17">
        <f t="shared" si="16"/>
        <v>0</v>
      </c>
      <c r="J141" s="18"/>
      <c r="K141" s="18"/>
      <c r="L141" s="18"/>
      <c r="M141" s="18"/>
      <c r="N141" s="18"/>
      <c r="O141" s="18"/>
      <c r="P141" s="18"/>
      <c r="Q141" s="18"/>
      <c r="R141" s="38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</row>
    <row r="142" spans="1:30" ht="27.6" x14ac:dyDescent="0.25">
      <c r="A142" s="20" t="s">
        <v>102</v>
      </c>
      <c r="B142" s="37"/>
      <c r="C142" s="21">
        <f t="shared" ref="C142:E142" si="17">SUM(C136:C141)</f>
        <v>0</v>
      </c>
      <c r="D142" s="21">
        <f t="shared" si="17"/>
        <v>0</v>
      </c>
      <c r="E142" s="21">
        <f t="shared" si="17"/>
        <v>0</v>
      </c>
      <c r="F142" s="37"/>
      <c r="G142" s="40">
        <f t="shared" ref="G142:I142" si="18">SUM(G136:G141)</f>
        <v>0</v>
      </c>
      <c r="H142" s="40">
        <f t="shared" si="18"/>
        <v>0</v>
      </c>
      <c r="I142" s="40">
        <f t="shared" si="18"/>
        <v>0</v>
      </c>
      <c r="J142" s="18"/>
      <c r="K142" s="18"/>
      <c r="L142" s="18"/>
      <c r="M142" s="18"/>
      <c r="N142" s="18"/>
      <c r="O142" s="18"/>
      <c r="P142" s="18"/>
      <c r="Q142" s="18"/>
      <c r="R142" s="38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</row>
    <row r="143" spans="1:30" ht="33" customHeight="1" x14ac:dyDescent="0.25">
      <c r="A143" s="27"/>
      <c r="B143" s="27"/>
      <c r="C143" s="27"/>
      <c r="D143" s="27"/>
      <c r="E143" s="27"/>
      <c r="F143" s="27"/>
      <c r="G143" s="27"/>
      <c r="H143" s="27"/>
      <c r="I143" s="33"/>
      <c r="J143" s="33"/>
      <c r="K143" s="6"/>
      <c r="L143" s="33"/>
      <c r="M143" s="33"/>
      <c r="N143" s="33"/>
      <c r="O143" s="33"/>
      <c r="P143" s="33"/>
      <c r="Q143" s="33"/>
      <c r="R143" s="34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</row>
    <row r="144" spans="1:30" ht="41.4" x14ac:dyDescent="0.25">
      <c r="A144" s="20"/>
      <c r="B144" s="20"/>
      <c r="C144" s="21" t="s">
        <v>103</v>
      </c>
      <c r="D144" s="21" t="s">
        <v>104</v>
      </c>
      <c r="E144" s="21" t="s">
        <v>105</v>
      </c>
      <c r="F144" s="22"/>
      <c r="G144" s="21" t="s">
        <v>106</v>
      </c>
      <c r="H144" s="21" t="s">
        <v>107</v>
      </c>
      <c r="I144" s="21" t="s">
        <v>108</v>
      </c>
      <c r="J144" s="33"/>
      <c r="K144" s="6"/>
      <c r="L144" s="33"/>
      <c r="M144" s="33"/>
      <c r="N144" s="33"/>
      <c r="O144" s="33"/>
      <c r="P144" s="33"/>
      <c r="Q144" s="33"/>
      <c r="R144" s="34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</row>
    <row r="145" spans="1:30" ht="27.6" x14ac:dyDescent="0.25">
      <c r="A145" s="20" t="s">
        <v>109</v>
      </c>
      <c r="B145" s="22"/>
      <c r="C145" s="21">
        <f t="shared" ref="C145:E145" si="19">SUM(C101+C121+C142)</f>
        <v>68</v>
      </c>
      <c r="D145" s="21">
        <f t="shared" si="19"/>
        <v>12</v>
      </c>
      <c r="E145" s="21">
        <f t="shared" si="19"/>
        <v>80</v>
      </c>
      <c r="F145" s="22"/>
      <c r="G145" s="40">
        <f t="shared" ref="G145:I145" si="20">SUM(H101+G121+G142)</f>
        <v>58995.579999999987</v>
      </c>
      <c r="H145" s="40">
        <f t="shared" si="20"/>
        <v>291481.28999999998</v>
      </c>
      <c r="I145" s="40">
        <f t="shared" si="20"/>
        <v>350476.87</v>
      </c>
      <c r="J145" s="33"/>
      <c r="K145" s="6"/>
      <c r="L145" s="33"/>
      <c r="M145" s="33"/>
      <c r="N145" s="33"/>
      <c r="O145" s="33"/>
      <c r="P145" s="33"/>
      <c r="Q145" s="33"/>
      <c r="R145" s="34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</row>
    <row r="146" spans="1:30" ht="30" customHeight="1" x14ac:dyDescent="0.25">
      <c r="A146" s="27"/>
      <c r="B146" s="27"/>
      <c r="C146" s="27"/>
      <c r="D146" s="27"/>
      <c r="E146" s="27"/>
      <c r="F146" s="27"/>
      <c r="G146" s="27"/>
      <c r="H146" s="27"/>
      <c r="I146" s="33"/>
      <c r="J146" s="33"/>
      <c r="K146" s="6"/>
      <c r="L146" s="33"/>
      <c r="M146" s="33"/>
      <c r="N146" s="33"/>
      <c r="O146" s="33"/>
      <c r="P146" s="33"/>
      <c r="Q146" s="33"/>
      <c r="R146" s="34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</row>
    <row r="147" spans="1:30" ht="14.4" x14ac:dyDescent="0.25">
      <c r="A147" s="71" t="s">
        <v>110</v>
      </c>
      <c r="B147" s="66"/>
      <c r="C147" s="66"/>
      <c r="D147" s="66"/>
      <c r="E147" s="66"/>
      <c r="F147" s="67"/>
      <c r="G147" s="18"/>
      <c r="H147" s="27"/>
      <c r="I147" s="27"/>
      <c r="J147" s="27"/>
      <c r="K147" s="18"/>
      <c r="L147" s="27"/>
      <c r="M147" s="33"/>
      <c r="N147" s="33"/>
      <c r="O147" s="33"/>
      <c r="P147" s="33"/>
      <c r="Q147" s="33"/>
      <c r="R147" s="34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</row>
    <row r="148" spans="1:30" ht="14.4" x14ac:dyDescent="0.25">
      <c r="A148" s="75" t="s">
        <v>111</v>
      </c>
      <c r="B148" s="66"/>
      <c r="C148" s="66"/>
      <c r="D148" s="66"/>
      <c r="E148" s="66"/>
      <c r="F148" s="67"/>
      <c r="G148" s="18"/>
      <c r="H148" s="27"/>
      <c r="I148" s="27"/>
      <c r="J148" s="27"/>
      <c r="K148" s="27"/>
      <c r="L148" s="27"/>
      <c r="M148" s="33"/>
      <c r="N148" s="33"/>
      <c r="O148" s="33"/>
      <c r="P148" s="33"/>
      <c r="Q148" s="33"/>
      <c r="R148" s="34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</row>
    <row r="149" spans="1:30" ht="14.4" x14ac:dyDescent="0.25">
      <c r="A149" s="75" t="s">
        <v>112</v>
      </c>
      <c r="B149" s="66"/>
      <c r="C149" s="66"/>
      <c r="D149" s="66"/>
      <c r="E149" s="66"/>
      <c r="F149" s="67"/>
      <c r="G149" s="18"/>
      <c r="H149" s="27"/>
      <c r="I149" s="27"/>
      <c r="J149" s="27"/>
      <c r="K149" s="27"/>
      <c r="L149" s="27"/>
      <c r="M149" s="33"/>
      <c r="N149" s="33"/>
      <c r="O149" s="33"/>
      <c r="P149" s="33"/>
      <c r="Q149" s="33"/>
      <c r="R149" s="34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</row>
    <row r="150" spans="1:30" ht="14.4" x14ac:dyDescent="0.25">
      <c r="A150" s="73" t="s">
        <v>113</v>
      </c>
      <c r="B150" s="66"/>
      <c r="C150" s="66"/>
      <c r="D150" s="66"/>
      <c r="E150" s="66"/>
      <c r="F150" s="67"/>
      <c r="G150" s="18"/>
      <c r="H150" s="27"/>
      <c r="I150" s="27"/>
      <c r="J150" s="27"/>
      <c r="K150" s="27"/>
      <c r="L150" s="27"/>
      <c r="M150" s="33"/>
      <c r="N150" s="33"/>
      <c r="O150" s="33"/>
      <c r="P150" s="33"/>
      <c r="Q150" s="33"/>
      <c r="R150" s="34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</row>
    <row r="151" spans="1:30" ht="14.4" x14ac:dyDescent="0.25">
      <c r="A151" s="73" t="s">
        <v>114</v>
      </c>
      <c r="B151" s="66"/>
      <c r="C151" s="66"/>
      <c r="D151" s="66"/>
      <c r="E151" s="66"/>
      <c r="F151" s="67"/>
      <c r="G151" s="18"/>
      <c r="H151" s="27"/>
      <c r="I151" s="27"/>
      <c r="J151" s="27"/>
      <c r="K151" s="27"/>
      <c r="L151" s="27"/>
      <c r="M151" s="33"/>
      <c r="N151" s="33"/>
      <c r="O151" s="33"/>
      <c r="P151" s="33"/>
      <c r="Q151" s="33"/>
      <c r="R151" s="34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</row>
    <row r="152" spans="1:30" ht="14.4" x14ac:dyDescent="0.25">
      <c r="A152" s="73" t="s">
        <v>115</v>
      </c>
      <c r="B152" s="66"/>
      <c r="C152" s="66"/>
      <c r="D152" s="66"/>
      <c r="E152" s="66"/>
      <c r="F152" s="67"/>
      <c r="G152" s="18"/>
      <c r="H152" s="27"/>
      <c r="I152" s="27"/>
      <c r="J152" s="27"/>
      <c r="K152" s="27"/>
      <c r="L152" s="27"/>
      <c r="M152" s="33"/>
      <c r="N152" s="33"/>
      <c r="O152" s="33"/>
      <c r="P152" s="33"/>
      <c r="Q152" s="33"/>
      <c r="R152" s="34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</row>
    <row r="153" spans="1:30" ht="14.4" x14ac:dyDescent="0.25">
      <c r="A153" s="73"/>
      <c r="B153" s="66"/>
      <c r="C153" s="66"/>
      <c r="D153" s="66"/>
      <c r="E153" s="66"/>
      <c r="F153" s="67"/>
      <c r="G153" s="18"/>
      <c r="H153" s="27"/>
      <c r="I153" s="27"/>
      <c r="J153" s="27"/>
      <c r="K153" s="27"/>
      <c r="L153" s="27"/>
      <c r="M153" s="33"/>
      <c r="N153" s="33"/>
      <c r="O153" s="33"/>
      <c r="P153" s="33"/>
      <c r="Q153" s="33"/>
      <c r="R153" s="34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</row>
    <row r="154" spans="1:30" ht="14.4" x14ac:dyDescent="0.25">
      <c r="A154" s="73"/>
      <c r="B154" s="66"/>
      <c r="C154" s="66"/>
      <c r="D154" s="66"/>
      <c r="E154" s="66"/>
      <c r="F154" s="67"/>
      <c r="G154" s="18"/>
      <c r="H154" s="27"/>
      <c r="I154" s="27"/>
      <c r="J154" s="27"/>
      <c r="K154" s="27"/>
      <c r="L154" s="27"/>
      <c r="M154" s="33"/>
      <c r="N154" s="33"/>
      <c r="O154" s="33"/>
      <c r="P154" s="33"/>
      <c r="Q154" s="33"/>
      <c r="R154" s="34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</row>
    <row r="155" spans="1:30" ht="14.4" x14ac:dyDescent="0.25">
      <c r="A155" s="68"/>
      <c r="B155" s="66"/>
      <c r="C155" s="66"/>
      <c r="D155" s="66"/>
      <c r="E155" s="66"/>
      <c r="F155" s="67"/>
      <c r="G155" s="18"/>
      <c r="H155" s="27"/>
      <c r="I155" s="27"/>
      <c r="J155" s="27"/>
      <c r="K155" s="27"/>
      <c r="L155" s="27"/>
      <c r="M155" s="33"/>
      <c r="N155" s="33"/>
      <c r="O155" s="33"/>
      <c r="P155" s="33"/>
      <c r="Q155" s="33"/>
      <c r="R155" s="34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</row>
    <row r="156" spans="1:30" ht="14.4" x14ac:dyDescent="0.25">
      <c r="A156" s="68"/>
      <c r="B156" s="66"/>
      <c r="C156" s="66"/>
      <c r="D156" s="66"/>
      <c r="E156" s="66"/>
      <c r="F156" s="67"/>
      <c r="G156" s="18"/>
      <c r="H156" s="27"/>
      <c r="I156" s="27"/>
      <c r="J156" s="27"/>
      <c r="K156" s="27"/>
      <c r="L156" s="27"/>
      <c r="M156" s="33"/>
      <c r="N156" s="33"/>
      <c r="O156" s="33"/>
      <c r="P156" s="33"/>
      <c r="Q156" s="33"/>
      <c r="R156" s="34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</row>
    <row r="157" spans="1:30" ht="14.4" x14ac:dyDescent="0.25">
      <c r="A157" s="68"/>
      <c r="B157" s="66"/>
      <c r="C157" s="66"/>
      <c r="D157" s="66"/>
      <c r="E157" s="66"/>
      <c r="F157" s="67"/>
      <c r="G157" s="18"/>
      <c r="H157" s="27"/>
      <c r="I157" s="27"/>
      <c r="J157" s="27"/>
      <c r="K157" s="27"/>
      <c r="L157" s="27"/>
      <c r="M157" s="33"/>
      <c r="N157" s="33"/>
      <c r="O157" s="33"/>
      <c r="P157" s="33"/>
      <c r="Q157" s="33"/>
      <c r="R157" s="34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</row>
    <row r="158" spans="1:30" ht="14.4" x14ac:dyDescent="0.25">
      <c r="A158" s="68"/>
      <c r="B158" s="66"/>
      <c r="C158" s="66"/>
      <c r="D158" s="66"/>
      <c r="E158" s="66"/>
      <c r="F158" s="67"/>
      <c r="G158" s="18"/>
      <c r="H158" s="27"/>
      <c r="I158" s="27"/>
      <c r="J158" s="27"/>
      <c r="K158" s="27"/>
      <c r="L158" s="27"/>
      <c r="M158" s="33"/>
      <c r="N158" s="33"/>
      <c r="O158" s="33"/>
      <c r="P158" s="33"/>
      <c r="Q158" s="33"/>
      <c r="R158" s="34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</row>
    <row r="159" spans="1:30" ht="14.4" x14ac:dyDescent="0.25">
      <c r="A159" s="68"/>
      <c r="B159" s="66"/>
      <c r="C159" s="66"/>
      <c r="D159" s="66"/>
      <c r="E159" s="66"/>
      <c r="F159" s="67"/>
      <c r="G159" s="18"/>
      <c r="H159" s="27"/>
      <c r="I159" s="27"/>
      <c r="J159" s="27"/>
      <c r="K159" s="27"/>
      <c r="L159" s="27"/>
      <c r="M159" s="33"/>
      <c r="N159" s="33"/>
      <c r="O159" s="33"/>
      <c r="P159" s="33"/>
      <c r="Q159" s="33"/>
      <c r="R159" s="34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</row>
    <row r="160" spans="1:30" ht="32.25" customHeight="1" x14ac:dyDescent="0.25">
      <c r="A160" s="69"/>
      <c r="B160" s="70"/>
      <c r="C160" s="70"/>
      <c r="D160" s="70"/>
      <c r="E160" s="70"/>
      <c r="F160" s="70"/>
      <c r="G160" s="18"/>
      <c r="H160" s="27"/>
      <c r="I160" s="27"/>
      <c r="J160" s="27"/>
      <c r="K160" s="27"/>
      <c r="L160" s="27"/>
      <c r="M160" s="33"/>
      <c r="N160" s="33"/>
      <c r="O160" s="33"/>
      <c r="P160" s="33"/>
      <c r="Q160" s="33"/>
      <c r="R160" s="34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</row>
    <row r="161" spans="1:30" ht="14.4" x14ac:dyDescent="0.25">
      <c r="A161" s="71" t="s">
        <v>116</v>
      </c>
      <c r="B161" s="66"/>
      <c r="C161" s="66"/>
      <c r="D161" s="66"/>
      <c r="E161" s="66"/>
      <c r="F161" s="67"/>
      <c r="G161" s="18"/>
      <c r="H161" s="27"/>
      <c r="I161" s="27"/>
      <c r="J161" s="27"/>
      <c r="K161" s="27"/>
      <c r="L161" s="27"/>
      <c r="M161" s="33"/>
      <c r="N161" s="33"/>
      <c r="O161" s="33"/>
      <c r="P161" s="33"/>
      <c r="Q161" s="33"/>
      <c r="R161" s="34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</row>
    <row r="162" spans="1:30" ht="14.4" x14ac:dyDescent="0.25">
      <c r="A162" s="72" t="s">
        <v>117</v>
      </c>
      <c r="B162" s="66"/>
      <c r="C162" s="66"/>
      <c r="D162" s="66"/>
      <c r="E162" s="66"/>
      <c r="F162" s="67"/>
      <c r="G162" s="18"/>
      <c r="H162" s="27"/>
      <c r="I162" s="27"/>
      <c r="J162" s="27"/>
      <c r="K162" s="27"/>
      <c r="L162" s="27"/>
      <c r="M162" s="33"/>
      <c r="N162" s="33"/>
      <c r="O162" s="33"/>
      <c r="P162" s="33"/>
      <c r="Q162" s="33"/>
      <c r="R162" s="34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</row>
    <row r="163" spans="1:30" ht="14.4" x14ac:dyDescent="0.25">
      <c r="A163" s="65" t="s">
        <v>118</v>
      </c>
      <c r="B163" s="66"/>
      <c r="C163" s="66"/>
      <c r="D163" s="66"/>
      <c r="E163" s="66"/>
      <c r="F163" s="67"/>
      <c r="G163" s="18"/>
      <c r="H163" s="27"/>
      <c r="I163" s="27"/>
      <c r="J163" s="27"/>
      <c r="K163" s="27"/>
      <c r="L163" s="27"/>
      <c r="M163" s="33"/>
      <c r="N163" s="33"/>
      <c r="O163" s="33"/>
      <c r="P163" s="33"/>
      <c r="Q163" s="33"/>
      <c r="R163" s="34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</row>
    <row r="164" spans="1:30" ht="14.4" x14ac:dyDescent="0.25">
      <c r="A164" s="65" t="s">
        <v>119</v>
      </c>
      <c r="B164" s="66"/>
      <c r="C164" s="66"/>
      <c r="D164" s="66"/>
      <c r="E164" s="66"/>
      <c r="F164" s="67"/>
      <c r="G164" s="18"/>
      <c r="H164" s="27"/>
      <c r="I164" s="27"/>
      <c r="J164" s="27"/>
      <c r="K164" s="27"/>
      <c r="L164" s="27"/>
      <c r="M164" s="33"/>
      <c r="N164" s="33"/>
      <c r="O164" s="33"/>
      <c r="P164" s="33"/>
      <c r="Q164" s="33"/>
      <c r="R164" s="34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</row>
    <row r="165" spans="1:30" ht="14.4" x14ac:dyDescent="0.25">
      <c r="A165" s="65" t="s">
        <v>120</v>
      </c>
      <c r="B165" s="66"/>
      <c r="C165" s="66"/>
      <c r="D165" s="66"/>
      <c r="E165" s="66"/>
      <c r="F165" s="67"/>
      <c r="G165" s="18"/>
      <c r="H165" s="27"/>
      <c r="I165" s="27"/>
      <c r="J165" s="27"/>
      <c r="K165" s="27"/>
      <c r="L165" s="27"/>
      <c r="M165" s="33"/>
      <c r="N165" s="33"/>
      <c r="O165" s="33"/>
      <c r="P165" s="33"/>
      <c r="Q165" s="33"/>
      <c r="R165" s="34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</row>
    <row r="166" spans="1:30" ht="14.4" x14ac:dyDescent="0.25">
      <c r="A166" s="65" t="s">
        <v>121</v>
      </c>
      <c r="B166" s="66"/>
      <c r="C166" s="66"/>
      <c r="D166" s="66"/>
      <c r="E166" s="66"/>
      <c r="F166" s="67"/>
      <c r="G166" s="18"/>
      <c r="H166" s="27"/>
      <c r="I166" s="27"/>
      <c r="J166" s="27"/>
      <c r="K166" s="27"/>
      <c r="L166" s="27"/>
      <c r="M166" s="33"/>
      <c r="N166" s="33"/>
      <c r="O166" s="33"/>
      <c r="P166" s="33"/>
      <c r="Q166" s="33"/>
      <c r="R166" s="34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</row>
    <row r="167" spans="1:30" ht="14.4" x14ac:dyDescent="0.25">
      <c r="A167" s="65" t="s">
        <v>122</v>
      </c>
      <c r="B167" s="66"/>
      <c r="C167" s="66"/>
      <c r="D167" s="66"/>
      <c r="E167" s="66"/>
      <c r="F167" s="67"/>
      <c r="G167" s="18"/>
      <c r="H167" s="27"/>
      <c r="I167" s="27"/>
      <c r="J167" s="27"/>
      <c r="K167" s="27"/>
      <c r="L167" s="27"/>
      <c r="M167" s="33"/>
      <c r="N167" s="33"/>
      <c r="O167" s="33"/>
      <c r="P167" s="33"/>
      <c r="Q167" s="33"/>
      <c r="R167" s="34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</row>
    <row r="168" spans="1:30" ht="14.4" x14ac:dyDescent="0.25">
      <c r="A168" s="65" t="s">
        <v>123</v>
      </c>
      <c r="B168" s="66"/>
      <c r="C168" s="66"/>
      <c r="D168" s="66"/>
      <c r="E168" s="66"/>
      <c r="F168" s="67"/>
      <c r="G168" s="18"/>
      <c r="H168" s="27"/>
      <c r="I168" s="27"/>
      <c r="J168" s="27"/>
      <c r="K168" s="27"/>
      <c r="L168" s="27"/>
      <c r="M168" s="33"/>
      <c r="N168" s="33"/>
      <c r="O168" s="33"/>
      <c r="P168" s="33"/>
      <c r="Q168" s="33"/>
      <c r="R168" s="34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</row>
    <row r="169" spans="1:30" ht="14.4" x14ac:dyDescent="0.25">
      <c r="A169" s="65" t="s">
        <v>124</v>
      </c>
      <c r="B169" s="66"/>
      <c r="C169" s="66"/>
      <c r="D169" s="66"/>
      <c r="E169" s="66"/>
      <c r="F169" s="67"/>
      <c r="G169" s="18"/>
      <c r="H169" s="27"/>
      <c r="I169" s="27"/>
      <c r="J169" s="27"/>
      <c r="K169" s="27"/>
      <c r="L169" s="27"/>
      <c r="M169" s="33"/>
      <c r="N169" s="33"/>
      <c r="O169" s="33"/>
      <c r="P169" s="33"/>
      <c r="Q169" s="33"/>
      <c r="R169" s="34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</row>
    <row r="170" spans="1:30" ht="14.4" x14ac:dyDescent="0.25">
      <c r="A170" s="65" t="s">
        <v>125</v>
      </c>
      <c r="B170" s="66"/>
      <c r="C170" s="66"/>
      <c r="D170" s="66"/>
      <c r="E170" s="66"/>
      <c r="F170" s="67"/>
      <c r="G170" s="18"/>
      <c r="H170" s="27"/>
      <c r="I170" s="27"/>
      <c r="J170" s="27"/>
      <c r="K170" s="27"/>
      <c r="L170" s="27"/>
      <c r="M170" s="33"/>
      <c r="N170" s="33"/>
      <c r="O170" s="33"/>
      <c r="P170" s="33"/>
      <c r="Q170" s="33"/>
      <c r="R170" s="34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</row>
    <row r="171" spans="1:30" ht="14.4" x14ac:dyDescent="0.25">
      <c r="A171" s="65" t="s">
        <v>126</v>
      </c>
      <c r="B171" s="66"/>
      <c r="C171" s="66"/>
      <c r="D171" s="66"/>
      <c r="E171" s="66"/>
      <c r="F171" s="67"/>
      <c r="G171" s="18"/>
      <c r="H171" s="27"/>
      <c r="I171" s="27"/>
      <c r="J171" s="27"/>
      <c r="K171" s="27"/>
      <c r="L171" s="27"/>
      <c r="M171" s="33"/>
      <c r="N171" s="33"/>
      <c r="O171" s="33"/>
      <c r="P171" s="33"/>
      <c r="Q171" s="33"/>
      <c r="R171" s="34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</row>
    <row r="172" spans="1:30" ht="14.4" x14ac:dyDescent="0.25">
      <c r="A172" s="65" t="s">
        <v>127</v>
      </c>
      <c r="B172" s="66"/>
      <c r="C172" s="66"/>
      <c r="D172" s="66"/>
      <c r="E172" s="66"/>
      <c r="F172" s="67"/>
      <c r="G172" s="18"/>
      <c r="H172" s="27"/>
      <c r="I172" s="27"/>
      <c r="J172" s="27"/>
      <c r="K172" s="27"/>
      <c r="L172" s="27"/>
      <c r="M172" s="33"/>
      <c r="N172" s="33"/>
      <c r="O172" s="33"/>
      <c r="P172" s="33"/>
      <c r="Q172" s="33"/>
      <c r="R172" s="34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</row>
    <row r="173" spans="1:30" ht="14.4" x14ac:dyDescent="0.25">
      <c r="A173" s="65" t="s">
        <v>128</v>
      </c>
      <c r="B173" s="66"/>
      <c r="C173" s="66"/>
      <c r="D173" s="66"/>
      <c r="E173" s="66"/>
      <c r="F173" s="67"/>
      <c r="G173" s="18"/>
      <c r="H173" s="27"/>
      <c r="I173" s="27"/>
      <c r="J173" s="27"/>
      <c r="K173" s="27"/>
      <c r="L173" s="27"/>
      <c r="M173" s="33"/>
      <c r="N173" s="33"/>
      <c r="O173" s="33"/>
      <c r="P173" s="33"/>
      <c r="Q173" s="33"/>
      <c r="R173" s="34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</row>
    <row r="174" spans="1:30" ht="14.4" x14ac:dyDescent="0.25">
      <c r="A174" s="65" t="s">
        <v>129</v>
      </c>
      <c r="B174" s="66"/>
      <c r="C174" s="66"/>
      <c r="D174" s="66"/>
      <c r="E174" s="66"/>
      <c r="F174" s="67"/>
      <c r="G174" s="18"/>
      <c r="H174" s="27"/>
      <c r="I174" s="27"/>
      <c r="J174" s="27"/>
      <c r="K174" s="27"/>
      <c r="L174" s="27"/>
      <c r="M174" s="33"/>
      <c r="N174" s="33"/>
      <c r="O174" s="33"/>
      <c r="P174" s="33"/>
      <c r="Q174" s="33"/>
      <c r="R174" s="34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</row>
    <row r="175" spans="1:30" ht="14.4" x14ac:dyDescent="0.25">
      <c r="A175" s="65" t="s">
        <v>130</v>
      </c>
      <c r="B175" s="66"/>
      <c r="C175" s="66"/>
      <c r="D175" s="66"/>
      <c r="E175" s="66"/>
      <c r="F175" s="67"/>
      <c r="G175" s="18"/>
      <c r="H175" s="27"/>
      <c r="I175" s="27"/>
      <c r="J175" s="27"/>
      <c r="K175" s="27"/>
      <c r="L175" s="27"/>
      <c r="M175" s="33"/>
      <c r="N175" s="33"/>
      <c r="O175" s="33"/>
      <c r="P175" s="33"/>
      <c r="Q175" s="33"/>
      <c r="R175" s="34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</row>
    <row r="176" spans="1:30" ht="14.4" x14ac:dyDescent="0.25">
      <c r="A176" s="65" t="s">
        <v>131</v>
      </c>
      <c r="B176" s="66"/>
      <c r="C176" s="66"/>
      <c r="D176" s="66"/>
      <c r="E176" s="66"/>
      <c r="F176" s="67"/>
      <c r="G176" s="18"/>
      <c r="H176" s="27"/>
      <c r="I176" s="27"/>
      <c r="J176" s="27"/>
      <c r="K176" s="27"/>
      <c r="L176" s="27"/>
      <c r="M176" s="33"/>
      <c r="N176" s="33"/>
      <c r="O176" s="33"/>
      <c r="P176" s="33"/>
      <c r="Q176" s="33"/>
      <c r="R176" s="34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</row>
    <row r="177" spans="1:30" ht="14.4" x14ac:dyDescent="0.25">
      <c r="A177" s="65" t="s">
        <v>132</v>
      </c>
      <c r="B177" s="66"/>
      <c r="C177" s="66"/>
      <c r="D177" s="66"/>
      <c r="E177" s="66"/>
      <c r="F177" s="67"/>
      <c r="G177" s="18"/>
      <c r="H177" s="27"/>
      <c r="I177" s="27"/>
      <c r="J177" s="27"/>
      <c r="K177" s="27"/>
      <c r="L177" s="27"/>
      <c r="M177" s="33"/>
      <c r="N177" s="33"/>
      <c r="O177" s="33"/>
      <c r="P177" s="33"/>
      <c r="Q177" s="33"/>
      <c r="R177" s="34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</row>
    <row r="178" spans="1:30" ht="14.4" x14ac:dyDescent="0.25">
      <c r="A178" s="65" t="s">
        <v>133</v>
      </c>
      <c r="B178" s="66"/>
      <c r="C178" s="66"/>
      <c r="D178" s="66"/>
      <c r="E178" s="66"/>
      <c r="F178" s="67"/>
      <c r="G178" s="18"/>
      <c r="H178" s="27"/>
      <c r="I178" s="27"/>
      <c r="J178" s="27"/>
      <c r="K178" s="27"/>
      <c r="L178" s="27"/>
      <c r="M178" s="33"/>
      <c r="N178" s="33"/>
      <c r="O178" s="33"/>
      <c r="P178" s="33"/>
      <c r="Q178" s="33"/>
      <c r="R178" s="34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</row>
    <row r="179" spans="1:30" ht="14.4" x14ac:dyDescent="0.25">
      <c r="A179" s="65" t="s">
        <v>134</v>
      </c>
      <c r="B179" s="66"/>
      <c r="C179" s="66"/>
      <c r="D179" s="66"/>
      <c r="E179" s="66"/>
      <c r="F179" s="67"/>
      <c r="G179" s="18"/>
      <c r="H179" s="27"/>
      <c r="I179" s="27"/>
      <c r="J179" s="27"/>
      <c r="K179" s="27"/>
      <c r="L179" s="27"/>
      <c r="M179" s="33"/>
      <c r="N179" s="33"/>
      <c r="O179" s="33"/>
      <c r="P179" s="33"/>
      <c r="Q179" s="33"/>
      <c r="R179" s="34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</row>
    <row r="180" spans="1:30" ht="14.4" x14ac:dyDescent="0.25">
      <c r="A180" s="65" t="s">
        <v>135</v>
      </c>
      <c r="B180" s="66"/>
      <c r="C180" s="66"/>
      <c r="D180" s="66"/>
      <c r="E180" s="66"/>
      <c r="F180" s="67"/>
      <c r="G180" s="18"/>
      <c r="H180" s="27"/>
      <c r="I180" s="27"/>
      <c r="J180" s="27"/>
      <c r="K180" s="27"/>
      <c r="L180" s="27"/>
      <c r="M180" s="33"/>
      <c r="N180" s="33"/>
      <c r="O180" s="33"/>
      <c r="P180" s="33"/>
      <c r="Q180" s="33"/>
      <c r="R180" s="34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</row>
    <row r="181" spans="1:30" ht="14.4" x14ac:dyDescent="0.25">
      <c r="A181" s="65" t="s">
        <v>136</v>
      </c>
      <c r="B181" s="66"/>
      <c r="C181" s="66"/>
      <c r="D181" s="66"/>
      <c r="E181" s="66"/>
      <c r="F181" s="67"/>
      <c r="G181" s="18"/>
      <c r="H181" s="27"/>
      <c r="I181" s="27"/>
      <c r="J181" s="27"/>
      <c r="K181" s="27"/>
      <c r="L181" s="27"/>
      <c r="M181" s="33"/>
      <c r="N181" s="33"/>
      <c r="O181" s="33"/>
      <c r="P181" s="33"/>
      <c r="Q181" s="33"/>
      <c r="R181" s="34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</row>
    <row r="182" spans="1:30" ht="14.4" x14ac:dyDescent="0.25">
      <c r="A182" s="65" t="s">
        <v>137</v>
      </c>
      <c r="B182" s="66"/>
      <c r="C182" s="66"/>
      <c r="D182" s="66"/>
      <c r="E182" s="66"/>
      <c r="F182" s="67"/>
      <c r="G182" s="18"/>
      <c r="H182" s="27"/>
      <c r="I182" s="27"/>
      <c r="J182" s="27"/>
      <c r="K182" s="27"/>
      <c r="L182" s="27"/>
      <c r="M182" s="33"/>
      <c r="N182" s="33"/>
      <c r="O182" s="33"/>
      <c r="P182" s="33"/>
      <c r="Q182" s="33"/>
      <c r="R182" s="34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</row>
    <row r="183" spans="1:30" ht="14.4" x14ac:dyDescent="0.25">
      <c r="A183" s="65" t="s">
        <v>138</v>
      </c>
      <c r="B183" s="66"/>
      <c r="C183" s="66"/>
      <c r="D183" s="66"/>
      <c r="E183" s="66"/>
      <c r="F183" s="67"/>
      <c r="G183" s="18"/>
      <c r="H183" s="27"/>
      <c r="I183" s="27"/>
      <c r="J183" s="27"/>
      <c r="K183" s="27"/>
      <c r="L183" s="27"/>
      <c r="M183" s="33"/>
      <c r="N183" s="33"/>
      <c r="O183" s="33"/>
      <c r="P183" s="33"/>
      <c r="Q183" s="33"/>
      <c r="R183" s="34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</row>
    <row r="184" spans="1:30" ht="14.4" x14ac:dyDescent="0.25">
      <c r="A184" s="65" t="s">
        <v>139</v>
      </c>
      <c r="B184" s="66"/>
      <c r="C184" s="66"/>
      <c r="D184" s="66"/>
      <c r="E184" s="66"/>
      <c r="F184" s="67"/>
      <c r="G184" s="18"/>
      <c r="H184" s="27"/>
      <c r="I184" s="27"/>
      <c r="J184" s="27"/>
      <c r="K184" s="27"/>
      <c r="L184" s="27"/>
      <c r="M184" s="33"/>
      <c r="N184" s="33"/>
      <c r="O184" s="33"/>
      <c r="P184" s="33"/>
      <c r="Q184" s="33"/>
      <c r="R184" s="34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</row>
    <row r="185" spans="1:30" ht="14.4" x14ac:dyDescent="0.25">
      <c r="A185" s="65" t="s">
        <v>140</v>
      </c>
      <c r="B185" s="66"/>
      <c r="C185" s="66"/>
      <c r="D185" s="66"/>
      <c r="E185" s="66"/>
      <c r="F185" s="67"/>
      <c r="G185" s="18"/>
      <c r="H185" s="27"/>
      <c r="I185" s="27"/>
      <c r="J185" s="27"/>
      <c r="K185" s="27"/>
      <c r="L185" s="27"/>
      <c r="M185" s="33"/>
      <c r="N185" s="33"/>
      <c r="O185" s="33"/>
      <c r="P185" s="33"/>
      <c r="Q185" s="33"/>
      <c r="R185" s="45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</row>
    <row r="186" spans="1:30" ht="14.4" x14ac:dyDescent="0.25">
      <c r="A186" s="65" t="s">
        <v>141</v>
      </c>
      <c r="B186" s="66"/>
      <c r="C186" s="66"/>
      <c r="D186" s="66"/>
      <c r="E186" s="66"/>
      <c r="F186" s="67"/>
      <c r="G186" s="18"/>
      <c r="H186" s="27"/>
      <c r="I186" s="27"/>
      <c r="J186" s="27"/>
      <c r="K186" s="27"/>
      <c r="L186" s="27"/>
      <c r="M186" s="33"/>
      <c r="N186" s="33"/>
      <c r="O186" s="33"/>
      <c r="P186" s="33"/>
      <c r="Q186" s="33"/>
      <c r="R186" s="45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</row>
    <row r="187" spans="1:30" ht="14.4" x14ac:dyDescent="0.25">
      <c r="A187" s="65" t="s">
        <v>142</v>
      </c>
      <c r="B187" s="66"/>
      <c r="C187" s="66"/>
      <c r="D187" s="66"/>
      <c r="E187" s="66"/>
      <c r="F187" s="67"/>
      <c r="G187" s="18"/>
      <c r="H187" s="27"/>
      <c r="I187" s="27"/>
      <c r="J187" s="27"/>
      <c r="K187" s="27"/>
      <c r="L187" s="27"/>
      <c r="M187" s="33"/>
      <c r="N187" s="33"/>
      <c r="O187" s="33"/>
      <c r="P187" s="33"/>
      <c r="Q187" s="33"/>
      <c r="R187" s="45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</row>
    <row r="188" spans="1:30" ht="14.4" x14ac:dyDescent="0.25">
      <c r="A188" s="65" t="s">
        <v>143</v>
      </c>
      <c r="B188" s="66"/>
      <c r="C188" s="66"/>
      <c r="D188" s="66"/>
      <c r="E188" s="66"/>
      <c r="F188" s="67"/>
      <c r="G188" s="18"/>
      <c r="H188" s="27"/>
      <c r="I188" s="27"/>
      <c r="J188" s="27"/>
      <c r="K188" s="27"/>
      <c r="L188" s="27"/>
      <c r="M188" s="33"/>
      <c r="N188" s="33"/>
      <c r="O188" s="33"/>
      <c r="P188" s="33"/>
      <c r="Q188" s="33"/>
      <c r="R188" s="45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</row>
    <row r="189" spans="1:30" ht="14.4" x14ac:dyDescent="0.25">
      <c r="A189" s="65" t="s">
        <v>144</v>
      </c>
      <c r="B189" s="66"/>
      <c r="C189" s="66"/>
      <c r="D189" s="66"/>
      <c r="E189" s="66"/>
      <c r="F189" s="67"/>
      <c r="G189" s="18"/>
      <c r="H189" s="27"/>
      <c r="I189" s="27"/>
      <c r="J189" s="27"/>
      <c r="K189" s="27"/>
      <c r="L189" s="27"/>
      <c r="M189" s="33"/>
      <c r="N189" s="33"/>
      <c r="O189" s="33"/>
      <c r="P189" s="33"/>
      <c r="Q189" s="33"/>
      <c r="R189" s="45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</row>
    <row r="190" spans="1:30" ht="14.4" x14ac:dyDescent="0.25">
      <c r="A190" s="65" t="s">
        <v>145</v>
      </c>
      <c r="B190" s="66"/>
      <c r="C190" s="66"/>
      <c r="D190" s="66"/>
      <c r="E190" s="66"/>
      <c r="F190" s="67"/>
      <c r="G190" s="18"/>
      <c r="H190" s="27"/>
      <c r="I190" s="27"/>
      <c r="J190" s="27"/>
      <c r="K190" s="27"/>
      <c r="L190" s="27"/>
      <c r="M190" s="33"/>
      <c r="N190" s="33"/>
      <c r="O190" s="33"/>
      <c r="P190" s="33"/>
      <c r="Q190" s="33"/>
      <c r="R190" s="45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</row>
    <row r="191" spans="1:30" ht="14.4" x14ac:dyDescent="0.25">
      <c r="A191" s="65" t="s">
        <v>146</v>
      </c>
      <c r="B191" s="66"/>
      <c r="C191" s="66"/>
      <c r="D191" s="66"/>
      <c r="E191" s="66"/>
      <c r="F191" s="67"/>
      <c r="G191" s="18"/>
      <c r="H191" s="27"/>
      <c r="I191" s="27"/>
      <c r="J191" s="27"/>
      <c r="K191" s="27"/>
      <c r="L191" s="27"/>
      <c r="M191" s="33"/>
      <c r="N191" s="33"/>
      <c r="O191" s="33"/>
      <c r="P191" s="33"/>
      <c r="Q191" s="33"/>
      <c r="R191" s="45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</row>
    <row r="192" spans="1:30" ht="14.4" x14ac:dyDescent="0.25">
      <c r="A192" s="65" t="s">
        <v>147</v>
      </c>
      <c r="B192" s="66"/>
      <c r="C192" s="66"/>
      <c r="D192" s="66"/>
      <c r="E192" s="66"/>
      <c r="F192" s="67"/>
      <c r="G192" s="18"/>
      <c r="H192" s="27"/>
      <c r="I192" s="27"/>
      <c r="J192" s="27"/>
      <c r="K192" s="27"/>
      <c r="L192" s="27"/>
      <c r="M192" s="33"/>
      <c r="N192" s="33"/>
      <c r="O192" s="33"/>
      <c r="P192" s="33"/>
      <c r="Q192" s="33"/>
      <c r="R192" s="45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</row>
    <row r="193" spans="1:30" ht="14.4" x14ac:dyDescent="0.25">
      <c r="A193" s="65" t="s">
        <v>148</v>
      </c>
      <c r="B193" s="66"/>
      <c r="C193" s="66"/>
      <c r="D193" s="66"/>
      <c r="E193" s="66"/>
      <c r="F193" s="67"/>
      <c r="G193" s="18"/>
      <c r="H193" s="27"/>
      <c r="I193" s="27"/>
      <c r="J193" s="27"/>
      <c r="K193" s="27"/>
      <c r="L193" s="27"/>
      <c r="M193" s="33"/>
      <c r="N193" s="33"/>
      <c r="O193" s="33"/>
      <c r="P193" s="33"/>
      <c r="Q193" s="33"/>
      <c r="R193" s="45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</row>
    <row r="194" spans="1:30" ht="14.4" x14ac:dyDescent="0.25">
      <c r="A194" s="65" t="s">
        <v>149</v>
      </c>
      <c r="B194" s="66"/>
      <c r="C194" s="66"/>
      <c r="D194" s="66"/>
      <c r="E194" s="66"/>
      <c r="F194" s="67"/>
      <c r="G194" s="18"/>
      <c r="H194" s="27"/>
      <c r="I194" s="27"/>
      <c r="J194" s="27"/>
      <c r="K194" s="27"/>
      <c r="L194" s="27"/>
      <c r="M194" s="33"/>
      <c r="N194" s="33"/>
      <c r="O194" s="33"/>
      <c r="P194" s="33"/>
      <c r="Q194" s="33"/>
      <c r="R194" s="45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</row>
    <row r="195" spans="1:30" ht="14.4" x14ac:dyDescent="0.25">
      <c r="A195" s="65" t="s">
        <v>150</v>
      </c>
      <c r="B195" s="66"/>
      <c r="C195" s="66"/>
      <c r="D195" s="66"/>
      <c r="E195" s="66"/>
      <c r="F195" s="67"/>
      <c r="G195" s="18"/>
      <c r="H195" s="27"/>
      <c r="I195" s="27"/>
      <c r="J195" s="27"/>
      <c r="K195" s="27"/>
      <c r="L195" s="27"/>
      <c r="M195" s="33"/>
      <c r="N195" s="33"/>
      <c r="O195" s="33"/>
      <c r="P195" s="33"/>
      <c r="Q195" s="33"/>
      <c r="R195" s="45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</row>
    <row r="196" spans="1:30" ht="14.4" x14ac:dyDescent="0.25">
      <c r="A196" s="65" t="s">
        <v>151</v>
      </c>
      <c r="B196" s="66"/>
      <c r="C196" s="66"/>
      <c r="D196" s="66"/>
      <c r="E196" s="66"/>
      <c r="F196" s="67"/>
      <c r="G196" s="18"/>
      <c r="H196" s="27"/>
      <c r="I196" s="27"/>
      <c r="J196" s="27"/>
      <c r="K196" s="27"/>
      <c r="L196" s="27"/>
      <c r="M196" s="33"/>
      <c r="N196" s="33"/>
      <c r="O196" s="33"/>
      <c r="P196" s="33"/>
      <c r="Q196" s="33"/>
      <c r="R196" s="45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</row>
    <row r="197" spans="1:30" ht="14.4" x14ac:dyDescent="0.25">
      <c r="A197" s="65" t="s">
        <v>152</v>
      </c>
      <c r="B197" s="66"/>
      <c r="C197" s="66"/>
      <c r="D197" s="66"/>
      <c r="E197" s="66"/>
      <c r="F197" s="67"/>
      <c r="G197" s="18"/>
      <c r="H197" s="27"/>
      <c r="I197" s="27"/>
      <c r="J197" s="27"/>
      <c r="K197" s="27"/>
      <c r="L197" s="27"/>
      <c r="M197" s="33"/>
      <c r="N197" s="33"/>
      <c r="O197" s="33"/>
      <c r="P197" s="33"/>
      <c r="Q197" s="33"/>
      <c r="R197" s="45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</row>
    <row r="198" spans="1:30" ht="14.4" x14ac:dyDescent="0.25">
      <c r="A198" s="65" t="s">
        <v>153</v>
      </c>
      <c r="B198" s="66"/>
      <c r="C198" s="66"/>
      <c r="D198" s="66"/>
      <c r="E198" s="66"/>
      <c r="F198" s="67"/>
      <c r="G198" s="18"/>
      <c r="H198" s="27"/>
      <c r="I198" s="27"/>
      <c r="J198" s="27"/>
      <c r="K198" s="27"/>
      <c r="L198" s="27"/>
      <c r="M198" s="33"/>
      <c r="N198" s="33"/>
      <c r="O198" s="33"/>
      <c r="P198" s="33"/>
      <c r="Q198" s="33"/>
      <c r="R198" s="45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</row>
    <row r="199" spans="1:30" ht="14.4" x14ac:dyDescent="0.25">
      <c r="A199" s="65" t="s">
        <v>154</v>
      </c>
      <c r="B199" s="66"/>
      <c r="C199" s="66"/>
      <c r="D199" s="66"/>
      <c r="E199" s="66"/>
      <c r="F199" s="67"/>
      <c r="G199" s="18"/>
      <c r="H199" s="27"/>
      <c r="I199" s="27"/>
      <c r="J199" s="27"/>
      <c r="K199" s="27"/>
      <c r="L199" s="27"/>
      <c r="M199" s="33"/>
      <c r="N199" s="33"/>
      <c r="O199" s="33"/>
      <c r="P199" s="33"/>
      <c r="Q199" s="33"/>
      <c r="R199" s="45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</row>
    <row r="200" spans="1:30" ht="14.4" x14ac:dyDescent="0.25">
      <c r="A200" s="65" t="s">
        <v>155</v>
      </c>
      <c r="B200" s="66"/>
      <c r="C200" s="66"/>
      <c r="D200" s="66"/>
      <c r="E200" s="66"/>
      <c r="F200" s="67"/>
      <c r="G200" s="18"/>
      <c r="H200" s="27"/>
      <c r="I200" s="27"/>
      <c r="J200" s="27"/>
      <c r="K200" s="27"/>
      <c r="L200" s="27"/>
      <c r="M200" s="33"/>
      <c r="N200" s="33"/>
      <c r="O200" s="33"/>
      <c r="P200" s="33"/>
      <c r="Q200" s="33"/>
      <c r="R200" s="45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</row>
    <row r="201" spans="1:30" ht="14.4" x14ac:dyDescent="0.25">
      <c r="A201" s="65" t="s">
        <v>156</v>
      </c>
      <c r="B201" s="66"/>
      <c r="C201" s="66"/>
      <c r="D201" s="66"/>
      <c r="E201" s="66"/>
      <c r="F201" s="67"/>
      <c r="G201" s="18"/>
      <c r="H201" s="27"/>
      <c r="I201" s="27"/>
      <c r="J201" s="27"/>
      <c r="K201" s="27"/>
      <c r="L201" s="27"/>
      <c r="M201" s="33"/>
      <c r="N201" s="33"/>
      <c r="O201" s="33"/>
      <c r="P201" s="33"/>
      <c r="Q201" s="33"/>
      <c r="R201" s="45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</row>
    <row r="202" spans="1:30" ht="14.4" x14ac:dyDescent="0.25">
      <c r="A202" s="65" t="s">
        <v>157</v>
      </c>
      <c r="B202" s="66"/>
      <c r="C202" s="66"/>
      <c r="D202" s="66"/>
      <c r="E202" s="66"/>
      <c r="F202" s="67"/>
      <c r="G202" s="18"/>
      <c r="H202" s="27"/>
      <c r="I202" s="27"/>
      <c r="J202" s="27"/>
      <c r="K202" s="27"/>
      <c r="L202" s="27"/>
      <c r="M202" s="33"/>
      <c r="N202" s="33"/>
      <c r="O202" s="33"/>
      <c r="P202" s="33"/>
      <c r="Q202" s="33"/>
      <c r="R202" s="45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</row>
    <row r="203" spans="1:30" ht="13.8" x14ac:dyDescent="0.25">
      <c r="A203" s="65" t="s">
        <v>158</v>
      </c>
      <c r="B203" s="66"/>
      <c r="C203" s="66"/>
      <c r="D203" s="66"/>
      <c r="E203" s="66"/>
      <c r="F203" s="6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</row>
    <row r="204" spans="1:30" ht="13.8" x14ac:dyDescent="0.25">
      <c r="A204" s="65" t="s">
        <v>159</v>
      </c>
      <c r="B204" s="66"/>
      <c r="C204" s="66"/>
      <c r="D204" s="66"/>
      <c r="E204" s="66"/>
      <c r="F204" s="67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</row>
    <row r="205" spans="1:30" ht="13.8" x14ac:dyDescent="0.25">
      <c r="A205" s="65" t="s">
        <v>160</v>
      </c>
      <c r="B205" s="66"/>
      <c r="C205" s="66"/>
      <c r="D205" s="66"/>
      <c r="E205" s="66"/>
      <c r="F205" s="67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</row>
    <row r="206" spans="1:30" ht="13.8" x14ac:dyDescent="0.25">
      <c r="A206" s="65" t="s">
        <v>161</v>
      </c>
      <c r="B206" s="66"/>
      <c r="C206" s="66"/>
      <c r="D206" s="66"/>
      <c r="E206" s="66"/>
      <c r="F206" s="67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</row>
    <row r="207" spans="1:30" ht="13.8" x14ac:dyDescent="0.25">
      <c r="A207" s="65" t="s">
        <v>162</v>
      </c>
      <c r="B207" s="66"/>
      <c r="C207" s="66"/>
      <c r="D207" s="66"/>
      <c r="E207" s="66"/>
      <c r="F207" s="67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</row>
    <row r="208" spans="1:30" ht="13.8" x14ac:dyDescent="0.25">
      <c r="A208" s="65" t="s">
        <v>163</v>
      </c>
      <c r="B208" s="66"/>
      <c r="C208" s="66"/>
      <c r="D208" s="66"/>
      <c r="E208" s="66"/>
      <c r="F208" s="67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</row>
    <row r="209" spans="1:30" ht="13.8" x14ac:dyDescent="0.25">
      <c r="A209" s="65" t="s">
        <v>164</v>
      </c>
      <c r="B209" s="66"/>
      <c r="C209" s="66"/>
      <c r="D209" s="66"/>
      <c r="E209" s="66"/>
      <c r="F209" s="67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</row>
    <row r="210" spans="1:30" ht="13.8" x14ac:dyDescent="0.25">
      <c r="A210" s="65" t="s">
        <v>165</v>
      </c>
      <c r="B210" s="66"/>
      <c r="C210" s="66"/>
      <c r="D210" s="66"/>
      <c r="E210" s="66"/>
      <c r="F210" s="67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</row>
    <row r="211" spans="1:30" ht="13.8" x14ac:dyDescent="0.25">
      <c r="A211" s="65" t="s">
        <v>166</v>
      </c>
      <c r="B211" s="66"/>
      <c r="C211" s="66"/>
      <c r="D211" s="66"/>
      <c r="E211" s="66"/>
      <c r="F211" s="67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</row>
    <row r="212" spans="1:30" ht="13.8" x14ac:dyDescent="0.25">
      <c r="A212" s="65" t="s">
        <v>167</v>
      </c>
      <c r="B212" s="66"/>
      <c r="C212" s="66"/>
      <c r="D212" s="66"/>
      <c r="E212" s="66"/>
      <c r="F212" s="67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</row>
    <row r="213" spans="1:30" ht="13.8" x14ac:dyDescent="0.25">
      <c r="A213" s="65" t="s">
        <v>168</v>
      </c>
      <c r="B213" s="66"/>
      <c r="C213" s="66"/>
      <c r="D213" s="66"/>
      <c r="E213" s="66"/>
      <c r="F213" s="67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</row>
    <row r="214" spans="1:30" ht="13.8" x14ac:dyDescent="0.25">
      <c r="A214" s="65" t="s">
        <v>169</v>
      </c>
      <c r="B214" s="66"/>
      <c r="C214" s="66"/>
      <c r="D214" s="66"/>
      <c r="E214" s="66"/>
      <c r="F214" s="67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</row>
    <row r="215" spans="1:30" ht="13.8" x14ac:dyDescent="0.25">
      <c r="A215" s="65" t="s">
        <v>170</v>
      </c>
      <c r="B215" s="66"/>
      <c r="C215" s="66"/>
      <c r="D215" s="66"/>
      <c r="E215" s="66"/>
      <c r="F215" s="67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</row>
    <row r="216" spans="1:30" ht="13.8" x14ac:dyDescent="0.25">
      <c r="A216" s="65" t="s">
        <v>171</v>
      </c>
      <c r="B216" s="66"/>
      <c r="C216" s="66"/>
      <c r="D216" s="66"/>
      <c r="E216" s="66"/>
      <c r="F216" s="67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</row>
    <row r="217" spans="1:30" ht="13.8" x14ac:dyDescent="0.25">
      <c r="A217" s="65" t="s">
        <v>172</v>
      </c>
      <c r="B217" s="66"/>
      <c r="C217" s="66"/>
      <c r="D217" s="66"/>
      <c r="E217" s="66"/>
      <c r="F217" s="67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</row>
    <row r="218" spans="1:30" ht="13.8" x14ac:dyDescent="0.25">
      <c r="A218" s="65" t="s">
        <v>173</v>
      </c>
      <c r="B218" s="66"/>
      <c r="C218" s="66"/>
      <c r="D218" s="66"/>
      <c r="E218" s="66"/>
      <c r="F218" s="67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</row>
    <row r="219" spans="1:30" ht="13.8" x14ac:dyDescent="0.25">
      <c r="A219" s="65" t="s">
        <v>174</v>
      </c>
      <c r="B219" s="66"/>
      <c r="C219" s="66"/>
      <c r="D219" s="66"/>
      <c r="E219" s="66"/>
      <c r="F219" s="67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</row>
    <row r="220" spans="1:30" ht="13.8" x14ac:dyDescent="0.25">
      <c r="A220" s="65" t="s">
        <v>175</v>
      </c>
      <c r="B220" s="66"/>
      <c r="C220" s="66"/>
      <c r="D220" s="66"/>
      <c r="E220" s="66"/>
      <c r="F220" s="67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</row>
    <row r="221" spans="1:30" ht="13.8" x14ac:dyDescent="0.25">
      <c r="A221" s="65" t="s">
        <v>176</v>
      </c>
      <c r="B221" s="66"/>
      <c r="C221" s="66"/>
      <c r="D221" s="66"/>
      <c r="E221" s="66"/>
      <c r="F221" s="67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</row>
    <row r="222" spans="1:30" ht="13.8" x14ac:dyDescent="0.25">
      <c r="A222" s="65" t="s">
        <v>177</v>
      </c>
      <c r="B222" s="66"/>
      <c r="C222" s="66"/>
      <c r="D222" s="66"/>
      <c r="E222" s="66"/>
      <c r="F222" s="67"/>
      <c r="G222" s="49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</row>
    <row r="223" spans="1:30" ht="13.8" x14ac:dyDescent="0.25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</row>
    <row r="224" spans="1:30" ht="13.8" x14ac:dyDescent="0.25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</row>
    <row r="225" spans="1:17" ht="13.8" x14ac:dyDescent="0.25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</row>
    <row r="226" spans="1:17" ht="13.8" x14ac:dyDescent="0.25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</row>
    <row r="227" spans="1:17" ht="13.8" x14ac:dyDescent="0.25"/>
    <row r="228" spans="1:17" ht="13.8" x14ac:dyDescent="0.25"/>
    <row r="229" spans="1:17" ht="13.8" x14ac:dyDescent="0.25"/>
    <row r="230" spans="1:17" ht="13.8" x14ac:dyDescent="0.25"/>
    <row r="231" spans="1:17" ht="13.8" x14ac:dyDescent="0.25"/>
    <row r="232" spans="1:17" ht="13.8" x14ac:dyDescent="0.25"/>
    <row r="233" spans="1:17" ht="13.8" x14ac:dyDescent="0.25"/>
    <row r="234" spans="1:17" ht="13.8" x14ac:dyDescent="0.25"/>
    <row r="235" spans="1:17" ht="13.8" x14ac:dyDescent="0.25"/>
    <row r="236" spans="1:17" ht="13.8" x14ac:dyDescent="0.25"/>
    <row r="237" spans="1:17" ht="13.8" x14ac:dyDescent="0.25"/>
    <row r="238" spans="1:17" ht="13.8" x14ac:dyDescent="0.25"/>
    <row r="239" spans="1:17" ht="13.8" x14ac:dyDescent="0.25"/>
    <row r="240" spans="1:17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3.8" x14ac:dyDescent="0.25"/>
    <row r="413" ht="13.8" x14ac:dyDescent="0.25"/>
    <row r="414" ht="13.8" x14ac:dyDescent="0.25"/>
    <row r="415" ht="13.8" x14ac:dyDescent="0.25"/>
    <row r="416" ht="13.8" x14ac:dyDescent="0.25"/>
    <row r="417" ht="13.8" x14ac:dyDescent="0.25"/>
    <row r="418" ht="13.8" x14ac:dyDescent="0.25"/>
    <row r="419" ht="13.8" x14ac:dyDescent="0.25"/>
    <row r="420" ht="13.8" x14ac:dyDescent="0.25"/>
    <row r="421" ht="13.8" x14ac:dyDescent="0.25"/>
    <row r="422" ht="13.8" x14ac:dyDescent="0.25"/>
    <row r="423" ht="13.8" x14ac:dyDescent="0.25"/>
    <row r="424" ht="13.8" x14ac:dyDescent="0.25"/>
    <row r="425" ht="13.8" x14ac:dyDescent="0.25"/>
    <row r="426" ht="13.8" x14ac:dyDescent="0.25"/>
    <row r="427" ht="13.8" x14ac:dyDescent="0.25"/>
    <row r="428" ht="13.8" x14ac:dyDescent="0.25"/>
    <row r="429" ht="13.8" x14ac:dyDescent="0.25"/>
    <row r="430" ht="13.8" x14ac:dyDescent="0.25"/>
    <row r="431" ht="13.8" x14ac:dyDescent="0.25"/>
    <row r="432" ht="13.8" x14ac:dyDescent="0.25"/>
    <row r="433" ht="13.8" x14ac:dyDescent="0.25"/>
    <row r="434" ht="13.8" x14ac:dyDescent="0.25"/>
    <row r="435" ht="13.8" x14ac:dyDescent="0.25"/>
    <row r="436" ht="13.8" x14ac:dyDescent="0.25"/>
    <row r="437" ht="13.8" x14ac:dyDescent="0.25"/>
    <row r="438" ht="13.8" x14ac:dyDescent="0.25"/>
    <row r="439" ht="13.8" x14ac:dyDescent="0.25"/>
    <row r="440" ht="13.8" x14ac:dyDescent="0.25"/>
    <row r="441" ht="13.8" x14ac:dyDescent="0.25"/>
    <row r="442" ht="13.8" x14ac:dyDescent="0.25"/>
    <row r="443" ht="13.8" x14ac:dyDescent="0.25"/>
    <row r="444" ht="13.8" x14ac:dyDescent="0.25"/>
    <row r="445" ht="13.8" x14ac:dyDescent="0.25"/>
    <row r="446" ht="13.8" x14ac:dyDescent="0.25"/>
    <row r="447" ht="13.8" x14ac:dyDescent="0.25"/>
    <row r="448" ht="13.8" x14ac:dyDescent="0.25"/>
    <row r="449" ht="13.8" x14ac:dyDescent="0.25"/>
    <row r="450" ht="13.8" x14ac:dyDescent="0.25"/>
    <row r="451" ht="13.8" x14ac:dyDescent="0.25"/>
    <row r="452" ht="13.8" x14ac:dyDescent="0.25"/>
    <row r="453" ht="13.8" x14ac:dyDescent="0.25"/>
    <row r="454" ht="13.8" x14ac:dyDescent="0.25"/>
    <row r="455" ht="13.8" x14ac:dyDescent="0.25"/>
    <row r="456" ht="13.8" x14ac:dyDescent="0.25"/>
    <row r="457" ht="13.8" x14ac:dyDescent="0.25"/>
    <row r="458" ht="13.8" x14ac:dyDescent="0.25"/>
    <row r="459" ht="13.8" x14ac:dyDescent="0.25"/>
    <row r="460" ht="13.8" x14ac:dyDescent="0.25"/>
    <row r="461" ht="13.8" x14ac:dyDescent="0.25"/>
    <row r="462" ht="13.8" x14ac:dyDescent="0.25"/>
    <row r="463" ht="13.8" x14ac:dyDescent="0.25"/>
    <row r="464" ht="13.8" x14ac:dyDescent="0.25"/>
    <row r="465" ht="13.8" x14ac:dyDescent="0.25"/>
    <row r="466" ht="13.8" x14ac:dyDescent="0.25"/>
    <row r="467" ht="13.8" x14ac:dyDescent="0.25"/>
    <row r="468" ht="13.8" x14ac:dyDescent="0.25"/>
    <row r="469" ht="13.8" x14ac:dyDescent="0.25"/>
    <row r="470" ht="13.8" x14ac:dyDescent="0.25"/>
    <row r="471" ht="13.8" x14ac:dyDescent="0.25"/>
    <row r="472" ht="13.8" x14ac:dyDescent="0.25"/>
    <row r="473" ht="13.8" x14ac:dyDescent="0.25"/>
    <row r="474" ht="13.8" x14ac:dyDescent="0.25"/>
    <row r="475" ht="13.8" x14ac:dyDescent="0.25"/>
    <row r="476" ht="13.8" x14ac:dyDescent="0.25"/>
    <row r="477" ht="13.8" x14ac:dyDescent="0.25"/>
    <row r="478" ht="13.8" x14ac:dyDescent="0.25"/>
    <row r="479" ht="13.8" x14ac:dyDescent="0.25"/>
    <row r="480" ht="13.8" x14ac:dyDescent="0.25"/>
    <row r="481" ht="13.8" x14ac:dyDescent="0.25"/>
    <row r="482" ht="13.8" x14ac:dyDescent="0.25"/>
    <row r="483" ht="13.8" x14ac:dyDescent="0.25"/>
    <row r="484" ht="13.8" x14ac:dyDescent="0.25"/>
    <row r="485" ht="13.8" x14ac:dyDescent="0.25"/>
    <row r="486" ht="13.8" x14ac:dyDescent="0.25"/>
    <row r="487" ht="13.8" x14ac:dyDescent="0.25"/>
    <row r="488" ht="13.8" x14ac:dyDescent="0.25"/>
    <row r="489" ht="13.8" x14ac:dyDescent="0.25"/>
    <row r="490" ht="13.8" x14ac:dyDescent="0.25"/>
    <row r="491" ht="13.8" x14ac:dyDescent="0.25"/>
    <row r="492" ht="13.8" x14ac:dyDescent="0.25"/>
    <row r="493" ht="13.8" x14ac:dyDescent="0.25"/>
    <row r="494" ht="13.8" x14ac:dyDescent="0.25"/>
    <row r="495" ht="13.8" x14ac:dyDescent="0.25"/>
    <row r="496" ht="13.8" x14ac:dyDescent="0.25"/>
    <row r="497" ht="13.8" x14ac:dyDescent="0.25"/>
    <row r="498" ht="13.8" x14ac:dyDescent="0.25"/>
    <row r="499" ht="13.8" x14ac:dyDescent="0.25"/>
    <row r="500" ht="13.8" x14ac:dyDescent="0.25"/>
    <row r="501" ht="13.8" x14ac:dyDescent="0.25"/>
    <row r="502" ht="13.8" x14ac:dyDescent="0.25"/>
    <row r="503" ht="13.8" x14ac:dyDescent="0.25"/>
    <row r="504" ht="13.8" x14ac:dyDescent="0.25"/>
    <row r="505" ht="13.8" x14ac:dyDescent="0.25"/>
    <row r="506" ht="13.8" x14ac:dyDescent="0.25"/>
    <row r="507" ht="13.8" x14ac:dyDescent="0.25"/>
    <row r="508" ht="13.8" x14ac:dyDescent="0.25"/>
    <row r="509" ht="13.8" x14ac:dyDescent="0.25"/>
    <row r="510" ht="13.8" x14ac:dyDescent="0.25"/>
    <row r="511" ht="13.8" x14ac:dyDescent="0.25"/>
    <row r="512" ht="13.8" x14ac:dyDescent="0.25"/>
    <row r="513" ht="13.8" x14ac:dyDescent="0.25"/>
    <row r="514" ht="13.8" x14ac:dyDescent="0.25"/>
    <row r="515" ht="13.8" x14ac:dyDescent="0.25"/>
    <row r="516" ht="13.8" x14ac:dyDescent="0.25"/>
    <row r="517" ht="13.8" x14ac:dyDescent="0.25"/>
    <row r="518" ht="13.8" x14ac:dyDescent="0.25"/>
    <row r="519" ht="13.8" x14ac:dyDescent="0.25"/>
    <row r="520" ht="13.8" x14ac:dyDescent="0.25"/>
    <row r="521" ht="13.8" x14ac:dyDescent="0.25"/>
    <row r="522" ht="13.8" x14ac:dyDescent="0.25"/>
    <row r="523" ht="13.8" x14ac:dyDescent="0.25"/>
    <row r="524" ht="13.8" x14ac:dyDescent="0.25"/>
    <row r="525" ht="13.8" x14ac:dyDescent="0.25"/>
    <row r="526" ht="13.8" x14ac:dyDescent="0.25"/>
    <row r="527" ht="13.8" x14ac:dyDescent="0.25"/>
    <row r="528" ht="13.8" x14ac:dyDescent="0.25"/>
    <row r="529" ht="13.8" x14ac:dyDescent="0.25"/>
    <row r="530" ht="13.8" x14ac:dyDescent="0.25"/>
    <row r="531" ht="13.8" x14ac:dyDescent="0.25"/>
    <row r="532" ht="13.8" x14ac:dyDescent="0.25"/>
    <row r="533" ht="13.8" x14ac:dyDescent="0.25"/>
    <row r="534" ht="13.8" x14ac:dyDescent="0.25"/>
    <row r="535" ht="13.8" x14ac:dyDescent="0.25"/>
    <row r="536" ht="13.8" x14ac:dyDescent="0.25"/>
    <row r="537" ht="13.8" x14ac:dyDescent="0.25"/>
    <row r="538" ht="13.8" x14ac:dyDescent="0.25"/>
    <row r="539" ht="13.8" x14ac:dyDescent="0.25"/>
    <row r="540" ht="13.8" x14ac:dyDescent="0.25"/>
    <row r="541" ht="13.8" x14ac:dyDescent="0.25"/>
    <row r="542" ht="13.8" x14ac:dyDescent="0.25"/>
    <row r="543" ht="13.8" x14ac:dyDescent="0.25"/>
    <row r="544" ht="13.8" x14ac:dyDescent="0.25"/>
    <row r="545" ht="13.8" x14ac:dyDescent="0.25"/>
    <row r="546" ht="13.8" x14ac:dyDescent="0.25"/>
    <row r="547" ht="13.8" x14ac:dyDescent="0.25"/>
    <row r="548" ht="13.8" x14ac:dyDescent="0.25"/>
    <row r="549" ht="13.8" x14ac:dyDescent="0.25"/>
    <row r="550" ht="13.8" x14ac:dyDescent="0.25"/>
    <row r="551" ht="13.8" x14ac:dyDescent="0.25"/>
    <row r="552" ht="13.8" x14ac:dyDescent="0.25"/>
    <row r="553" ht="13.8" x14ac:dyDescent="0.25"/>
    <row r="554" ht="13.8" x14ac:dyDescent="0.25"/>
    <row r="555" ht="13.8" x14ac:dyDescent="0.25"/>
    <row r="556" ht="13.8" x14ac:dyDescent="0.25"/>
    <row r="557" ht="13.8" x14ac:dyDescent="0.25"/>
    <row r="558" ht="13.8" x14ac:dyDescent="0.25"/>
    <row r="559" ht="13.8" x14ac:dyDescent="0.25"/>
    <row r="560" ht="13.8" x14ac:dyDescent="0.25"/>
    <row r="561" ht="13.8" x14ac:dyDescent="0.25"/>
    <row r="562" ht="13.8" x14ac:dyDescent="0.25"/>
    <row r="563" ht="13.8" x14ac:dyDescent="0.25"/>
    <row r="564" ht="13.8" x14ac:dyDescent="0.25"/>
    <row r="565" ht="13.8" x14ac:dyDescent="0.25"/>
    <row r="566" ht="13.8" x14ac:dyDescent="0.25"/>
    <row r="567" ht="13.8" x14ac:dyDescent="0.25"/>
    <row r="568" ht="13.8" x14ac:dyDescent="0.25"/>
    <row r="569" ht="13.8" x14ac:dyDescent="0.25"/>
    <row r="570" ht="13.8" x14ac:dyDescent="0.25"/>
    <row r="571" ht="13.8" x14ac:dyDescent="0.25"/>
    <row r="572" ht="13.8" x14ac:dyDescent="0.25"/>
    <row r="573" ht="13.8" x14ac:dyDescent="0.25"/>
    <row r="574" ht="13.8" x14ac:dyDescent="0.25"/>
    <row r="575" ht="13.8" x14ac:dyDescent="0.25"/>
    <row r="576" ht="13.8" x14ac:dyDescent="0.25"/>
    <row r="577" ht="13.8" x14ac:dyDescent="0.25"/>
    <row r="578" ht="13.8" x14ac:dyDescent="0.25"/>
    <row r="579" ht="13.8" x14ac:dyDescent="0.25"/>
    <row r="580" ht="13.8" x14ac:dyDescent="0.25"/>
    <row r="581" ht="13.8" x14ac:dyDescent="0.25"/>
    <row r="582" ht="13.8" x14ac:dyDescent="0.25"/>
    <row r="583" ht="13.8" x14ac:dyDescent="0.25"/>
    <row r="584" ht="13.8" x14ac:dyDescent="0.25"/>
    <row r="585" ht="13.8" x14ac:dyDescent="0.25"/>
    <row r="586" ht="13.8" x14ac:dyDescent="0.25"/>
    <row r="587" ht="13.8" x14ac:dyDescent="0.25"/>
    <row r="588" ht="13.8" x14ac:dyDescent="0.25"/>
    <row r="589" ht="13.8" x14ac:dyDescent="0.25"/>
    <row r="590" ht="13.8" x14ac:dyDescent="0.25"/>
    <row r="591" ht="13.8" x14ac:dyDescent="0.25"/>
    <row r="592" ht="13.8" x14ac:dyDescent="0.25"/>
    <row r="593" ht="13.8" x14ac:dyDescent="0.25"/>
    <row r="594" ht="13.8" x14ac:dyDescent="0.25"/>
    <row r="595" ht="13.8" x14ac:dyDescent="0.25"/>
    <row r="596" ht="13.8" x14ac:dyDescent="0.25"/>
    <row r="597" ht="13.8" x14ac:dyDescent="0.25"/>
    <row r="598" ht="13.8" x14ac:dyDescent="0.25"/>
    <row r="599" ht="13.8" x14ac:dyDescent="0.25"/>
    <row r="600" ht="13.8" x14ac:dyDescent="0.25"/>
    <row r="601" ht="13.8" x14ac:dyDescent="0.25"/>
    <row r="602" ht="13.8" x14ac:dyDescent="0.25"/>
    <row r="603" ht="13.8" x14ac:dyDescent="0.25"/>
    <row r="604" ht="13.8" x14ac:dyDescent="0.25"/>
    <row r="605" ht="13.8" x14ac:dyDescent="0.25"/>
    <row r="606" ht="13.8" x14ac:dyDescent="0.25"/>
    <row r="607" ht="13.8" x14ac:dyDescent="0.25"/>
    <row r="608" ht="13.8" x14ac:dyDescent="0.25"/>
    <row r="609" ht="13.8" x14ac:dyDescent="0.25"/>
    <row r="610" ht="13.8" x14ac:dyDescent="0.25"/>
    <row r="611" ht="13.8" x14ac:dyDescent="0.25"/>
    <row r="612" ht="13.8" x14ac:dyDescent="0.25"/>
    <row r="613" ht="13.8" x14ac:dyDescent="0.25"/>
    <row r="614" ht="13.8" x14ac:dyDescent="0.25"/>
    <row r="615" ht="13.8" x14ac:dyDescent="0.25"/>
    <row r="616" ht="13.8" x14ac:dyDescent="0.25"/>
    <row r="617" ht="13.8" x14ac:dyDescent="0.25"/>
    <row r="618" ht="13.8" x14ac:dyDescent="0.25"/>
    <row r="619" ht="13.8" x14ac:dyDescent="0.25"/>
    <row r="620" ht="13.8" x14ac:dyDescent="0.25"/>
    <row r="621" ht="13.8" x14ac:dyDescent="0.25"/>
    <row r="622" ht="13.8" x14ac:dyDescent="0.25"/>
    <row r="623" ht="13.8" x14ac:dyDescent="0.25"/>
    <row r="624" ht="13.8" x14ac:dyDescent="0.25"/>
    <row r="625" ht="13.8" x14ac:dyDescent="0.25"/>
    <row r="626" ht="13.8" x14ac:dyDescent="0.25"/>
    <row r="627" ht="13.8" x14ac:dyDescent="0.25"/>
    <row r="628" ht="13.8" x14ac:dyDescent="0.25"/>
    <row r="629" ht="13.8" x14ac:dyDescent="0.25"/>
    <row r="630" ht="13.8" x14ac:dyDescent="0.25"/>
    <row r="631" ht="13.8" x14ac:dyDescent="0.25"/>
    <row r="632" ht="13.8" x14ac:dyDescent="0.25"/>
    <row r="633" ht="13.8" x14ac:dyDescent="0.25"/>
    <row r="634" ht="13.8" x14ac:dyDescent="0.25"/>
    <row r="635" ht="13.8" x14ac:dyDescent="0.25"/>
    <row r="636" ht="13.8" x14ac:dyDescent="0.25"/>
    <row r="637" ht="13.8" x14ac:dyDescent="0.25"/>
    <row r="638" ht="13.8" x14ac:dyDescent="0.25"/>
    <row r="639" ht="13.8" x14ac:dyDescent="0.25"/>
    <row r="640" ht="13.8" x14ac:dyDescent="0.25"/>
    <row r="641" ht="13.8" x14ac:dyDescent="0.25"/>
    <row r="642" ht="13.8" x14ac:dyDescent="0.25"/>
    <row r="643" ht="13.8" x14ac:dyDescent="0.25"/>
    <row r="644" ht="13.8" x14ac:dyDescent="0.25"/>
    <row r="645" ht="13.8" x14ac:dyDescent="0.25"/>
    <row r="646" ht="13.8" x14ac:dyDescent="0.25"/>
    <row r="647" ht="13.8" x14ac:dyDescent="0.25"/>
    <row r="648" ht="13.8" x14ac:dyDescent="0.25"/>
    <row r="649" ht="13.8" x14ac:dyDescent="0.25"/>
    <row r="650" ht="13.8" x14ac:dyDescent="0.25"/>
    <row r="651" ht="13.8" x14ac:dyDescent="0.25"/>
    <row r="652" ht="13.8" x14ac:dyDescent="0.25"/>
    <row r="653" ht="13.8" x14ac:dyDescent="0.25"/>
    <row r="654" ht="13.8" x14ac:dyDescent="0.25"/>
    <row r="655" ht="13.8" x14ac:dyDescent="0.25"/>
    <row r="656" ht="13.8" x14ac:dyDescent="0.25"/>
    <row r="657" ht="13.8" x14ac:dyDescent="0.25"/>
    <row r="658" ht="13.8" x14ac:dyDescent="0.25"/>
    <row r="659" ht="13.8" x14ac:dyDescent="0.25"/>
    <row r="660" ht="13.8" x14ac:dyDescent="0.25"/>
    <row r="661" ht="13.8" x14ac:dyDescent="0.25"/>
    <row r="662" ht="13.8" x14ac:dyDescent="0.25"/>
    <row r="663" ht="13.8" x14ac:dyDescent="0.25"/>
    <row r="664" ht="13.8" x14ac:dyDescent="0.25"/>
    <row r="665" ht="13.8" x14ac:dyDescent="0.25"/>
    <row r="666" ht="13.8" x14ac:dyDescent="0.25"/>
    <row r="667" ht="13.8" x14ac:dyDescent="0.25"/>
    <row r="668" ht="13.8" x14ac:dyDescent="0.25"/>
    <row r="669" ht="13.8" x14ac:dyDescent="0.25"/>
    <row r="670" ht="13.8" x14ac:dyDescent="0.25"/>
    <row r="671" ht="13.8" x14ac:dyDescent="0.25"/>
    <row r="672" ht="13.8" x14ac:dyDescent="0.25"/>
    <row r="673" ht="13.8" x14ac:dyDescent="0.25"/>
    <row r="674" ht="13.8" x14ac:dyDescent="0.25"/>
    <row r="675" ht="13.8" x14ac:dyDescent="0.25"/>
    <row r="676" ht="13.8" x14ac:dyDescent="0.25"/>
    <row r="677" ht="13.8" x14ac:dyDescent="0.25"/>
    <row r="678" ht="13.8" x14ac:dyDescent="0.25"/>
    <row r="679" ht="13.8" x14ac:dyDescent="0.25"/>
    <row r="680" ht="13.8" x14ac:dyDescent="0.25"/>
    <row r="681" ht="13.8" x14ac:dyDescent="0.25"/>
    <row r="682" ht="13.8" x14ac:dyDescent="0.25"/>
    <row r="683" ht="13.8" x14ac:dyDescent="0.25"/>
    <row r="684" ht="13.8" x14ac:dyDescent="0.25"/>
    <row r="685" ht="13.8" x14ac:dyDescent="0.25"/>
    <row r="686" ht="13.8" x14ac:dyDescent="0.25"/>
    <row r="687" ht="13.8" x14ac:dyDescent="0.25"/>
    <row r="688" ht="13.8" x14ac:dyDescent="0.25"/>
    <row r="689" ht="13.8" x14ac:dyDescent="0.25"/>
    <row r="690" ht="13.8" x14ac:dyDescent="0.25"/>
    <row r="691" ht="13.8" x14ac:dyDescent="0.25"/>
    <row r="692" ht="13.8" x14ac:dyDescent="0.25"/>
    <row r="693" ht="13.8" x14ac:dyDescent="0.25"/>
    <row r="694" ht="13.8" x14ac:dyDescent="0.25"/>
    <row r="695" ht="13.8" x14ac:dyDescent="0.25"/>
    <row r="696" ht="13.8" x14ac:dyDescent="0.25"/>
    <row r="697" ht="13.8" x14ac:dyDescent="0.25"/>
    <row r="698" ht="13.8" x14ac:dyDescent="0.25"/>
    <row r="699" ht="13.8" x14ac:dyDescent="0.25"/>
    <row r="700" ht="13.8" x14ac:dyDescent="0.25"/>
    <row r="701" ht="13.8" x14ac:dyDescent="0.25"/>
    <row r="702" ht="13.8" x14ac:dyDescent="0.25"/>
    <row r="703" ht="13.8" x14ac:dyDescent="0.25"/>
    <row r="704" ht="13.8" x14ac:dyDescent="0.25"/>
    <row r="705" ht="13.8" x14ac:dyDescent="0.25"/>
    <row r="706" ht="13.8" x14ac:dyDescent="0.25"/>
    <row r="707" ht="13.8" x14ac:dyDescent="0.25"/>
    <row r="708" ht="13.8" x14ac:dyDescent="0.25"/>
    <row r="709" ht="13.8" x14ac:dyDescent="0.25"/>
    <row r="710" ht="13.8" x14ac:dyDescent="0.25"/>
    <row r="711" ht="13.8" x14ac:dyDescent="0.25"/>
    <row r="712" ht="13.8" x14ac:dyDescent="0.25"/>
    <row r="713" ht="13.8" x14ac:dyDescent="0.25"/>
    <row r="714" ht="13.8" x14ac:dyDescent="0.25"/>
    <row r="715" ht="13.8" x14ac:dyDescent="0.25"/>
    <row r="716" ht="13.8" x14ac:dyDescent="0.25"/>
    <row r="717" ht="13.8" x14ac:dyDescent="0.25"/>
    <row r="718" ht="13.8" x14ac:dyDescent="0.25"/>
    <row r="719" ht="13.8" x14ac:dyDescent="0.25"/>
    <row r="720" ht="13.8" x14ac:dyDescent="0.25"/>
    <row r="721" ht="13.8" x14ac:dyDescent="0.25"/>
    <row r="722" ht="13.8" x14ac:dyDescent="0.25"/>
    <row r="723" ht="13.8" x14ac:dyDescent="0.25"/>
    <row r="724" ht="13.8" x14ac:dyDescent="0.25"/>
    <row r="725" ht="13.8" x14ac:dyDescent="0.25"/>
    <row r="726" ht="13.8" x14ac:dyDescent="0.25"/>
    <row r="727" ht="13.8" x14ac:dyDescent="0.25"/>
    <row r="728" ht="13.8" x14ac:dyDescent="0.25"/>
    <row r="729" ht="13.8" x14ac:dyDescent="0.25"/>
    <row r="730" ht="13.8" x14ac:dyDescent="0.25"/>
    <row r="731" ht="13.8" x14ac:dyDescent="0.25"/>
    <row r="732" ht="13.8" x14ac:dyDescent="0.25"/>
    <row r="733" ht="13.8" x14ac:dyDescent="0.25"/>
    <row r="734" ht="13.8" x14ac:dyDescent="0.25"/>
    <row r="735" ht="13.8" x14ac:dyDescent="0.25"/>
    <row r="736" ht="13.8" x14ac:dyDescent="0.25"/>
    <row r="737" ht="13.8" x14ac:dyDescent="0.25"/>
    <row r="738" ht="13.8" x14ac:dyDescent="0.25"/>
    <row r="739" ht="13.8" x14ac:dyDescent="0.25"/>
    <row r="740" ht="13.8" x14ac:dyDescent="0.25"/>
    <row r="741" ht="13.8" x14ac:dyDescent="0.25"/>
    <row r="742" ht="13.8" x14ac:dyDescent="0.25"/>
    <row r="743" ht="13.8" x14ac:dyDescent="0.25"/>
    <row r="744" ht="13.8" x14ac:dyDescent="0.25"/>
    <row r="745" ht="13.8" x14ac:dyDescent="0.25"/>
    <row r="746" ht="13.8" x14ac:dyDescent="0.25"/>
    <row r="747" ht="13.8" x14ac:dyDescent="0.25"/>
    <row r="748" ht="13.8" x14ac:dyDescent="0.25"/>
    <row r="749" ht="13.8" x14ac:dyDescent="0.25"/>
    <row r="750" ht="13.8" x14ac:dyDescent="0.25"/>
    <row r="751" ht="13.8" x14ac:dyDescent="0.25"/>
    <row r="752" ht="13.8" x14ac:dyDescent="0.25"/>
    <row r="753" ht="13.8" x14ac:dyDescent="0.25"/>
    <row r="754" ht="13.8" x14ac:dyDescent="0.25"/>
    <row r="755" ht="13.8" x14ac:dyDescent="0.25"/>
    <row r="756" ht="13.8" x14ac:dyDescent="0.25"/>
    <row r="757" ht="13.8" x14ac:dyDescent="0.25"/>
    <row r="758" ht="13.8" x14ac:dyDescent="0.25"/>
    <row r="759" ht="13.8" x14ac:dyDescent="0.25"/>
    <row r="760" ht="13.8" x14ac:dyDescent="0.25"/>
    <row r="761" ht="13.8" x14ac:dyDescent="0.25"/>
    <row r="762" ht="13.8" x14ac:dyDescent="0.25"/>
    <row r="763" ht="13.8" x14ac:dyDescent="0.25"/>
    <row r="764" ht="13.8" x14ac:dyDescent="0.25"/>
    <row r="765" ht="13.8" x14ac:dyDescent="0.25"/>
    <row r="766" ht="13.8" x14ac:dyDescent="0.25"/>
    <row r="767" ht="13.8" x14ac:dyDescent="0.25"/>
    <row r="768" ht="13.8" x14ac:dyDescent="0.25"/>
    <row r="769" ht="13.8" x14ac:dyDescent="0.25"/>
    <row r="770" ht="13.8" x14ac:dyDescent="0.25"/>
    <row r="771" ht="13.8" x14ac:dyDescent="0.25"/>
    <row r="772" ht="13.8" x14ac:dyDescent="0.25"/>
    <row r="773" ht="13.8" x14ac:dyDescent="0.25"/>
    <row r="774" ht="13.8" x14ac:dyDescent="0.25"/>
    <row r="775" ht="13.8" x14ac:dyDescent="0.25"/>
    <row r="776" ht="13.8" x14ac:dyDescent="0.25"/>
    <row r="777" ht="13.8" x14ac:dyDescent="0.25"/>
    <row r="778" ht="13.8" x14ac:dyDescent="0.25"/>
    <row r="779" ht="13.8" x14ac:dyDescent="0.25"/>
    <row r="780" ht="13.8" x14ac:dyDescent="0.25"/>
    <row r="781" ht="13.8" x14ac:dyDescent="0.25"/>
    <row r="782" ht="13.8" x14ac:dyDescent="0.25"/>
    <row r="783" ht="13.8" x14ac:dyDescent="0.25"/>
    <row r="784" ht="13.8" x14ac:dyDescent="0.25"/>
    <row r="785" ht="13.8" x14ac:dyDescent="0.25"/>
    <row r="786" ht="13.8" x14ac:dyDescent="0.25"/>
    <row r="787" ht="13.8" x14ac:dyDescent="0.25"/>
    <row r="788" ht="13.8" x14ac:dyDescent="0.25"/>
    <row r="789" ht="13.8" x14ac:dyDescent="0.25"/>
    <row r="790" ht="13.8" x14ac:dyDescent="0.25"/>
    <row r="791" ht="13.8" x14ac:dyDescent="0.25"/>
    <row r="792" ht="13.8" x14ac:dyDescent="0.25"/>
    <row r="793" ht="13.8" x14ac:dyDescent="0.25"/>
    <row r="794" ht="13.8" x14ac:dyDescent="0.25"/>
    <row r="795" ht="13.8" x14ac:dyDescent="0.25"/>
    <row r="796" ht="13.8" x14ac:dyDescent="0.25"/>
    <row r="797" ht="13.8" x14ac:dyDescent="0.25"/>
    <row r="798" ht="13.8" x14ac:dyDescent="0.25"/>
    <row r="799" ht="13.8" x14ac:dyDescent="0.25"/>
    <row r="800" ht="13.8" x14ac:dyDescent="0.25"/>
    <row r="801" ht="13.8" x14ac:dyDescent="0.25"/>
    <row r="802" ht="13.8" x14ac:dyDescent="0.25"/>
    <row r="803" ht="13.8" x14ac:dyDescent="0.25"/>
    <row r="804" ht="13.8" x14ac:dyDescent="0.25"/>
    <row r="805" ht="13.8" x14ac:dyDescent="0.25"/>
    <row r="806" ht="13.8" x14ac:dyDescent="0.25"/>
    <row r="807" ht="13.8" x14ac:dyDescent="0.25"/>
    <row r="808" ht="13.8" x14ac:dyDescent="0.25"/>
    <row r="809" ht="13.8" x14ac:dyDescent="0.25"/>
    <row r="810" ht="13.8" x14ac:dyDescent="0.25"/>
    <row r="811" ht="13.8" x14ac:dyDescent="0.25"/>
    <row r="812" ht="13.8" x14ac:dyDescent="0.25"/>
    <row r="813" ht="13.8" x14ac:dyDescent="0.25"/>
    <row r="814" ht="13.8" x14ac:dyDescent="0.25"/>
    <row r="815" ht="13.8" x14ac:dyDescent="0.25"/>
    <row r="816" ht="13.8" x14ac:dyDescent="0.25"/>
    <row r="817" ht="13.8" x14ac:dyDescent="0.25"/>
    <row r="818" ht="13.8" x14ac:dyDescent="0.25"/>
    <row r="819" ht="13.8" x14ac:dyDescent="0.25"/>
    <row r="820" ht="13.8" x14ac:dyDescent="0.25"/>
    <row r="821" ht="13.8" x14ac:dyDescent="0.25"/>
    <row r="822" ht="13.8" x14ac:dyDescent="0.25"/>
    <row r="823" ht="13.8" x14ac:dyDescent="0.25"/>
    <row r="824" ht="13.8" x14ac:dyDescent="0.25"/>
    <row r="825" ht="13.8" x14ac:dyDescent="0.25"/>
    <row r="826" ht="13.8" x14ac:dyDescent="0.25"/>
    <row r="827" ht="13.8" x14ac:dyDescent="0.25"/>
    <row r="828" ht="13.8" x14ac:dyDescent="0.25"/>
    <row r="829" ht="13.8" x14ac:dyDescent="0.25"/>
    <row r="830" ht="13.8" x14ac:dyDescent="0.25"/>
    <row r="831" ht="13.8" x14ac:dyDescent="0.25"/>
    <row r="832" ht="13.8" x14ac:dyDescent="0.25"/>
    <row r="833" ht="13.8" x14ac:dyDescent="0.25"/>
    <row r="834" ht="13.8" x14ac:dyDescent="0.25"/>
    <row r="835" ht="13.8" x14ac:dyDescent="0.25"/>
    <row r="836" ht="13.8" x14ac:dyDescent="0.25"/>
    <row r="837" ht="13.8" x14ac:dyDescent="0.25"/>
    <row r="838" ht="13.8" x14ac:dyDescent="0.25"/>
    <row r="839" ht="13.8" x14ac:dyDescent="0.25"/>
    <row r="840" ht="13.8" x14ac:dyDescent="0.25"/>
    <row r="841" ht="13.8" x14ac:dyDescent="0.25"/>
    <row r="842" ht="13.8" x14ac:dyDescent="0.25"/>
    <row r="843" ht="13.8" x14ac:dyDescent="0.25"/>
    <row r="844" ht="13.8" x14ac:dyDescent="0.25"/>
    <row r="845" ht="13.8" x14ac:dyDescent="0.25"/>
    <row r="846" ht="13.8" x14ac:dyDescent="0.25"/>
    <row r="847" ht="13.8" x14ac:dyDescent="0.25"/>
    <row r="848" ht="13.8" x14ac:dyDescent="0.25"/>
    <row r="849" ht="13.8" x14ac:dyDescent="0.25"/>
    <row r="850" ht="13.8" x14ac:dyDescent="0.25"/>
    <row r="851" ht="13.8" x14ac:dyDescent="0.25"/>
    <row r="852" ht="13.8" x14ac:dyDescent="0.25"/>
    <row r="853" ht="13.8" x14ac:dyDescent="0.25"/>
    <row r="854" ht="13.8" x14ac:dyDescent="0.25"/>
    <row r="855" ht="13.8" x14ac:dyDescent="0.25"/>
    <row r="856" ht="13.8" x14ac:dyDescent="0.25"/>
    <row r="857" ht="13.8" x14ac:dyDescent="0.25"/>
    <row r="858" ht="13.8" x14ac:dyDescent="0.25"/>
    <row r="859" ht="13.8" x14ac:dyDescent="0.25"/>
    <row r="860" ht="13.8" x14ac:dyDescent="0.25"/>
    <row r="861" ht="13.8" x14ac:dyDescent="0.25"/>
    <row r="862" ht="13.8" x14ac:dyDescent="0.25"/>
    <row r="863" ht="13.8" x14ac:dyDescent="0.25"/>
    <row r="864" ht="13.8" x14ac:dyDescent="0.25"/>
    <row r="865" ht="13.8" x14ac:dyDescent="0.25"/>
    <row r="866" ht="13.8" x14ac:dyDescent="0.25"/>
    <row r="867" ht="13.8" x14ac:dyDescent="0.25"/>
    <row r="868" ht="13.8" x14ac:dyDescent="0.25"/>
    <row r="869" ht="13.8" x14ac:dyDescent="0.25"/>
    <row r="870" ht="13.8" x14ac:dyDescent="0.25"/>
    <row r="871" ht="13.8" x14ac:dyDescent="0.25"/>
    <row r="872" ht="13.8" x14ac:dyDescent="0.25"/>
    <row r="873" ht="13.8" x14ac:dyDescent="0.25"/>
    <row r="874" ht="13.8" x14ac:dyDescent="0.25"/>
    <row r="875" ht="13.8" x14ac:dyDescent="0.25"/>
    <row r="876" ht="13.8" x14ac:dyDescent="0.25"/>
    <row r="877" ht="13.8" x14ac:dyDescent="0.25"/>
    <row r="878" ht="13.8" x14ac:dyDescent="0.25"/>
    <row r="879" ht="13.8" x14ac:dyDescent="0.25"/>
    <row r="880" ht="13.8" x14ac:dyDescent="0.25"/>
    <row r="881" ht="13.8" x14ac:dyDescent="0.25"/>
    <row r="882" ht="13.8" x14ac:dyDescent="0.25"/>
    <row r="883" ht="13.8" x14ac:dyDescent="0.25"/>
    <row r="884" ht="13.8" x14ac:dyDescent="0.25"/>
    <row r="885" ht="13.8" x14ac:dyDescent="0.25"/>
    <row r="886" ht="13.8" x14ac:dyDescent="0.25"/>
    <row r="887" ht="13.8" x14ac:dyDescent="0.25"/>
    <row r="888" ht="13.8" x14ac:dyDescent="0.25"/>
    <row r="889" ht="13.8" x14ac:dyDescent="0.25"/>
    <row r="890" ht="13.8" x14ac:dyDescent="0.25"/>
    <row r="891" ht="13.8" x14ac:dyDescent="0.25"/>
    <row r="892" ht="13.8" x14ac:dyDescent="0.25"/>
    <row r="893" ht="13.8" x14ac:dyDescent="0.25"/>
    <row r="894" ht="13.8" x14ac:dyDescent="0.25"/>
    <row r="895" ht="13.8" x14ac:dyDescent="0.25"/>
    <row r="896" ht="13.8" x14ac:dyDescent="0.25"/>
    <row r="897" ht="13.8" x14ac:dyDescent="0.25"/>
    <row r="898" ht="13.8" x14ac:dyDescent="0.25"/>
    <row r="899" ht="13.8" x14ac:dyDescent="0.25"/>
    <row r="900" ht="13.8" x14ac:dyDescent="0.25"/>
    <row r="901" ht="13.8" x14ac:dyDescent="0.25"/>
    <row r="902" ht="13.8" x14ac:dyDescent="0.25"/>
    <row r="903" ht="13.8" x14ac:dyDescent="0.25"/>
    <row r="904" ht="13.8" x14ac:dyDescent="0.25"/>
    <row r="905" ht="13.8" x14ac:dyDescent="0.25"/>
    <row r="906" ht="13.8" x14ac:dyDescent="0.25"/>
    <row r="907" ht="13.8" x14ac:dyDescent="0.25"/>
    <row r="908" ht="13.8" x14ac:dyDescent="0.25"/>
    <row r="909" ht="13.8" x14ac:dyDescent="0.25"/>
    <row r="910" ht="13.8" x14ac:dyDescent="0.25"/>
    <row r="911" ht="13.8" x14ac:dyDescent="0.25"/>
    <row r="912" ht="13.8" x14ac:dyDescent="0.25"/>
    <row r="913" ht="13.8" x14ac:dyDescent="0.25"/>
    <row r="914" ht="13.8" x14ac:dyDescent="0.25"/>
    <row r="915" ht="13.8" x14ac:dyDescent="0.25"/>
    <row r="916" ht="13.8" x14ac:dyDescent="0.25"/>
    <row r="917" ht="13.8" x14ac:dyDescent="0.25"/>
    <row r="918" ht="13.8" x14ac:dyDescent="0.25"/>
    <row r="919" ht="13.8" x14ac:dyDescent="0.25"/>
    <row r="920" ht="13.8" x14ac:dyDescent="0.25"/>
    <row r="921" ht="13.8" x14ac:dyDescent="0.25"/>
    <row r="922" ht="13.8" x14ac:dyDescent="0.25"/>
    <row r="923" ht="13.8" x14ac:dyDescent="0.25"/>
    <row r="924" ht="13.8" x14ac:dyDescent="0.25"/>
    <row r="925" ht="13.8" x14ac:dyDescent="0.25"/>
    <row r="926" ht="13.8" x14ac:dyDescent="0.25"/>
    <row r="927" ht="13.8" x14ac:dyDescent="0.25"/>
    <row r="928" ht="13.8" x14ac:dyDescent="0.25"/>
    <row r="929" ht="13.8" x14ac:dyDescent="0.25"/>
    <row r="930" ht="13.8" x14ac:dyDescent="0.25"/>
    <row r="931" ht="13.8" x14ac:dyDescent="0.25"/>
    <row r="932" ht="13.8" x14ac:dyDescent="0.25"/>
    <row r="933" ht="13.8" x14ac:dyDescent="0.25"/>
    <row r="934" ht="13.8" x14ac:dyDescent="0.25"/>
    <row r="935" ht="13.8" x14ac:dyDescent="0.25"/>
    <row r="936" ht="13.8" x14ac:dyDescent="0.25"/>
    <row r="937" ht="13.8" x14ac:dyDescent="0.25"/>
    <row r="938" ht="13.8" x14ac:dyDescent="0.25"/>
    <row r="939" ht="13.8" x14ac:dyDescent="0.25"/>
    <row r="940" ht="13.8" x14ac:dyDescent="0.25"/>
    <row r="941" ht="13.8" x14ac:dyDescent="0.25"/>
    <row r="942" ht="13.8" x14ac:dyDescent="0.25"/>
    <row r="943" ht="13.8" x14ac:dyDescent="0.25"/>
    <row r="944" ht="13.8" x14ac:dyDescent="0.25"/>
    <row r="945" ht="13.8" x14ac:dyDescent="0.25"/>
    <row r="946" ht="13.8" x14ac:dyDescent="0.25"/>
    <row r="947" ht="13.8" x14ac:dyDescent="0.25"/>
    <row r="948" ht="13.8" x14ac:dyDescent="0.25"/>
    <row r="949" ht="13.8" x14ac:dyDescent="0.25"/>
    <row r="950" ht="13.8" x14ac:dyDescent="0.25"/>
    <row r="951" ht="13.8" x14ac:dyDescent="0.25"/>
    <row r="952" ht="13.8" x14ac:dyDescent="0.25"/>
    <row r="953" ht="13.8" x14ac:dyDescent="0.25"/>
    <row r="954" ht="13.8" x14ac:dyDescent="0.25"/>
    <row r="955" ht="13.8" x14ac:dyDescent="0.25"/>
    <row r="956" ht="13.8" x14ac:dyDescent="0.25"/>
    <row r="957" ht="13.8" x14ac:dyDescent="0.25"/>
    <row r="958" ht="13.8" x14ac:dyDescent="0.25"/>
    <row r="959" ht="13.8" x14ac:dyDescent="0.25"/>
    <row r="960" ht="13.8" x14ac:dyDescent="0.25"/>
    <row r="961" ht="13.8" x14ac:dyDescent="0.25"/>
    <row r="962" ht="13.8" x14ac:dyDescent="0.25"/>
    <row r="963" ht="13.8" x14ac:dyDescent="0.25"/>
    <row r="964" ht="13.8" x14ac:dyDescent="0.25"/>
    <row r="965" ht="13.8" x14ac:dyDescent="0.25"/>
    <row r="966" ht="13.8" x14ac:dyDescent="0.25"/>
    <row r="967" ht="13.8" x14ac:dyDescent="0.25"/>
    <row r="968" ht="13.8" x14ac:dyDescent="0.25"/>
    <row r="969" ht="13.8" x14ac:dyDescent="0.25"/>
    <row r="970" ht="13.8" x14ac:dyDescent="0.25"/>
    <row r="971" ht="13.8" x14ac:dyDescent="0.25"/>
    <row r="972" ht="13.8" x14ac:dyDescent="0.25"/>
    <row r="973" ht="13.8" x14ac:dyDescent="0.25"/>
    <row r="974" ht="13.8" x14ac:dyDescent="0.25"/>
    <row r="975" ht="13.8" x14ac:dyDescent="0.25"/>
    <row r="976" ht="13.8" x14ac:dyDescent="0.25"/>
    <row r="977" ht="13.8" x14ac:dyDescent="0.25"/>
    <row r="978" ht="13.8" x14ac:dyDescent="0.25"/>
    <row r="979" ht="13.8" x14ac:dyDescent="0.25"/>
    <row r="980" ht="13.8" x14ac:dyDescent="0.25"/>
    <row r="981" ht="13.8" x14ac:dyDescent="0.25"/>
    <row r="982" ht="13.8" x14ac:dyDescent="0.25"/>
    <row r="983" ht="13.8" x14ac:dyDescent="0.25"/>
    <row r="984" ht="13.8" x14ac:dyDescent="0.25"/>
    <row r="985" ht="13.8" x14ac:dyDescent="0.25"/>
    <row r="986" ht="13.8" x14ac:dyDescent="0.25"/>
    <row r="987" ht="13.8" x14ac:dyDescent="0.25"/>
    <row r="988" ht="13.8" x14ac:dyDescent="0.25"/>
    <row r="989" ht="13.8" x14ac:dyDescent="0.25"/>
    <row r="990" ht="13.8" x14ac:dyDescent="0.25"/>
    <row r="991" ht="13.8" x14ac:dyDescent="0.25"/>
    <row r="992" ht="13.8" x14ac:dyDescent="0.25"/>
    <row r="993" ht="13.8" x14ac:dyDescent="0.25"/>
    <row r="994" ht="13.8" x14ac:dyDescent="0.25"/>
    <row r="995" ht="13.8" x14ac:dyDescent="0.25"/>
    <row r="996" ht="13.8" x14ac:dyDescent="0.25"/>
    <row r="997" ht="13.8" x14ac:dyDescent="0.25"/>
    <row r="998" ht="13.8" x14ac:dyDescent="0.25"/>
    <row r="999" ht="13.8" x14ac:dyDescent="0.25"/>
    <row r="1000" ht="13.8" x14ac:dyDescent="0.25"/>
    <row r="1001" ht="13.8" x14ac:dyDescent="0.25"/>
    <row r="1002" ht="13.8" x14ac:dyDescent="0.25"/>
    <row r="1003" ht="13.8" x14ac:dyDescent="0.25"/>
    <row r="1004" ht="13.8" x14ac:dyDescent="0.25"/>
    <row r="1005" ht="13.8" x14ac:dyDescent="0.25"/>
    <row r="1006" ht="13.8" x14ac:dyDescent="0.25"/>
    <row r="1007" ht="13.8" x14ac:dyDescent="0.25"/>
    <row r="1008" ht="13.8" x14ac:dyDescent="0.25"/>
    <row r="1009" ht="13.8" x14ac:dyDescent="0.25"/>
    <row r="1010" ht="13.8" x14ac:dyDescent="0.25"/>
    <row r="1011" ht="13.8" x14ac:dyDescent="0.25"/>
    <row r="1012" ht="13.8" x14ac:dyDescent="0.25"/>
    <row r="1013" ht="13.8" x14ac:dyDescent="0.25"/>
    <row r="1014" ht="13.8" x14ac:dyDescent="0.25"/>
    <row r="1015" ht="13.8" x14ac:dyDescent="0.25"/>
    <row r="1016" ht="13.8" x14ac:dyDescent="0.25"/>
    <row r="1017" ht="13.8" x14ac:dyDescent="0.25"/>
    <row r="1018" ht="13.8" x14ac:dyDescent="0.25"/>
    <row r="1019" ht="13.8" x14ac:dyDescent="0.25"/>
    <row r="1020" ht="13.8" x14ac:dyDescent="0.25"/>
    <row r="1021" ht="13.8" x14ac:dyDescent="0.25"/>
    <row r="1022" ht="13.8" x14ac:dyDescent="0.25"/>
    <row r="1023" ht="13.8" x14ac:dyDescent="0.25"/>
    <row r="1024" ht="13.8" x14ac:dyDescent="0.25"/>
    <row r="1025" ht="13.8" x14ac:dyDescent="0.25"/>
    <row r="1026" ht="13.8" x14ac:dyDescent="0.25"/>
    <row r="1027" ht="13.8" x14ac:dyDescent="0.25"/>
    <row r="1028" ht="13.8" x14ac:dyDescent="0.25"/>
    <row r="1029" ht="13.8" x14ac:dyDescent="0.25"/>
    <row r="1030" ht="13.8" x14ac:dyDescent="0.25"/>
    <row r="1031" ht="13.8" x14ac:dyDescent="0.25"/>
    <row r="1032" ht="13.8" x14ac:dyDescent="0.25"/>
    <row r="1033" ht="13.8" x14ac:dyDescent="0.25"/>
    <row r="1034" ht="13.8" x14ac:dyDescent="0.25"/>
    <row r="1035" ht="13.8" x14ac:dyDescent="0.25"/>
    <row r="1036" ht="13.8" x14ac:dyDescent="0.25"/>
    <row r="1037" ht="13.8" x14ac:dyDescent="0.25"/>
    <row r="1038" ht="13.8" x14ac:dyDescent="0.25"/>
    <row r="1039" ht="13.8" x14ac:dyDescent="0.25"/>
    <row r="1040" ht="13.8" x14ac:dyDescent="0.25"/>
    <row r="1041" ht="13.8" x14ac:dyDescent="0.25"/>
    <row r="1042" ht="13.8" x14ac:dyDescent="0.25"/>
  </sheetData>
  <mergeCells count="83">
    <mergeCell ref="A103:I103"/>
    <mergeCell ref="A1:J1"/>
    <mergeCell ref="A2:J2"/>
    <mergeCell ref="A3:J3"/>
    <mergeCell ref="B4:J4"/>
    <mergeCell ref="A5:J5"/>
    <mergeCell ref="A157:F157"/>
    <mergeCell ref="A123:I123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69:F169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81:F181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93:F193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205:F205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17:F217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8:F218"/>
    <mergeCell ref="A219:F219"/>
    <mergeCell ref="A220:F220"/>
    <mergeCell ref="A221:F221"/>
    <mergeCell ref="A222:F222"/>
  </mergeCells>
  <dataValidations count="4">
    <dataValidation type="list" allowBlank="1" sqref="B7:B88" xr:uid="{56360720-8F19-4C78-956D-4F699A5935A4}">
      <formula1>"DAS,DAS-1,DAS-2,DAS-3,DAS-4,DAS-5,CAA-1,CAA-2,CAA-3,CAA-4,CAA-5"</formula1>
    </dataValidation>
    <dataValidation type="list" allowBlank="1" sqref="D125:D134 D105:D114 D7:D88" xr:uid="{10A3FD46-F401-4A1B-BADC-FF491229D10A}">
      <formula1>"AGP,CLH,CLT,COM,CTD,CTI,DES,DISP,ELE,ESG,EST,EXM,EXQ,EXR,FRQ,REV,VAGO"</formula1>
    </dataValidation>
    <dataValidation type="list" allowBlank="1" sqref="B105:B114" xr:uid="{09C7E5E9-4A57-4FE5-A82C-33EAB6491B89}">
      <formula1>"FDA,FDA-1,FDA-2,FDA-3,FDA-4"</formula1>
    </dataValidation>
    <dataValidation type="list" allowBlank="1" sqref="B125:B134" xr:uid="{C22CAF3E-D52A-459F-93FF-AC7F48BD9D9B}">
      <formula1>"FGS-1,FGS-2,FGS-3,FGA-1,FGA-2,FGA-3"</formula1>
    </dataValidation>
  </dataValidations>
  <pageMargins left="0.74791666666666701" right="0.74791666666666701" top="0.98402777777777795" bottom="0.98402777777777795" header="0" footer="0"/>
  <pageSetup paperSize="9" orientation="portrait"/>
  <drawing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9"/>
  <dimension ref="A1:AD1042"/>
  <sheetViews>
    <sheetView zoomScale="102" zoomScaleNormal="102" workbookViewId="0">
      <selection activeCell="F7" sqref="F7:F87"/>
    </sheetView>
  </sheetViews>
  <sheetFormatPr defaultColWidth="12.59765625" defaultRowHeight="15" customHeight="1" x14ac:dyDescent="0.25"/>
  <cols>
    <col min="1" max="1" width="71" customWidth="1"/>
    <col min="2" max="2" width="12" customWidth="1"/>
    <col min="3" max="3" width="17.3984375" customWidth="1"/>
    <col min="4" max="4" width="14.5" customWidth="1"/>
    <col min="5" max="5" width="9.8984375" customWidth="1"/>
    <col min="6" max="6" width="52.8984375" customWidth="1"/>
    <col min="7" max="7" width="19.8984375" customWidth="1"/>
    <col min="8" max="8" width="18.19921875" customWidth="1"/>
    <col min="9" max="9" width="17.8984375" customWidth="1"/>
    <col min="10" max="10" width="15" customWidth="1"/>
    <col min="11" max="16" width="8" customWidth="1"/>
    <col min="17" max="17" width="43.8984375" customWidth="1"/>
    <col min="18" max="30" width="8" customWidth="1"/>
  </cols>
  <sheetData>
    <row r="1" spans="1:30" ht="21" x14ac:dyDescent="0.4">
      <c r="A1" s="76" t="s">
        <v>179</v>
      </c>
      <c r="B1" s="70"/>
      <c r="C1" s="70"/>
      <c r="D1" s="70"/>
      <c r="E1" s="70"/>
      <c r="F1" s="70"/>
      <c r="G1" s="70"/>
      <c r="H1" s="70"/>
      <c r="I1" s="70"/>
      <c r="J1" s="7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0" ht="21" x14ac:dyDescent="0.4">
      <c r="A2" s="77" t="s">
        <v>178</v>
      </c>
      <c r="B2" s="66"/>
      <c r="C2" s="66"/>
      <c r="D2" s="66"/>
      <c r="E2" s="66"/>
      <c r="F2" s="66"/>
      <c r="G2" s="66"/>
      <c r="H2" s="66"/>
      <c r="I2" s="66"/>
      <c r="J2" s="6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30" ht="21" x14ac:dyDescent="0.35">
      <c r="A3" s="77" t="s">
        <v>180</v>
      </c>
      <c r="B3" s="66"/>
      <c r="C3" s="66"/>
      <c r="D3" s="66"/>
      <c r="E3" s="66"/>
      <c r="F3" s="66"/>
      <c r="G3" s="66"/>
      <c r="H3" s="66"/>
      <c r="I3" s="66"/>
      <c r="J3" s="66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</row>
    <row r="4" spans="1:30" ht="13.8" x14ac:dyDescent="0.25">
      <c r="A4" s="4" t="s">
        <v>307</v>
      </c>
      <c r="B4" s="78"/>
      <c r="C4" s="66"/>
      <c r="D4" s="66"/>
      <c r="E4" s="66"/>
      <c r="F4" s="66"/>
      <c r="G4" s="66"/>
      <c r="H4" s="66"/>
      <c r="I4" s="66"/>
      <c r="J4" s="67"/>
      <c r="K4" s="5"/>
    </row>
    <row r="5" spans="1:30" ht="14.4" x14ac:dyDescent="0.25">
      <c r="A5" s="74" t="s">
        <v>0</v>
      </c>
      <c r="B5" s="66"/>
      <c r="C5" s="66"/>
      <c r="D5" s="66"/>
      <c r="E5" s="66"/>
      <c r="F5" s="66"/>
      <c r="G5" s="66"/>
      <c r="H5" s="66"/>
      <c r="I5" s="66"/>
      <c r="J5" s="67"/>
      <c r="K5" s="6"/>
      <c r="L5" s="7"/>
      <c r="M5" s="8"/>
      <c r="N5" s="8"/>
      <c r="O5" s="8"/>
      <c r="P5" s="8"/>
      <c r="Q5" s="8"/>
    </row>
    <row r="6" spans="1:30" ht="27.6" x14ac:dyDescent="0.25">
      <c r="A6" s="52" t="s">
        <v>1</v>
      </c>
      <c r="B6" s="52" t="s">
        <v>2</v>
      </c>
      <c r="C6" s="52" t="s">
        <v>3</v>
      </c>
      <c r="D6" s="52" t="s">
        <v>4</v>
      </c>
      <c r="E6" s="9" t="s">
        <v>5</v>
      </c>
      <c r="F6" s="52" t="s">
        <v>6</v>
      </c>
      <c r="G6" s="9" t="s">
        <v>7</v>
      </c>
      <c r="H6" s="9" t="s">
        <v>8</v>
      </c>
      <c r="I6" s="9" t="s">
        <v>9</v>
      </c>
      <c r="J6" s="9" t="s">
        <v>10</v>
      </c>
      <c r="K6" s="10"/>
      <c r="L6" s="11"/>
      <c r="M6" s="11"/>
      <c r="N6" s="11"/>
      <c r="O6" s="11"/>
      <c r="P6" s="11"/>
      <c r="Q6" s="11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</row>
    <row r="7" spans="1:30" ht="14.4" x14ac:dyDescent="0.25">
      <c r="A7" s="57" t="s">
        <v>181</v>
      </c>
      <c r="B7" s="55" t="s">
        <v>21</v>
      </c>
      <c r="C7" s="55" t="s">
        <v>238</v>
      </c>
      <c r="D7" s="56" t="s">
        <v>305</v>
      </c>
      <c r="E7" s="58">
        <v>1</v>
      </c>
      <c r="F7" s="57" t="s">
        <v>239</v>
      </c>
      <c r="G7" s="59">
        <v>0</v>
      </c>
      <c r="H7" s="16">
        <v>0</v>
      </c>
      <c r="I7" s="16">
        <v>12160</v>
      </c>
      <c r="J7" s="17">
        <f t="shared" ref="J7:J84" si="0">SUM(G7:I7)</f>
        <v>12160</v>
      </c>
      <c r="K7" s="18"/>
      <c r="L7" s="18"/>
      <c r="M7" s="18"/>
      <c r="N7" s="18"/>
      <c r="O7" s="18"/>
      <c r="P7" s="18"/>
      <c r="Q7" s="18"/>
      <c r="R7" s="19"/>
      <c r="S7" s="19"/>
      <c r="T7" s="19"/>
      <c r="U7" s="19"/>
      <c r="V7" s="19"/>
      <c r="W7" s="19"/>
      <c r="X7" s="19"/>
      <c r="Y7" s="19"/>
      <c r="Z7" s="19"/>
      <c r="AA7" s="5"/>
      <c r="AB7" s="5"/>
      <c r="AC7" s="5"/>
      <c r="AD7" s="5"/>
    </row>
    <row r="8" spans="1:30" ht="14.4" x14ac:dyDescent="0.25">
      <c r="A8" s="57" t="s">
        <v>182</v>
      </c>
      <c r="B8" s="56" t="s">
        <v>21</v>
      </c>
      <c r="C8" s="55" t="s">
        <v>238</v>
      </c>
      <c r="D8" s="56" t="s">
        <v>305</v>
      </c>
      <c r="E8" s="58">
        <v>1</v>
      </c>
      <c r="F8" s="57" t="s">
        <v>240</v>
      </c>
      <c r="G8" s="59">
        <v>0</v>
      </c>
      <c r="H8" s="16">
        <v>0</v>
      </c>
      <c r="I8" s="16">
        <v>10400</v>
      </c>
      <c r="J8" s="17">
        <f t="shared" si="0"/>
        <v>10400</v>
      </c>
      <c r="K8" s="18"/>
      <c r="L8" s="18"/>
      <c r="M8" s="18"/>
      <c r="N8" s="18"/>
      <c r="O8" s="18"/>
      <c r="P8" s="18"/>
      <c r="Q8" s="18"/>
      <c r="R8" s="51"/>
      <c r="S8" s="51"/>
      <c r="T8" s="51"/>
      <c r="U8" s="51"/>
      <c r="V8" s="51"/>
      <c r="W8" s="51"/>
      <c r="X8" s="51"/>
      <c r="Y8" s="51"/>
      <c r="Z8" s="51"/>
      <c r="AA8" s="5"/>
      <c r="AB8" s="5"/>
      <c r="AC8" s="5"/>
      <c r="AD8" s="5"/>
    </row>
    <row r="9" spans="1:30" ht="14.4" x14ac:dyDescent="0.25">
      <c r="A9" s="57" t="s">
        <v>183</v>
      </c>
      <c r="B9" s="56" t="s">
        <v>21</v>
      </c>
      <c r="C9" s="55" t="s">
        <v>238</v>
      </c>
      <c r="D9" s="56" t="s">
        <v>305</v>
      </c>
      <c r="E9" s="58">
        <v>1</v>
      </c>
      <c r="F9" s="57" t="s">
        <v>241</v>
      </c>
      <c r="G9" s="59">
        <v>0</v>
      </c>
      <c r="H9" s="16">
        <v>0</v>
      </c>
      <c r="I9" s="16">
        <v>10400</v>
      </c>
      <c r="J9" s="17">
        <f t="shared" si="0"/>
        <v>10400</v>
      </c>
      <c r="K9" s="18"/>
      <c r="L9" s="18"/>
      <c r="M9" s="18"/>
      <c r="N9" s="18"/>
      <c r="O9" s="18"/>
      <c r="P9" s="18"/>
      <c r="Q9" s="18"/>
      <c r="R9" s="51"/>
      <c r="S9" s="51"/>
      <c r="T9" s="51"/>
      <c r="U9" s="51"/>
      <c r="V9" s="51"/>
      <c r="W9" s="51"/>
      <c r="X9" s="51"/>
      <c r="Y9" s="51"/>
      <c r="Z9" s="51"/>
      <c r="AA9" s="5"/>
      <c r="AB9" s="5"/>
      <c r="AC9" s="5"/>
      <c r="AD9" s="5"/>
    </row>
    <row r="10" spans="1:30" ht="14.4" x14ac:dyDescent="0.25">
      <c r="A10" s="57" t="s">
        <v>184</v>
      </c>
      <c r="B10" s="56" t="s">
        <v>21</v>
      </c>
      <c r="C10" s="55" t="s">
        <v>238</v>
      </c>
      <c r="D10" s="56" t="s">
        <v>304</v>
      </c>
      <c r="E10" s="58">
        <v>1</v>
      </c>
      <c r="F10" s="57" t="s">
        <v>242</v>
      </c>
      <c r="G10" s="59">
        <v>0</v>
      </c>
      <c r="H10" s="16">
        <v>2600</v>
      </c>
      <c r="I10" s="16">
        <v>10400</v>
      </c>
      <c r="J10" s="17">
        <f t="shared" si="0"/>
        <v>13000</v>
      </c>
      <c r="K10" s="18"/>
      <c r="L10" s="18"/>
      <c r="M10" s="18"/>
      <c r="N10" s="18"/>
      <c r="O10" s="18"/>
      <c r="P10" s="18"/>
      <c r="Q10" s="18"/>
      <c r="R10" s="51"/>
      <c r="S10" s="51"/>
      <c r="T10" s="51"/>
      <c r="U10" s="51"/>
      <c r="V10" s="51"/>
      <c r="W10" s="51"/>
      <c r="X10" s="51"/>
      <c r="Y10" s="51"/>
      <c r="Z10" s="51"/>
      <c r="AA10" s="5"/>
      <c r="AB10" s="5"/>
      <c r="AC10" s="5"/>
      <c r="AD10" s="5"/>
    </row>
    <row r="11" spans="1:30" ht="14.4" x14ac:dyDescent="0.25">
      <c r="A11" s="57" t="s">
        <v>185</v>
      </c>
      <c r="B11" s="56" t="s">
        <v>25</v>
      </c>
      <c r="C11" s="55" t="s">
        <v>238</v>
      </c>
      <c r="D11" s="56" t="s">
        <v>304</v>
      </c>
      <c r="E11" s="58">
        <v>1</v>
      </c>
      <c r="F11" s="57" t="s">
        <v>243</v>
      </c>
      <c r="G11" s="59">
        <v>0</v>
      </c>
      <c r="H11" s="16">
        <v>1461.77</v>
      </c>
      <c r="I11" s="16">
        <v>5847.08</v>
      </c>
      <c r="J11" s="17">
        <f t="shared" si="0"/>
        <v>7308.85</v>
      </c>
      <c r="K11" s="18"/>
      <c r="L11" s="18"/>
      <c r="M11" s="18"/>
      <c r="N11" s="18"/>
      <c r="O11" s="18"/>
      <c r="P11" s="18"/>
      <c r="Q11" s="18"/>
      <c r="R11" s="51"/>
      <c r="S11" s="51"/>
      <c r="T11" s="51"/>
      <c r="U11" s="51"/>
      <c r="V11" s="51"/>
      <c r="W11" s="51"/>
      <c r="X11" s="51"/>
      <c r="Y11" s="51"/>
      <c r="Z11" s="51"/>
      <c r="AA11" s="5"/>
      <c r="AB11" s="5"/>
      <c r="AC11" s="5"/>
      <c r="AD11" s="5"/>
    </row>
    <row r="12" spans="1:30" ht="14.4" x14ac:dyDescent="0.25">
      <c r="A12" s="57" t="s">
        <v>186</v>
      </c>
      <c r="B12" s="56" t="s">
        <v>25</v>
      </c>
      <c r="C12" s="55" t="s">
        <v>238</v>
      </c>
      <c r="D12" s="56" t="s">
        <v>305</v>
      </c>
      <c r="E12" s="58">
        <v>1</v>
      </c>
      <c r="F12" s="57" t="s">
        <v>244</v>
      </c>
      <c r="G12" s="59">
        <v>0</v>
      </c>
      <c r="H12" s="16">
        <v>0</v>
      </c>
      <c r="I12" s="16">
        <v>5847.08</v>
      </c>
      <c r="J12" s="17">
        <f t="shared" si="0"/>
        <v>5847.08</v>
      </c>
      <c r="K12" s="18"/>
      <c r="L12" s="18"/>
      <c r="M12" s="18"/>
      <c r="N12" s="18"/>
      <c r="O12" s="18"/>
      <c r="P12" s="18"/>
      <c r="Q12" s="18"/>
      <c r="R12" s="51"/>
      <c r="S12" s="51"/>
      <c r="T12" s="51"/>
      <c r="U12" s="51"/>
      <c r="V12" s="51"/>
      <c r="W12" s="51"/>
      <c r="X12" s="51"/>
      <c r="Y12" s="51"/>
      <c r="Z12" s="51"/>
      <c r="AA12" s="5"/>
      <c r="AB12" s="5"/>
      <c r="AC12" s="5"/>
      <c r="AD12" s="5"/>
    </row>
    <row r="13" spans="1:30" ht="14.4" x14ac:dyDescent="0.25">
      <c r="A13" s="57" t="s">
        <v>187</v>
      </c>
      <c r="B13" s="56" t="s">
        <v>25</v>
      </c>
      <c r="C13" s="55" t="s">
        <v>238</v>
      </c>
      <c r="D13" s="56" t="s">
        <v>304</v>
      </c>
      <c r="E13" s="58">
        <v>1</v>
      </c>
      <c r="F13" s="57" t="s">
        <v>245</v>
      </c>
      <c r="G13" s="59">
        <v>0</v>
      </c>
      <c r="H13" s="16">
        <v>1461.77</v>
      </c>
      <c r="I13" s="16">
        <v>5847.08</v>
      </c>
      <c r="J13" s="17">
        <f t="shared" si="0"/>
        <v>7308.85</v>
      </c>
      <c r="K13" s="18"/>
      <c r="L13" s="18"/>
      <c r="M13" s="18"/>
      <c r="N13" s="18"/>
      <c r="O13" s="18"/>
      <c r="P13" s="18"/>
      <c r="Q13" s="18"/>
      <c r="R13" s="51"/>
      <c r="S13" s="51"/>
      <c r="T13" s="51"/>
      <c r="U13" s="51"/>
      <c r="V13" s="51"/>
      <c r="W13" s="51"/>
      <c r="X13" s="51"/>
      <c r="Y13" s="51"/>
      <c r="Z13" s="51"/>
      <c r="AA13" s="5"/>
      <c r="AB13" s="5"/>
      <c r="AC13" s="5"/>
      <c r="AD13" s="5"/>
    </row>
    <row r="14" spans="1:30" ht="14.4" x14ac:dyDescent="0.25">
      <c r="A14" s="57" t="s">
        <v>188</v>
      </c>
      <c r="B14" s="56" t="s">
        <v>25</v>
      </c>
      <c r="C14" s="55" t="s">
        <v>238</v>
      </c>
      <c r="D14" s="56" t="s">
        <v>304</v>
      </c>
      <c r="E14" s="58">
        <v>1</v>
      </c>
      <c r="F14" s="57" t="s">
        <v>246</v>
      </c>
      <c r="G14" s="59">
        <v>0</v>
      </c>
      <c r="H14" s="16">
        <v>1461.77</v>
      </c>
      <c r="I14" s="16">
        <v>5847.08</v>
      </c>
      <c r="J14" s="17">
        <f t="shared" si="0"/>
        <v>7308.85</v>
      </c>
      <c r="K14" s="18"/>
      <c r="L14" s="18"/>
      <c r="M14" s="18"/>
      <c r="N14" s="18"/>
      <c r="O14" s="18"/>
      <c r="P14" s="18"/>
      <c r="Q14" s="18"/>
      <c r="R14" s="51"/>
      <c r="S14" s="51"/>
      <c r="T14" s="51"/>
      <c r="U14" s="51"/>
      <c r="V14" s="51"/>
      <c r="W14" s="51"/>
      <c r="X14" s="51"/>
      <c r="Y14" s="51"/>
      <c r="Z14" s="51"/>
      <c r="AA14" s="5"/>
      <c r="AB14" s="5"/>
      <c r="AC14" s="5"/>
      <c r="AD14" s="5"/>
    </row>
    <row r="15" spans="1:30" ht="14.4" x14ac:dyDescent="0.25">
      <c r="A15" s="57" t="s">
        <v>189</v>
      </c>
      <c r="B15" s="56" t="s">
        <v>25</v>
      </c>
      <c r="C15" s="55" t="s">
        <v>238</v>
      </c>
      <c r="D15" s="56" t="s">
        <v>304</v>
      </c>
      <c r="E15" s="58">
        <v>1</v>
      </c>
      <c r="F15" s="57" t="s">
        <v>247</v>
      </c>
      <c r="G15" s="59">
        <v>0</v>
      </c>
      <c r="H15" s="16">
        <v>1461.77</v>
      </c>
      <c r="I15" s="16">
        <v>5847.08</v>
      </c>
      <c r="J15" s="17">
        <f t="shared" si="0"/>
        <v>7308.85</v>
      </c>
      <c r="K15" s="18"/>
      <c r="L15" s="18"/>
      <c r="M15" s="18"/>
      <c r="N15" s="18"/>
      <c r="O15" s="18"/>
      <c r="P15" s="18"/>
      <c r="Q15" s="18"/>
      <c r="R15" s="51"/>
      <c r="S15" s="51"/>
      <c r="T15" s="51"/>
      <c r="U15" s="51"/>
      <c r="V15" s="51"/>
      <c r="W15" s="51"/>
      <c r="X15" s="51"/>
      <c r="Y15" s="51"/>
      <c r="Z15" s="51"/>
      <c r="AA15" s="5"/>
      <c r="AB15" s="5"/>
      <c r="AC15" s="5"/>
      <c r="AD15" s="5"/>
    </row>
    <row r="16" spans="1:30" ht="14.4" x14ac:dyDescent="0.25">
      <c r="A16" s="57" t="s">
        <v>190</v>
      </c>
      <c r="B16" s="56" t="s">
        <v>25</v>
      </c>
      <c r="C16" s="55" t="s">
        <v>238</v>
      </c>
      <c r="D16" s="56" t="s">
        <v>304</v>
      </c>
      <c r="E16" s="58">
        <v>1</v>
      </c>
      <c r="F16" s="57" t="s">
        <v>248</v>
      </c>
      <c r="G16" s="59">
        <v>0</v>
      </c>
      <c r="H16" s="16">
        <v>1461.77</v>
      </c>
      <c r="I16" s="16">
        <v>5847.08</v>
      </c>
      <c r="J16" s="17">
        <f t="shared" si="0"/>
        <v>7308.85</v>
      </c>
      <c r="K16" s="18"/>
      <c r="L16" s="18"/>
      <c r="M16" s="18"/>
      <c r="N16" s="18"/>
      <c r="O16" s="18"/>
      <c r="P16" s="18"/>
      <c r="Q16" s="18"/>
      <c r="R16" s="51"/>
      <c r="S16" s="51"/>
      <c r="T16" s="51"/>
      <c r="U16" s="51"/>
      <c r="V16" s="51"/>
      <c r="W16" s="51"/>
      <c r="X16" s="51"/>
      <c r="Y16" s="51"/>
      <c r="Z16" s="51"/>
      <c r="AA16" s="5"/>
      <c r="AB16" s="5"/>
      <c r="AC16" s="5"/>
      <c r="AD16" s="5"/>
    </row>
    <row r="17" spans="1:30" ht="14.4" x14ac:dyDescent="0.25">
      <c r="A17" s="57" t="s">
        <v>191</v>
      </c>
      <c r="B17" s="56" t="s">
        <v>29</v>
      </c>
      <c r="C17" s="55" t="s">
        <v>238</v>
      </c>
      <c r="D17" s="56" t="s">
        <v>304</v>
      </c>
      <c r="E17" s="58">
        <v>1</v>
      </c>
      <c r="F17" s="57" t="s">
        <v>249</v>
      </c>
      <c r="G17" s="59">
        <v>0</v>
      </c>
      <c r="H17" s="16">
        <v>1129.55</v>
      </c>
      <c r="I17" s="16">
        <v>4518.2</v>
      </c>
      <c r="J17" s="17">
        <f t="shared" si="0"/>
        <v>5647.75</v>
      </c>
      <c r="K17" s="18"/>
      <c r="L17" s="18"/>
      <c r="M17" s="18"/>
      <c r="N17" s="18"/>
      <c r="O17" s="18"/>
      <c r="P17" s="18"/>
      <c r="Q17" s="18"/>
      <c r="R17" s="51"/>
      <c r="S17" s="51"/>
      <c r="T17" s="51"/>
      <c r="U17" s="51"/>
      <c r="V17" s="51"/>
      <c r="W17" s="51"/>
      <c r="X17" s="51"/>
      <c r="Y17" s="51"/>
      <c r="Z17" s="51"/>
      <c r="AA17" s="5"/>
      <c r="AB17" s="5"/>
      <c r="AC17" s="5"/>
      <c r="AD17" s="5"/>
    </row>
    <row r="18" spans="1:30" ht="14.4" x14ac:dyDescent="0.25">
      <c r="A18" s="57" t="s">
        <v>192</v>
      </c>
      <c r="B18" s="56" t="s">
        <v>29</v>
      </c>
      <c r="C18" s="55" t="s">
        <v>238</v>
      </c>
      <c r="D18" s="56" t="s">
        <v>304</v>
      </c>
      <c r="E18" s="58">
        <v>1</v>
      </c>
      <c r="F18" s="57" t="s">
        <v>250</v>
      </c>
      <c r="G18" s="59">
        <v>0</v>
      </c>
      <c r="H18" s="16">
        <v>1129.55</v>
      </c>
      <c r="I18" s="16">
        <v>4518.2</v>
      </c>
      <c r="J18" s="17">
        <f t="shared" si="0"/>
        <v>5647.75</v>
      </c>
      <c r="K18" s="18"/>
      <c r="L18" s="18"/>
      <c r="M18" s="18"/>
      <c r="N18" s="18"/>
      <c r="O18" s="18"/>
      <c r="P18" s="18"/>
      <c r="Q18" s="18"/>
      <c r="R18" s="51"/>
      <c r="S18" s="51"/>
      <c r="T18" s="51"/>
      <c r="U18" s="51"/>
      <c r="V18" s="51"/>
      <c r="W18" s="51"/>
      <c r="X18" s="51"/>
      <c r="Y18" s="51"/>
      <c r="Z18" s="51"/>
      <c r="AA18" s="5"/>
      <c r="AB18" s="5"/>
      <c r="AC18" s="5"/>
      <c r="AD18" s="5"/>
    </row>
    <row r="19" spans="1:30" ht="14.4" x14ac:dyDescent="0.25">
      <c r="A19" s="57" t="s">
        <v>191</v>
      </c>
      <c r="B19" s="56" t="s">
        <v>29</v>
      </c>
      <c r="C19" s="55" t="s">
        <v>238</v>
      </c>
      <c r="D19" s="56" t="s">
        <v>304</v>
      </c>
      <c r="E19" s="58">
        <v>1</v>
      </c>
      <c r="F19" s="57" t="s">
        <v>251</v>
      </c>
      <c r="G19" s="59">
        <v>0</v>
      </c>
      <c r="H19" s="16">
        <v>1129.55</v>
      </c>
      <c r="I19" s="16">
        <v>4518.2</v>
      </c>
      <c r="J19" s="17">
        <f t="shared" si="0"/>
        <v>5647.75</v>
      </c>
      <c r="K19" s="18"/>
      <c r="L19" s="18"/>
      <c r="M19" s="18"/>
      <c r="N19" s="18"/>
      <c r="O19" s="18"/>
      <c r="P19" s="18"/>
      <c r="Q19" s="18"/>
      <c r="R19" s="51"/>
      <c r="S19" s="51"/>
      <c r="T19" s="51"/>
      <c r="U19" s="51"/>
      <c r="V19" s="51"/>
      <c r="W19" s="51"/>
      <c r="X19" s="51"/>
      <c r="Y19" s="51"/>
      <c r="Z19" s="51"/>
      <c r="AA19" s="5"/>
      <c r="AB19" s="5"/>
      <c r="AC19" s="5"/>
      <c r="AD19" s="5"/>
    </row>
    <row r="20" spans="1:30" ht="14.4" x14ac:dyDescent="0.25">
      <c r="A20" s="57" t="s">
        <v>193</v>
      </c>
      <c r="B20" s="56" t="s">
        <v>29</v>
      </c>
      <c r="C20" s="55" t="s">
        <v>238</v>
      </c>
      <c r="D20" s="56" t="s">
        <v>304</v>
      </c>
      <c r="E20" s="58">
        <v>1</v>
      </c>
      <c r="F20" s="57" t="s">
        <v>252</v>
      </c>
      <c r="G20" s="59">
        <v>0</v>
      </c>
      <c r="H20" s="16">
        <v>1129.55</v>
      </c>
      <c r="I20" s="16">
        <v>4518.2</v>
      </c>
      <c r="J20" s="17">
        <f t="shared" si="0"/>
        <v>5647.75</v>
      </c>
      <c r="K20" s="18"/>
      <c r="L20" s="18"/>
      <c r="M20" s="18"/>
      <c r="N20" s="18"/>
      <c r="O20" s="18"/>
      <c r="P20" s="18"/>
      <c r="Q20" s="18"/>
      <c r="R20" s="51"/>
      <c r="S20" s="51"/>
      <c r="T20" s="51"/>
      <c r="U20" s="51"/>
      <c r="V20" s="51"/>
      <c r="W20" s="51"/>
      <c r="X20" s="51"/>
      <c r="Y20" s="51"/>
      <c r="Z20" s="51"/>
      <c r="AA20" s="5"/>
      <c r="AB20" s="5"/>
      <c r="AC20" s="5"/>
      <c r="AD20" s="5"/>
    </row>
    <row r="21" spans="1:30" ht="14.4" x14ac:dyDescent="0.25">
      <c r="A21" s="57" t="s">
        <v>194</v>
      </c>
      <c r="B21" s="56" t="s">
        <v>29</v>
      </c>
      <c r="C21" s="55" t="s">
        <v>238</v>
      </c>
      <c r="D21" s="56" t="s">
        <v>304</v>
      </c>
      <c r="E21" s="58">
        <v>1</v>
      </c>
      <c r="F21" s="57" t="s">
        <v>253</v>
      </c>
      <c r="G21" s="59">
        <v>0</v>
      </c>
      <c r="H21" s="16">
        <v>1129.55</v>
      </c>
      <c r="I21" s="16">
        <v>4518.2</v>
      </c>
      <c r="J21" s="17">
        <f t="shared" si="0"/>
        <v>5647.75</v>
      </c>
      <c r="K21" s="18"/>
      <c r="L21" s="18"/>
      <c r="M21" s="18"/>
      <c r="N21" s="18"/>
      <c r="O21" s="18"/>
      <c r="P21" s="18"/>
      <c r="Q21" s="18"/>
      <c r="R21" s="51"/>
      <c r="S21" s="51"/>
      <c r="T21" s="51"/>
      <c r="U21" s="51"/>
      <c r="V21" s="51"/>
      <c r="W21" s="51"/>
      <c r="X21" s="51"/>
      <c r="Y21" s="51"/>
      <c r="Z21" s="51"/>
      <c r="AA21" s="5"/>
      <c r="AB21" s="5"/>
      <c r="AC21" s="5"/>
      <c r="AD21" s="5"/>
    </row>
    <row r="22" spans="1:30" ht="14.4" x14ac:dyDescent="0.25">
      <c r="A22" s="57" t="s">
        <v>195</v>
      </c>
      <c r="B22" s="56" t="s">
        <v>29</v>
      </c>
      <c r="C22" s="55" t="s">
        <v>238</v>
      </c>
      <c r="D22" s="56" t="s">
        <v>304</v>
      </c>
      <c r="E22" s="58">
        <v>1</v>
      </c>
      <c r="F22" s="57" t="s">
        <v>254</v>
      </c>
      <c r="G22" s="59">
        <v>0</v>
      </c>
      <c r="H22" s="16">
        <v>1129.55</v>
      </c>
      <c r="I22" s="16">
        <v>4518.2</v>
      </c>
      <c r="J22" s="17">
        <f t="shared" si="0"/>
        <v>5647.75</v>
      </c>
      <c r="K22" s="18"/>
      <c r="L22" s="18"/>
      <c r="M22" s="18"/>
      <c r="N22" s="18"/>
      <c r="O22" s="18"/>
      <c r="P22" s="18"/>
      <c r="Q22" s="18"/>
      <c r="R22" s="51"/>
      <c r="S22" s="51"/>
      <c r="T22" s="51"/>
      <c r="U22" s="51"/>
      <c r="V22" s="51"/>
      <c r="W22" s="51"/>
      <c r="X22" s="51"/>
      <c r="Y22" s="51"/>
      <c r="Z22" s="51"/>
      <c r="AA22" s="5"/>
      <c r="AB22" s="5"/>
      <c r="AC22" s="5"/>
      <c r="AD22" s="5"/>
    </row>
    <row r="23" spans="1:30" ht="14.4" x14ac:dyDescent="0.25">
      <c r="A23" s="57" t="s">
        <v>196</v>
      </c>
      <c r="B23" s="56" t="s">
        <v>29</v>
      </c>
      <c r="C23" s="55" t="s">
        <v>238</v>
      </c>
      <c r="D23" s="56" t="s">
        <v>304</v>
      </c>
      <c r="E23" s="58">
        <v>1</v>
      </c>
      <c r="F23" s="57" t="s">
        <v>255</v>
      </c>
      <c r="G23" s="59">
        <v>0</v>
      </c>
      <c r="H23" s="16">
        <v>1129.55</v>
      </c>
      <c r="I23" s="16">
        <v>4518.2</v>
      </c>
      <c r="J23" s="17">
        <f t="shared" si="0"/>
        <v>5647.75</v>
      </c>
      <c r="K23" s="18"/>
      <c r="L23" s="18"/>
      <c r="M23" s="18"/>
      <c r="N23" s="18"/>
      <c r="O23" s="18"/>
      <c r="P23" s="18"/>
      <c r="Q23" s="18"/>
      <c r="R23" s="51"/>
      <c r="S23" s="51"/>
      <c r="T23" s="51"/>
      <c r="U23" s="51"/>
      <c r="V23" s="51"/>
      <c r="W23" s="51"/>
      <c r="X23" s="51"/>
      <c r="Y23" s="51"/>
      <c r="Z23" s="51"/>
      <c r="AA23" s="5"/>
      <c r="AB23" s="5"/>
      <c r="AC23" s="5"/>
      <c r="AD23" s="5"/>
    </row>
    <row r="24" spans="1:30" ht="14.4" x14ac:dyDescent="0.25">
      <c r="A24" s="57" t="s">
        <v>197</v>
      </c>
      <c r="B24" s="56" t="s">
        <v>29</v>
      </c>
      <c r="C24" s="55" t="s">
        <v>238</v>
      </c>
      <c r="D24" s="56" t="s">
        <v>303</v>
      </c>
      <c r="E24" s="58">
        <v>1</v>
      </c>
      <c r="F24" s="57"/>
      <c r="G24" s="59"/>
      <c r="H24" s="16"/>
      <c r="I24" s="16"/>
      <c r="J24" s="17"/>
      <c r="K24" s="18"/>
      <c r="L24" s="18"/>
      <c r="M24" s="18"/>
      <c r="N24" s="18"/>
      <c r="O24" s="18"/>
      <c r="P24" s="18"/>
      <c r="Q24" s="18"/>
      <c r="R24" s="51"/>
      <c r="S24" s="51"/>
      <c r="T24" s="51"/>
      <c r="U24" s="51"/>
      <c r="V24" s="51"/>
      <c r="W24" s="51"/>
      <c r="X24" s="51"/>
      <c r="Y24" s="51"/>
      <c r="Z24" s="51"/>
      <c r="AA24" s="5"/>
      <c r="AB24" s="5"/>
      <c r="AC24" s="5"/>
      <c r="AD24" s="5"/>
    </row>
    <row r="25" spans="1:30" ht="14.4" x14ac:dyDescent="0.25">
      <c r="A25" s="57" t="s">
        <v>197</v>
      </c>
      <c r="B25" s="56" t="s">
        <v>29</v>
      </c>
      <c r="C25" s="55" t="s">
        <v>238</v>
      </c>
      <c r="D25" s="56" t="s">
        <v>303</v>
      </c>
      <c r="E25" s="58">
        <v>1</v>
      </c>
      <c r="F25" s="57"/>
      <c r="G25" s="59"/>
      <c r="H25" s="16"/>
      <c r="I25" s="16"/>
      <c r="J25" s="17"/>
      <c r="K25" s="18"/>
      <c r="L25" s="18"/>
      <c r="M25" s="18"/>
      <c r="N25" s="18"/>
      <c r="O25" s="18"/>
      <c r="P25" s="18"/>
      <c r="Q25" s="18"/>
      <c r="R25" s="51"/>
      <c r="S25" s="51"/>
      <c r="T25" s="51"/>
      <c r="U25" s="51"/>
      <c r="V25" s="51"/>
      <c r="W25" s="51"/>
      <c r="X25" s="51"/>
      <c r="Y25" s="51"/>
      <c r="Z25" s="51"/>
      <c r="AA25" s="5"/>
      <c r="AB25" s="5"/>
      <c r="AC25" s="5"/>
      <c r="AD25" s="5"/>
    </row>
    <row r="26" spans="1:30" ht="14.4" x14ac:dyDescent="0.25">
      <c r="A26" s="57" t="s">
        <v>197</v>
      </c>
      <c r="B26" s="56" t="s">
        <v>29</v>
      </c>
      <c r="C26" s="55" t="s">
        <v>238</v>
      </c>
      <c r="D26" s="56" t="s">
        <v>303</v>
      </c>
      <c r="E26" s="58">
        <v>1</v>
      </c>
      <c r="F26" s="57"/>
      <c r="G26" s="59"/>
      <c r="H26" s="16"/>
      <c r="I26" s="16"/>
      <c r="J26" s="17"/>
      <c r="K26" s="18"/>
      <c r="L26" s="18"/>
      <c r="M26" s="18"/>
      <c r="N26" s="18"/>
      <c r="O26" s="18"/>
      <c r="P26" s="18"/>
      <c r="Q26" s="18"/>
      <c r="R26" s="51"/>
      <c r="S26" s="51"/>
      <c r="T26" s="51"/>
      <c r="U26" s="51"/>
      <c r="V26" s="51"/>
      <c r="W26" s="51"/>
      <c r="X26" s="51"/>
      <c r="Y26" s="51"/>
      <c r="Z26" s="51"/>
      <c r="AA26" s="5"/>
      <c r="AB26" s="5"/>
      <c r="AC26" s="5"/>
      <c r="AD26" s="5"/>
    </row>
    <row r="27" spans="1:30" ht="14.4" x14ac:dyDescent="0.25">
      <c r="A27" s="57" t="s">
        <v>198</v>
      </c>
      <c r="B27" s="56" t="s">
        <v>29</v>
      </c>
      <c r="C27" s="55" t="s">
        <v>238</v>
      </c>
      <c r="D27" s="56" t="s">
        <v>304</v>
      </c>
      <c r="E27" s="58">
        <v>1</v>
      </c>
      <c r="F27" s="57" t="s">
        <v>256</v>
      </c>
      <c r="G27" s="59">
        <v>0</v>
      </c>
      <c r="H27" s="16">
        <v>1129.55</v>
      </c>
      <c r="I27" s="16">
        <v>4518.2</v>
      </c>
      <c r="J27" s="17">
        <f t="shared" si="0"/>
        <v>5647.75</v>
      </c>
      <c r="K27" s="18"/>
      <c r="L27" s="18"/>
      <c r="M27" s="18"/>
      <c r="N27" s="18"/>
      <c r="O27" s="18"/>
      <c r="P27" s="18"/>
      <c r="Q27" s="18"/>
      <c r="R27" s="51"/>
      <c r="S27" s="51"/>
      <c r="T27" s="51"/>
      <c r="U27" s="51"/>
      <c r="V27" s="51"/>
      <c r="W27" s="51"/>
      <c r="X27" s="51"/>
      <c r="Y27" s="51"/>
      <c r="Z27" s="51"/>
      <c r="AA27" s="5"/>
      <c r="AB27" s="5"/>
      <c r="AC27" s="5"/>
      <c r="AD27" s="5"/>
    </row>
    <row r="28" spans="1:30" ht="14.4" x14ac:dyDescent="0.25">
      <c r="A28" s="57" t="s">
        <v>199</v>
      </c>
      <c r="B28" s="56" t="s">
        <v>31</v>
      </c>
      <c r="C28" s="55" t="s">
        <v>238</v>
      </c>
      <c r="D28" s="56" t="s">
        <v>304</v>
      </c>
      <c r="E28" s="58">
        <v>1</v>
      </c>
      <c r="F28" s="57" t="s">
        <v>311</v>
      </c>
      <c r="G28" s="59">
        <v>0</v>
      </c>
      <c r="H28" s="16">
        <v>930.22</v>
      </c>
      <c r="I28" s="16">
        <v>3720.87</v>
      </c>
      <c r="J28" s="17">
        <f t="shared" si="0"/>
        <v>4651.09</v>
      </c>
      <c r="K28" s="18"/>
      <c r="L28" s="18"/>
      <c r="M28" s="18"/>
      <c r="N28" s="18"/>
      <c r="O28" s="18"/>
      <c r="P28" s="18"/>
      <c r="Q28" s="18"/>
      <c r="R28" s="51"/>
      <c r="S28" s="51"/>
      <c r="T28" s="51"/>
      <c r="U28" s="51"/>
      <c r="V28" s="51"/>
      <c r="W28" s="51"/>
      <c r="X28" s="51"/>
      <c r="Y28" s="51"/>
      <c r="Z28" s="51"/>
      <c r="AA28" s="5"/>
      <c r="AB28" s="5"/>
      <c r="AC28" s="5"/>
      <c r="AD28" s="5"/>
    </row>
    <row r="29" spans="1:30" ht="14.4" x14ac:dyDescent="0.25">
      <c r="A29" s="57" t="s">
        <v>314</v>
      </c>
      <c r="B29" s="56" t="s">
        <v>31</v>
      </c>
      <c r="C29" s="55" t="s">
        <v>238</v>
      </c>
      <c r="D29" s="56" t="s">
        <v>304</v>
      </c>
      <c r="E29" s="58">
        <v>1</v>
      </c>
      <c r="F29" s="57" t="s">
        <v>258</v>
      </c>
      <c r="G29" s="59">
        <v>0</v>
      </c>
      <c r="H29" s="16">
        <v>930.22</v>
      </c>
      <c r="I29" s="16">
        <v>3720.87</v>
      </c>
      <c r="J29" s="17">
        <f t="shared" si="0"/>
        <v>4651.09</v>
      </c>
      <c r="K29" s="18"/>
      <c r="L29" s="18"/>
      <c r="M29" s="18"/>
      <c r="N29" s="18"/>
      <c r="O29" s="18"/>
      <c r="P29" s="18"/>
      <c r="Q29" s="18"/>
      <c r="R29" s="51"/>
      <c r="S29" s="51"/>
      <c r="T29" s="51"/>
      <c r="U29" s="51"/>
      <c r="V29" s="51"/>
      <c r="W29" s="51"/>
      <c r="X29" s="51"/>
      <c r="Y29" s="51"/>
      <c r="Z29" s="51"/>
      <c r="AA29" s="5"/>
      <c r="AB29" s="5"/>
      <c r="AC29" s="5"/>
      <c r="AD29" s="5"/>
    </row>
    <row r="30" spans="1:30" ht="14.4" x14ac:dyDescent="0.25">
      <c r="A30" s="57" t="s">
        <v>314</v>
      </c>
      <c r="B30" s="56" t="s">
        <v>31</v>
      </c>
      <c r="C30" s="55" t="s">
        <v>238</v>
      </c>
      <c r="D30" s="56" t="s">
        <v>304</v>
      </c>
      <c r="E30" s="58">
        <v>1</v>
      </c>
      <c r="F30" s="57" t="s">
        <v>259</v>
      </c>
      <c r="G30" s="59">
        <v>0</v>
      </c>
      <c r="H30" s="16">
        <v>930.22</v>
      </c>
      <c r="I30" s="16">
        <v>3720.87</v>
      </c>
      <c r="J30" s="17">
        <f t="shared" si="0"/>
        <v>4651.09</v>
      </c>
      <c r="K30" s="18"/>
      <c r="L30" s="18"/>
      <c r="M30" s="18"/>
      <c r="N30" s="18"/>
      <c r="O30" s="18"/>
      <c r="P30" s="18"/>
      <c r="Q30" s="18"/>
      <c r="R30" s="51"/>
      <c r="S30" s="51"/>
      <c r="T30" s="51"/>
      <c r="U30" s="51"/>
      <c r="V30" s="51"/>
      <c r="W30" s="51"/>
      <c r="X30" s="51"/>
      <c r="Y30" s="51"/>
      <c r="Z30" s="51"/>
      <c r="AA30" s="5"/>
      <c r="AB30" s="5"/>
      <c r="AC30" s="5"/>
      <c r="AD30" s="5"/>
    </row>
    <row r="31" spans="1:30" ht="14.4" x14ac:dyDescent="0.25">
      <c r="A31" s="57" t="s">
        <v>312</v>
      </c>
      <c r="B31" s="56" t="s">
        <v>31</v>
      </c>
      <c r="C31" s="55" t="s">
        <v>238</v>
      </c>
      <c r="D31" s="55" t="s">
        <v>304</v>
      </c>
      <c r="E31" s="58">
        <v>1</v>
      </c>
      <c r="F31" s="57" t="s">
        <v>313</v>
      </c>
      <c r="G31" s="59">
        <v>0</v>
      </c>
      <c r="H31" s="16">
        <v>930.22</v>
      </c>
      <c r="I31" s="16">
        <v>3720.87</v>
      </c>
      <c r="J31" s="17">
        <f t="shared" ref="J31" si="1">SUM(G31:I31)</f>
        <v>4651.09</v>
      </c>
      <c r="K31" s="18"/>
      <c r="L31" s="18"/>
      <c r="M31" s="18"/>
      <c r="N31" s="18"/>
      <c r="O31" s="18"/>
      <c r="P31" s="18"/>
      <c r="Q31" s="18"/>
      <c r="R31" s="51"/>
      <c r="S31" s="51"/>
      <c r="T31" s="51"/>
      <c r="U31" s="51"/>
      <c r="V31" s="51"/>
      <c r="W31" s="51"/>
      <c r="X31" s="51"/>
      <c r="Y31" s="51"/>
      <c r="Z31" s="51"/>
      <c r="AA31" s="5"/>
      <c r="AB31" s="5"/>
      <c r="AC31" s="5"/>
      <c r="AD31" s="5"/>
    </row>
    <row r="32" spans="1:30" ht="14.4" x14ac:dyDescent="0.25">
      <c r="A32" s="57" t="s">
        <v>201</v>
      </c>
      <c r="B32" s="56" t="s">
        <v>31</v>
      </c>
      <c r="C32" s="55" t="s">
        <v>238</v>
      </c>
      <c r="D32" s="56" t="s">
        <v>303</v>
      </c>
      <c r="E32" s="58">
        <v>1</v>
      </c>
      <c r="F32" s="57"/>
      <c r="G32" s="59"/>
      <c r="H32" s="16"/>
      <c r="I32" s="16"/>
      <c r="J32" s="17"/>
      <c r="K32" s="18"/>
      <c r="L32" s="18"/>
      <c r="M32" s="18"/>
      <c r="N32" s="18"/>
      <c r="O32" s="18"/>
      <c r="P32" s="18"/>
      <c r="Q32" s="18"/>
      <c r="R32" s="51"/>
      <c r="S32" s="51"/>
      <c r="T32" s="51"/>
      <c r="U32" s="51"/>
      <c r="V32" s="51"/>
      <c r="W32" s="51"/>
      <c r="X32" s="51"/>
      <c r="Y32" s="51"/>
      <c r="Z32" s="51"/>
      <c r="AA32" s="5"/>
      <c r="AB32" s="5"/>
      <c r="AC32" s="5"/>
      <c r="AD32" s="5"/>
    </row>
    <row r="33" spans="1:30" ht="14.4" x14ac:dyDescent="0.25">
      <c r="A33" s="57" t="s">
        <v>202</v>
      </c>
      <c r="B33" s="56" t="s">
        <v>33</v>
      </c>
      <c r="C33" s="55" t="s">
        <v>238</v>
      </c>
      <c r="D33" s="56" t="s">
        <v>303</v>
      </c>
      <c r="E33" s="58">
        <v>1</v>
      </c>
      <c r="F33" s="57"/>
      <c r="G33" s="59"/>
      <c r="H33" s="16"/>
      <c r="I33" s="16"/>
      <c r="J33" s="17"/>
      <c r="K33" s="18"/>
      <c r="L33" s="18"/>
      <c r="M33" s="18"/>
      <c r="N33" s="18"/>
      <c r="O33" s="18"/>
      <c r="P33" s="18"/>
      <c r="Q33" s="18"/>
      <c r="R33" s="51"/>
      <c r="S33" s="51"/>
      <c r="T33" s="51"/>
      <c r="U33" s="51"/>
      <c r="V33" s="51"/>
      <c r="W33" s="51"/>
      <c r="X33" s="51"/>
      <c r="Y33" s="51"/>
      <c r="Z33" s="51"/>
      <c r="AA33" s="5"/>
      <c r="AB33" s="5"/>
      <c r="AC33" s="5"/>
      <c r="AD33" s="5"/>
    </row>
    <row r="34" spans="1:30" ht="14.4" x14ac:dyDescent="0.25">
      <c r="A34" s="57" t="s">
        <v>215</v>
      </c>
      <c r="B34" s="56" t="s">
        <v>33</v>
      </c>
      <c r="C34" s="55" t="s">
        <v>238</v>
      </c>
      <c r="D34" s="56" t="s">
        <v>304</v>
      </c>
      <c r="E34" s="58">
        <v>1</v>
      </c>
      <c r="F34" s="57" t="s">
        <v>276</v>
      </c>
      <c r="G34" s="59">
        <v>0</v>
      </c>
      <c r="H34" s="16">
        <v>807.29</v>
      </c>
      <c r="I34" s="16">
        <v>3229.18</v>
      </c>
      <c r="J34" s="17">
        <f>SUM(G34:I34)</f>
        <v>4036.47</v>
      </c>
      <c r="K34" s="18"/>
      <c r="L34" s="18"/>
      <c r="M34" s="18"/>
      <c r="N34" s="18"/>
      <c r="O34" s="18"/>
      <c r="P34" s="18"/>
      <c r="Q34" s="18"/>
      <c r="R34" s="51"/>
      <c r="S34" s="51"/>
      <c r="T34" s="51"/>
      <c r="U34" s="51"/>
      <c r="V34" s="51"/>
      <c r="W34" s="51"/>
      <c r="X34" s="51"/>
      <c r="Y34" s="51"/>
      <c r="Z34" s="51"/>
      <c r="AA34" s="5"/>
      <c r="AB34" s="5"/>
      <c r="AC34" s="5"/>
      <c r="AD34" s="5"/>
    </row>
    <row r="35" spans="1:30" ht="14.4" x14ac:dyDescent="0.25">
      <c r="A35" s="57" t="s">
        <v>203</v>
      </c>
      <c r="B35" s="56" t="s">
        <v>33</v>
      </c>
      <c r="C35" s="55" t="s">
        <v>238</v>
      </c>
      <c r="D35" s="56" t="s">
        <v>304</v>
      </c>
      <c r="E35" s="58">
        <v>1</v>
      </c>
      <c r="F35" s="57" t="s">
        <v>260</v>
      </c>
      <c r="G35" s="59">
        <v>0</v>
      </c>
      <c r="H35" s="16">
        <v>807.29</v>
      </c>
      <c r="I35" s="16">
        <v>3229.18</v>
      </c>
      <c r="J35" s="17">
        <f t="shared" si="0"/>
        <v>4036.47</v>
      </c>
      <c r="K35" s="18"/>
      <c r="L35" s="18"/>
      <c r="M35" s="18"/>
      <c r="N35" s="18"/>
      <c r="O35" s="18"/>
      <c r="P35" s="18"/>
      <c r="Q35" s="18"/>
      <c r="R35" s="51"/>
      <c r="S35" s="51"/>
      <c r="T35" s="51"/>
      <c r="U35" s="51"/>
      <c r="V35" s="51"/>
      <c r="W35" s="51"/>
      <c r="X35" s="51"/>
      <c r="Y35" s="51"/>
      <c r="Z35" s="51"/>
      <c r="AA35" s="5"/>
      <c r="AB35" s="5"/>
      <c r="AC35" s="5"/>
      <c r="AD35" s="5"/>
    </row>
    <row r="36" spans="1:30" ht="14.4" x14ac:dyDescent="0.25">
      <c r="A36" s="57" t="s">
        <v>213</v>
      </c>
      <c r="B36" s="56" t="s">
        <v>33</v>
      </c>
      <c r="C36" s="55" t="s">
        <v>238</v>
      </c>
      <c r="D36" s="56" t="s">
        <v>304</v>
      </c>
      <c r="E36" s="58">
        <v>1</v>
      </c>
      <c r="F36" s="57" t="s">
        <v>271</v>
      </c>
      <c r="G36" s="59">
        <v>0</v>
      </c>
      <c r="H36" s="16">
        <v>807.29</v>
      </c>
      <c r="I36" s="16">
        <v>3229.18</v>
      </c>
      <c r="J36" s="17">
        <f>SUM(G36:I36)</f>
        <v>4036.47</v>
      </c>
      <c r="K36" s="18"/>
      <c r="L36" s="18"/>
      <c r="M36" s="18"/>
      <c r="N36" s="18"/>
      <c r="O36" s="18"/>
      <c r="P36" s="18"/>
      <c r="Q36" s="18"/>
      <c r="R36" s="51"/>
      <c r="S36" s="51"/>
      <c r="T36" s="51"/>
      <c r="U36" s="51"/>
      <c r="V36" s="51"/>
      <c r="W36" s="51"/>
      <c r="X36" s="51"/>
      <c r="Y36" s="51"/>
      <c r="Z36" s="51"/>
      <c r="AA36" s="5"/>
      <c r="AB36" s="5"/>
      <c r="AC36" s="5"/>
      <c r="AD36" s="5"/>
    </row>
    <row r="37" spans="1:30" ht="14.4" x14ac:dyDescent="0.25">
      <c r="A37" s="57" t="s">
        <v>204</v>
      </c>
      <c r="B37" s="56" t="s">
        <v>33</v>
      </c>
      <c r="C37" s="55" t="s">
        <v>238</v>
      </c>
      <c r="D37" s="56" t="s">
        <v>304</v>
      </c>
      <c r="E37" s="58">
        <v>1</v>
      </c>
      <c r="F37" s="57" t="s">
        <v>261</v>
      </c>
      <c r="G37" s="59">
        <v>0</v>
      </c>
      <c r="H37" s="16">
        <v>807.29</v>
      </c>
      <c r="I37" s="16">
        <v>3229.18</v>
      </c>
      <c r="J37" s="17">
        <f t="shared" si="0"/>
        <v>4036.47</v>
      </c>
      <c r="K37" s="18"/>
      <c r="L37" s="18"/>
      <c r="M37" s="18"/>
      <c r="N37" s="18"/>
      <c r="O37" s="18"/>
      <c r="P37" s="18"/>
      <c r="Q37" s="18"/>
      <c r="R37" s="51"/>
      <c r="S37" s="51"/>
      <c r="T37" s="51"/>
      <c r="U37" s="51"/>
      <c r="V37" s="51"/>
      <c r="W37" s="51"/>
      <c r="X37" s="51"/>
      <c r="Y37" s="51"/>
      <c r="Z37" s="51"/>
      <c r="AA37" s="5"/>
      <c r="AB37" s="5"/>
      <c r="AC37" s="5"/>
      <c r="AD37" s="5"/>
    </row>
    <row r="38" spans="1:30" ht="14.4" x14ac:dyDescent="0.25">
      <c r="A38" s="57" t="s">
        <v>205</v>
      </c>
      <c r="B38" s="56" t="s">
        <v>33</v>
      </c>
      <c r="C38" s="55" t="s">
        <v>238</v>
      </c>
      <c r="D38" s="56" t="s">
        <v>304</v>
      </c>
      <c r="E38" s="58">
        <v>1</v>
      </c>
      <c r="F38" s="57" t="s">
        <v>262</v>
      </c>
      <c r="G38" s="59">
        <v>0</v>
      </c>
      <c r="H38" s="16">
        <v>807.29</v>
      </c>
      <c r="I38" s="16">
        <v>3229.18</v>
      </c>
      <c r="J38" s="17">
        <f t="shared" si="0"/>
        <v>4036.47</v>
      </c>
      <c r="K38" s="18"/>
      <c r="L38" s="18"/>
      <c r="M38" s="18"/>
      <c r="N38" s="18"/>
      <c r="O38" s="18"/>
      <c r="P38" s="18"/>
      <c r="Q38" s="18"/>
      <c r="R38" s="51"/>
      <c r="S38" s="51"/>
      <c r="T38" s="51"/>
      <c r="U38" s="51"/>
      <c r="V38" s="51"/>
      <c r="W38" s="51"/>
      <c r="X38" s="51"/>
      <c r="Y38" s="51"/>
      <c r="Z38" s="51"/>
      <c r="AA38" s="5"/>
      <c r="AB38" s="5"/>
      <c r="AC38" s="5"/>
      <c r="AD38" s="5"/>
    </row>
    <row r="39" spans="1:30" ht="14.4" x14ac:dyDescent="0.25">
      <c r="A39" s="57" t="s">
        <v>206</v>
      </c>
      <c r="B39" s="56" t="s">
        <v>33</v>
      </c>
      <c r="C39" s="55" t="s">
        <v>238</v>
      </c>
      <c r="D39" s="56" t="s">
        <v>304</v>
      </c>
      <c r="E39" s="58">
        <v>1</v>
      </c>
      <c r="F39" s="57" t="s">
        <v>263</v>
      </c>
      <c r="G39" s="59">
        <v>0</v>
      </c>
      <c r="H39" s="16">
        <v>807.29</v>
      </c>
      <c r="I39" s="16">
        <v>3229.18</v>
      </c>
      <c r="J39" s="17">
        <f t="shared" si="0"/>
        <v>4036.47</v>
      </c>
      <c r="K39" s="18"/>
      <c r="L39" s="18"/>
      <c r="M39" s="18"/>
      <c r="N39" s="18"/>
      <c r="O39" s="18"/>
      <c r="P39" s="18"/>
      <c r="Q39" s="18"/>
      <c r="R39" s="51"/>
      <c r="S39" s="51"/>
      <c r="T39" s="51"/>
      <c r="U39" s="51"/>
      <c r="V39" s="51"/>
      <c r="W39" s="51"/>
      <c r="X39" s="51"/>
      <c r="Y39" s="51"/>
      <c r="Z39" s="51"/>
      <c r="AA39" s="5"/>
      <c r="AB39" s="5"/>
      <c r="AC39" s="5"/>
      <c r="AD39" s="5"/>
    </row>
    <row r="40" spans="1:30" ht="14.4" x14ac:dyDescent="0.25">
      <c r="A40" s="57" t="s">
        <v>207</v>
      </c>
      <c r="B40" s="56" t="s">
        <v>33</v>
      </c>
      <c r="C40" s="55" t="s">
        <v>238</v>
      </c>
      <c r="D40" s="56" t="s">
        <v>304</v>
      </c>
      <c r="E40" s="58">
        <v>1</v>
      </c>
      <c r="F40" s="57" t="s">
        <v>264</v>
      </c>
      <c r="G40" s="59">
        <v>0</v>
      </c>
      <c r="H40" s="16">
        <v>807.29</v>
      </c>
      <c r="I40" s="16">
        <v>3229.18</v>
      </c>
      <c r="J40" s="17">
        <f t="shared" si="0"/>
        <v>4036.47</v>
      </c>
      <c r="K40" s="18"/>
      <c r="L40" s="18"/>
      <c r="M40" s="18"/>
      <c r="N40" s="18"/>
      <c r="O40" s="18"/>
      <c r="P40" s="18"/>
      <c r="Q40" s="18"/>
      <c r="R40" s="51"/>
      <c r="S40" s="51"/>
      <c r="T40" s="51"/>
      <c r="U40" s="51"/>
      <c r="V40" s="51"/>
      <c r="W40" s="51"/>
      <c r="X40" s="51"/>
      <c r="Y40" s="51"/>
      <c r="Z40" s="51"/>
      <c r="AA40" s="5"/>
      <c r="AB40" s="5"/>
      <c r="AC40" s="5"/>
      <c r="AD40" s="5"/>
    </row>
    <row r="41" spans="1:30" ht="14.4" x14ac:dyDescent="0.25">
      <c r="A41" s="57" t="s">
        <v>208</v>
      </c>
      <c r="B41" s="56" t="s">
        <v>33</v>
      </c>
      <c r="C41" s="55" t="s">
        <v>238</v>
      </c>
      <c r="D41" s="56" t="s">
        <v>304</v>
      </c>
      <c r="E41" s="58">
        <v>1</v>
      </c>
      <c r="F41" s="57" t="s">
        <v>265</v>
      </c>
      <c r="G41" s="59">
        <v>0</v>
      </c>
      <c r="H41" s="16">
        <v>807.29</v>
      </c>
      <c r="I41" s="16">
        <v>3229.18</v>
      </c>
      <c r="J41" s="17">
        <f t="shared" si="0"/>
        <v>4036.47</v>
      </c>
      <c r="K41" s="18"/>
      <c r="L41" s="18"/>
      <c r="M41" s="18"/>
      <c r="N41" s="18"/>
      <c r="O41" s="18"/>
      <c r="P41" s="18"/>
      <c r="Q41" s="18"/>
      <c r="R41" s="51"/>
      <c r="S41" s="51"/>
      <c r="T41" s="51"/>
      <c r="U41" s="51"/>
      <c r="V41" s="51"/>
      <c r="W41" s="51"/>
      <c r="X41" s="51"/>
      <c r="Y41" s="51"/>
      <c r="Z41" s="51"/>
      <c r="AA41" s="5"/>
      <c r="AB41" s="5"/>
      <c r="AC41" s="5"/>
      <c r="AD41" s="5"/>
    </row>
    <row r="42" spans="1:30" ht="14.4" x14ac:dyDescent="0.25">
      <c r="A42" s="57" t="s">
        <v>209</v>
      </c>
      <c r="B42" s="56" t="s">
        <v>33</v>
      </c>
      <c r="C42" s="55" t="s">
        <v>238</v>
      </c>
      <c r="D42" s="56" t="s">
        <v>304</v>
      </c>
      <c r="E42" s="58">
        <v>1</v>
      </c>
      <c r="F42" s="57" t="s">
        <v>266</v>
      </c>
      <c r="G42" s="59">
        <v>0</v>
      </c>
      <c r="H42" s="16">
        <v>807.29</v>
      </c>
      <c r="I42" s="16">
        <v>3229.18</v>
      </c>
      <c r="J42" s="17">
        <f t="shared" si="0"/>
        <v>4036.47</v>
      </c>
      <c r="K42" s="18"/>
      <c r="L42" s="18"/>
      <c r="M42" s="18"/>
      <c r="N42" s="18"/>
      <c r="O42" s="18"/>
      <c r="P42" s="18"/>
      <c r="Q42" s="18"/>
      <c r="R42" s="51"/>
      <c r="S42" s="51"/>
      <c r="T42" s="51"/>
      <c r="U42" s="51"/>
      <c r="V42" s="51"/>
      <c r="W42" s="51"/>
      <c r="X42" s="51"/>
      <c r="Y42" s="51"/>
      <c r="Z42" s="51"/>
      <c r="AA42" s="5"/>
      <c r="AB42" s="5"/>
      <c r="AC42" s="5"/>
      <c r="AD42" s="5"/>
    </row>
    <row r="43" spans="1:30" ht="14.4" x14ac:dyDescent="0.25">
      <c r="A43" s="57" t="s">
        <v>210</v>
      </c>
      <c r="B43" s="56" t="s">
        <v>33</v>
      </c>
      <c r="C43" s="55" t="s">
        <v>238</v>
      </c>
      <c r="D43" s="56" t="s">
        <v>304</v>
      </c>
      <c r="E43" s="58">
        <v>1</v>
      </c>
      <c r="F43" s="57" t="s">
        <v>267</v>
      </c>
      <c r="G43" s="59">
        <v>0</v>
      </c>
      <c r="H43" s="16">
        <v>807.29</v>
      </c>
      <c r="I43" s="16">
        <v>3229.18</v>
      </c>
      <c r="J43" s="17">
        <f t="shared" si="0"/>
        <v>4036.47</v>
      </c>
      <c r="K43" s="18"/>
      <c r="L43" s="18"/>
      <c r="M43" s="18"/>
      <c r="N43" s="18"/>
      <c r="O43" s="18"/>
      <c r="P43" s="18"/>
      <c r="Q43" s="18"/>
      <c r="R43" s="51"/>
      <c r="S43" s="51"/>
      <c r="T43" s="51"/>
      <c r="U43" s="51"/>
      <c r="V43" s="51"/>
      <c r="W43" s="51"/>
      <c r="X43" s="51"/>
      <c r="Y43" s="51"/>
      <c r="Z43" s="51"/>
      <c r="AA43" s="5"/>
      <c r="AB43" s="5"/>
      <c r="AC43" s="5"/>
      <c r="AD43" s="5"/>
    </row>
    <row r="44" spans="1:30" ht="14.4" x14ac:dyDescent="0.25">
      <c r="A44" s="57" t="s">
        <v>211</v>
      </c>
      <c r="B44" s="56" t="s">
        <v>33</v>
      </c>
      <c r="C44" s="55" t="s">
        <v>238</v>
      </c>
      <c r="D44" s="56" t="s">
        <v>304</v>
      </c>
      <c r="E44" s="58">
        <v>1</v>
      </c>
      <c r="F44" s="57" t="s">
        <v>268</v>
      </c>
      <c r="G44" s="59">
        <v>0</v>
      </c>
      <c r="H44" s="16">
        <v>807.29</v>
      </c>
      <c r="I44" s="16">
        <v>3229.18</v>
      </c>
      <c r="J44" s="17">
        <f t="shared" si="0"/>
        <v>4036.47</v>
      </c>
      <c r="K44" s="18"/>
      <c r="L44" s="18"/>
      <c r="M44" s="18"/>
      <c r="N44" s="18"/>
      <c r="O44" s="18"/>
      <c r="P44" s="18"/>
      <c r="Q44" s="18"/>
      <c r="R44" s="51"/>
      <c r="S44" s="51"/>
      <c r="T44" s="51"/>
      <c r="U44" s="51"/>
      <c r="V44" s="51"/>
      <c r="W44" s="51"/>
      <c r="X44" s="51"/>
      <c r="Y44" s="51"/>
      <c r="Z44" s="51"/>
      <c r="AA44" s="5"/>
      <c r="AB44" s="5"/>
      <c r="AC44" s="5"/>
      <c r="AD44" s="5"/>
    </row>
    <row r="45" spans="1:30" ht="14.4" x14ac:dyDescent="0.25">
      <c r="A45" s="57" t="s">
        <v>211</v>
      </c>
      <c r="B45" s="56" t="s">
        <v>33</v>
      </c>
      <c r="C45" s="55" t="s">
        <v>238</v>
      </c>
      <c r="D45" s="56" t="s">
        <v>304</v>
      </c>
      <c r="E45" s="58">
        <v>1</v>
      </c>
      <c r="F45" s="57" t="s">
        <v>269</v>
      </c>
      <c r="G45" s="59">
        <v>0</v>
      </c>
      <c r="H45" s="16">
        <v>807.29</v>
      </c>
      <c r="I45" s="16">
        <v>3229.18</v>
      </c>
      <c r="J45" s="17">
        <f t="shared" si="0"/>
        <v>4036.47</v>
      </c>
      <c r="K45" s="18"/>
      <c r="L45" s="18"/>
      <c r="M45" s="18"/>
      <c r="N45" s="18"/>
      <c r="O45" s="18"/>
      <c r="P45" s="18"/>
      <c r="Q45" s="18"/>
      <c r="R45" s="51"/>
      <c r="S45" s="51"/>
      <c r="T45" s="51"/>
      <c r="U45" s="51"/>
      <c r="V45" s="51"/>
      <c r="W45" s="51"/>
      <c r="X45" s="51"/>
      <c r="Y45" s="51"/>
      <c r="Z45" s="51"/>
      <c r="AA45" s="5"/>
      <c r="AB45" s="5"/>
      <c r="AC45" s="5"/>
      <c r="AD45" s="5"/>
    </row>
    <row r="46" spans="1:30" ht="14.4" x14ac:dyDescent="0.25">
      <c r="A46" s="57" t="s">
        <v>212</v>
      </c>
      <c r="B46" s="56" t="s">
        <v>33</v>
      </c>
      <c r="C46" s="55" t="s">
        <v>238</v>
      </c>
      <c r="D46" s="56" t="s">
        <v>304</v>
      </c>
      <c r="E46" s="58">
        <v>1</v>
      </c>
      <c r="F46" s="57" t="s">
        <v>270</v>
      </c>
      <c r="G46" s="59">
        <v>0</v>
      </c>
      <c r="H46" s="16">
        <v>807.29</v>
      </c>
      <c r="I46" s="16">
        <v>3229.18</v>
      </c>
      <c r="J46" s="17">
        <f t="shared" si="0"/>
        <v>4036.47</v>
      </c>
      <c r="K46" s="18"/>
      <c r="L46" s="18"/>
      <c r="M46" s="18"/>
      <c r="N46" s="18"/>
      <c r="O46" s="18"/>
      <c r="P46" s="18"/>
      <c r="Q46" s="18"/>
      <c r="R46" s="51"/>
      <c r="S46" s="51"/>
      <c r="T46" s="51"/>
      <c r="U46" s="51"/>
      <c r="V46" s="51"/>
      <c r="W46" s="51"/>
      <c r="X46" s="51"/>
      <c r="Y46" s="51"/>
      <c r="Z46" s="51"/>
      <c r="AA46" s="5"/>
      <c r="AB46" s="5"/>
      <c r="AC46" s="5"/>
      <c r="AD46" s="5"/>
    </row>
    <row r="47" spans="1:30" ht="14.4" x14ac:dyDescent="0.25">
      <c r="A47" s="57" t="s">
        <v>208</v>
      </c>
      <c r="B47" s="56" t="s">
        <v>33</v>
      </c>
      <c r="C47" s="55" t="s">
        <v>238</v>
      </c>
      <c r="D47" s="56" t="s">
        <v>304</v>
      </c>
      <c r="E47" s="58">
        <v>1</v>
      </c>
      <c r="F47" s="57" t="s">
        <v>272</v>
      </c>
      <c r="G47" s="59">
        <v>0</v>
      </c>
      <c r="H47" s="16">
        <v>807.29</v>
      </c>
      <c r="I47" s="16">
        <v>3229.18</v>
      </c>
      <c r="J47" s="17">
        <f t="shared" si="0"/>
        <v>4036.47</v>
      </c>
      <c r="K47" s="18"/>
      <c r="L47" s="18"/>
      <c r="M47" s="18"/>
      <c r="N47" s="18"/>
      <c r="O47" s="18"/>
      <c r="P47" s="18"/>
      <c r="Q47" s="18"/>
      <c r="R47" s="51"/>
      <c r="S47" s="51"/>
      <c r="T47" s="51"/>
      <c r="U47" s="51"/>
      <c r="V47" s="51"/>
      <c r="W47" s="51"/>
      <c r="X47" s="51"/>
      <c r="Y47" s="51"/>
      <c r="Z47" s="51"/>
      <c r="AA47" s="5"/>
      <c r="AB47" s="5"/>
      <c r="AC47" s="5"/>
      <c r="AD47" s="5"/>
    </row>
    <row r="48" spans="1:30" ht="14.4" x14ac:dyDescent="0.25">
      <c r="A48" s="57" t="s">
        <v>214</v>
      </c>
      <c r="B48" s="56" t="s">
        <v>33</v>
      </c>
      <c r="C48" s="55" t="s">
        <v>238</v>
      </c>
      <c r="D48" s="56" t="s">
        <v>304</v>
      </c>
      <c r="E48" s="58">
        <v>1</v>
      </c>
      <c r="F48" s="57" t="s">
        <v>273</v>
      </c>
      <c r="G48" s="59">
        <v>0</v>
      </c>
      <c r="H48" s="16">
        <v>807.29</v>
      </c>
      <c r="I48" s="16">
        <v>3229.18</v>
      </c>
      <c r="J48" s="17">
        <f t="shared" si="0"/>
        <v>4036.47</v>
      </c>
      <c r="K48" s="18"/>
      <c r="L48" s="18"/>
      <c r="M48" s="18"/>
      <c r="N48" s="18"/>
      <c r="O48" s="18"/>
      <c r="P48" s="18"/>
      <c r="Q48" s="18"/>
      <c r="R48" s="51"/>
      <c r="S48" s="51"/>
      <c r="T48" s="51"/>
      <c r="U48" s="51"/>
      <c r="V48" s="51"/>
      <c r="W48" s="51"/>
      <c r="X48" s="51"/>
      <c r="Y48" s="51"/>
      <c r="Z48" s="51"/>
      <c r="AA48" s="5"/>
      <c r="AB48" s="5"/>
      <c r="AC48" s="5"/>
      <c r="AD48" s="5"/>
    </row>
    <row r="49" spans="1:30" ht="14.4" x14ac:dyDescent="0.25">
      <c r="A49" s="57" t="s">
        <v>204</v>
      </c>
      <c r="B49" s="56" t="s">
        <v>33</v>
      </c>
      <c r="C49" s="55" t="s">
        <v>238</v>
      </c>
      <c r="D49" s="56" t="s">
        <v>304</v>
      </c>
      <c r="E49" s="58">
        <v>1</v>
      </c>
      <c r="F49" s="57" t="s">
        <v>274</v>
      </c>
      <c r="G49" s="59">
        <v>0</v>
      </c>
      <c r="H49" s="16">
        <v>807.29</v>
      </c>
      <c r="I49" s="16">
        <v>3229.18</v>
      </c>
      <c r="J49" s="17">
        <f t="shared" si="0"/>
        <v>4036.47</v>
      </c>
      <c r="K49" s="18"/>
      <c r="L49" s="18"/>
      <c r="M49" s="18"/>
      <c r="N49" s="18"/>
      <c r="O49" s="18"/>
      <c r="P49" s="18"/>
      <c r="Q49" s="18"/>
      <c r="R49" s="51"/>
      <c r="S49" s="51"/>
      <c r="T49" s="51"/>
      <c r="U49" s="51"/>
      <c r="V49" s="51"/>
      <c r="W49" s="51"/>
      <c r="X49" s="51"/>
      <c r="Y49" s="51"/>
      <c r="Z49" s="51"/>
      <c r="AA49" s="5"/>
      <c r="AB49" s="5"/>
      <c r="AC49" s="5"/>
      <c r="AD49" s="5"/>
    </row>
    <row r="50" spans="1:30" ht="14.4" x14ac:dyDescent="0.25">
      <c r="A50" s="57" t="s">
        <v>208</v>
      </c>
      <c r="B50" s="56" t="s">
        <v>33</v>
      </c>
      <c r="C50" s="55" t="s">
        <v>238</v>
      </c>
      <c r="D50" s="56" t="s">
        <v>304</v>
      </c>
      <c r="E50" s="58">
        <v>1</v>
      </c>
      <c r="F50" s="57" t="s">
        <v>275</v>
      </c>
      <c r="G50" s="59">
        <v>0</v>
      </c>
      <c r="H50" s="16">
        <v>807.29</v>
      </c>
      <c r="I50" s="16">
        <v>3229.18</v>
      </c>
      <c r="J50" s="17">
        <f t="shared" si="0"/>
        <v>4036.47</v>
      </c>
      <c r="K50" s="18"/>
      <c r="L50" s="18"/>
      <c r="M50" s="18"/>
      <c r="N50" s="18"/>
      <c r="O50" s="18"/>
      <c r="P50" s="18"/>
      <c r="Q50" s="18"/>
      <c r="R50" s="51"/>
      <c r="S50" s="51"/>
      <c r="T50" s="51"/>
      <c r="U50" s="51"/>
      <c r="V50" s="51"/>
      <c r="W50" s="51"/>
      <c r="X50" s="51"/>
      <c r="Y50" s="51"/>
      <c r="Z50" s="51"/>
      <c r="AA50" s="5"/>
      <c r="AB50" s="5"/>
      <c r="AC50" s="5"/>
      <c r="AD50" s="5"/>
    </row>
    <row r="51" spans="1:30" ht="14.4" x14ac:dyDescent="0.25">
      <c r="A51" s="57" t="s">
        <v>216</v>
      </c>
      <c r="B51" s="56" t="s">
        <v>33</v>
      </c>
      <c r="C51" s="55" t="s">
        <v>238</v>
      </c>
      <c r="D51" s="56" t="s">
        <v>304</v>
      </c>
      <c r="E51" s="58">
        <v>1</v>
      </c>
      <c r="F51" s="57" t="s">
        <v>277</v>
      </c>
      <c r="G51" s="59">
        <v>0</v>
      </c>
      <c r="H51" s="16">
        <v>807.29</v>
      </c>
      <c r="I51" s="16">
        <v>3229.18</v>
      </c>
      <c r="J51" s="17">
        <f t="shared" si="0"/>
        <v>4036.47</v>
      </c>
      <c r="K51" s="18"/>
      <c r="L51" s="18"/>
      <c r="M51" s="18"/>
      <c r="N51" s="18"/>
      <c r="O51" s="18"/>
      <c r="P51" s="18"/>
      <c r="Q51" s="18"/>
      <c r="R51" s="51"/>
      <c r="S51" s="51"/>
      <c r="T51" s="51"/>
      <c r="U51" s="51"/>
      <c r="V51" s="51"/>
      <c r="W51" s="51"/>
      <c r="X51" s="51"/>
      <c r="Y51" s="51"/>
      <c r="Z51" s="51"/>
      <c r="AA51" s="5"/>
      <c r="AB51" s="5"/>
      <c r="AC51" s="5"/>
      <c r="AD51" s="5"/>
    </row>
    <row r="52" spans="1:30" ht="14.4" x14ac:dyDescent="0.25">
      <c r="A52" s="57" t="s">
        <v>216</v>
      </c>
      <c r="B52" s="56" t="s">
        <v>33</v>
      </c>
      <c r="C52" s="55" t="s">
        <v>238</v>
      </c>
      <c r="D52" s="56" t="s">
        <v>304</v>
      </c>
      <c r="E52" s="58">
        <v>1</v>
      </c>
      <c r="F52" s="57" t="s">
        <v>278</v>
      </c>
      <c r="G52" s="59">
        <v>0</v>
      </c>
      <c r="H52" s="16">
        <v>807.29</v>
      </c>
      <c r="I52" s="16">
        <v>3229.18</v>
      </c>
      <c r="J52" s="17">
        <f t="shared" si="0"/>
        <v>4036.47</v>
      </c>
      <c r="K52" s="18"/>
      <c r="L52" s="18"/>
      <c r="M52" s="18"/>
      <c r="N52" s="18"/>
      <c r="O52" s="18"/>
      <c r="P52" s="18"/>
      <c r="Q52" s="18"/>
      <c r="R52" s="51"/>
      <c r="S52" s="51"/>
      <c r="T52" s="51"/>
      <c r="U52" s="51"/>
      <c r="V52" s="51"/>
      <c r="W52" s="51"/>
      <c r="X52" s="51"/>
      <c r="Y52" s="51"/>
      <c r="Z52" s="51"/>
      <c r="AA52" s="5"/>
      <c r="AB52" s="5"/>
      <c r="AC52" s="5"/>
      <c r="AD52" s="5"/>
    </row>
    <row r="53" spans="1:30" ht="14.4" x14ac:dyDescent="0.25">
      <c r="A53" s="57" t="s">
        <v>215</v>
      </c>
      <c r="B53" s="56" t="s">
        <v>33</v>
      </c>
      <c r="C53" s="55" t="s">
        <v>238</v>
      </c>
      <c r="D53" s="56" t="s">
        <v>304</v>
      </c>
      <c r="E53" s="58">
        <v>1</v>
      </c>
      <c r="F53" s="57" t="s">
        <v>279</v>
      </c>
      <c r="G53" s="59">
        <v>0</v>
      </c>
      <c r="H53" s="16">
        <v>807.29</v>
      </c>
      <c r="I53" s="16">
        <v>3229.18</v>
      </c>
      <c r="J53" s="17">
        <f t="shared" si="0"/>
        <v>4036.47</v>
      </c>
      <c r="K53" s="18"/>
      <c r="L53" s="18"/>
      <c r="M53" s="18"/>
      <c r="N53" s="18"/>
      <c r="O53" s="18"/>
      <c r="P53" s="18"/>
      <c r="Q53" s="18"/>
      <c r="R53" s="51"/>
      <c r="S53" s="51"/>
      <c r="T53" s="51"/>
      <c r="U53" s="51"/>
      <c r="V53" s="51"/>
      <c r="W53" s="51"/>
      <c r="X53" s="51"/>
      <c r="Y53" s="51"/>
      <c r="Z53" s="51"/>
      <c r="AA53" s="5"/>
      <c r="AB53" s="5"/>
      <c r="AC53" s="5"/>
      <c r="AD53" s="5"/>
    </row>
    <row r="54" spans="1:30" ht="14.4" x14ac:dyDescent="0.25">
      <c r="A54" s="57" t="s">
        <v>214</v>
      </c>
      <c r="B54" s="56" t="s">
        <v>33</v>
      </c>
      <c r="C54" s="55" t="s">
        <v>238</v>
      </c>
      <c r="D54" s="56" t="s">
        <v>303</v>
      </c>
      <c r="E54" s="58">
        <v>1</v>
      </c>
      <c r="F54" s="57" t="s">
        <v>310</v>
      </c>
      <c r="G54" s="59">
        <v>0</v>
      </c>
      <c r="H54" s="16">
        <v>807.29</v>
      </c>
      <c r="I54" s="16">
        <v>3229.18</v>
      </c>
      <c r="J54" s="17">
        <f t="shared" ref="J54" si="2">SUM(G54:I54)</f>
        <v>4036.47</v>
      </c>
      <c r="K54" s="18"/>
      <c r="L54" s="18"/>
      <c r="M54" s="18"/>
      <c r="N54" s="18"/>
      <c r="O54" s="18"/>
      <c r="P54" s="18"/>
      <c r="Q54" s="18"/>
      <c r="R54" s="51"/>
      <c r="S54" s="51"/>
      <c r="T54" s="51"/>
      <c r="U54" s="51"/>
      <c r="V54" s="51"/>
      <c r="W54" s="51"/>
      <c r="X54" s="51"/>
      <c r="Y54" s="51"/>
      <c r="Z54" s="51"/>
      <c r="AA54" s="5"/>
      <c r="AB54" s="5"/>
      <c r="AC54" s="5"/>
      <c r="AD54" s="5"/>
    </row>
    <row r="55" spans="1:30" ht="14.4" x14ac:dyDescent="0.25">
      <c r="A55" s="57" t="s">
        <v>217</v>
      </c>
      <c r="B55" s="56" t="s">
        <v>35</v>
      </c>
      <c r="C55" s="55" t="s">
        <v>238</v>
      </c>
      <c r="D55" s="56" t="s">
        <v>304</v>
      </c>
      <c r="E55" s="58">
        <v>1</v>
      </c>
      <c r="F55" s="57" t="s">
        <v>280</v>
      </c>
      <c r="G55" s="59">
        <v>0</v>
      </c>
      <c r="H55" s="16">
        <v>664.44</v>
      </c>
      <c r="I55" s="16">
        <v>2657.77</v>
      </c>
      <c r="J55" s="17">
        <f t="shared" si="0"/>
        <v>3322.21</v>
      </c>
      <c r="K55" s="18"/>
      <c r="L55" s="18"/>
      <c r="M55" s="18"/>
      <c r="N55" s="18"/>
      <c r="O55" s="18"/>
      <c r="P55" s="18"/>
      <c r="Q55" s="18"/>
      <c r="R55" s="51"/>
      <c r="S55" s="51"/>
      <c r="T55" s="51"/>
      <c r="U55" s="51"/>
      <c r="V55" s="51"/>
      <c r="W55" s="51"/>
      <c r="X55" s="51"/>
      <c r="Y55" s="51"/>
      <c r="Z55" s="51"/>
      <c r="AA55" s="5"/>
      <c r="AB55" s="5"/>
      <c r="AC55" s="5"/>
      <c r="AD55" s="5"/>
    </row>
    <row r="56" spans="1:30" ht="14.4" x14ac:dyDescent="0.25">
      <c r="A56" s="57" t="s">
        <v>221</v>
      </c>
      <c r="B56" s="56" t="s">
        <v>35</v>
      </c>
      <c r="C56" s="55" t="s">
        <v>238</v>
      </c>
      <c r="D56" s="56" t="s">
        <v>304</v>
      </c>
      <c r="E56" s="58">
        <v>1</v>
      </c>
      <c r="F56" s="57" t="s">
        <v>285</v>
      </c>
      <c r="G56" s="59">
        <v>0</v>
      </c>
      <c r="H56" s="16">
        <v>664.44</v>
      </c>
      <c r="I56" s="16">
        <v>2657.77</v>
      </c>
      <c r="J56" s="17">
        <f>SUM(G56:I56)</f>
        <v>3322.21</v>
      </c>
      <c r="K56" s="18"/>
      <c r="L56" s="18"/>
      <c r="M56" s="18"/>
      <c r="N56" s="18"/>
      <c r="O56" s="18"/>
      <c r="P56" s="18"/>
      <c r="Q56" s="18"/>
      <c r="R56" s="51"/>
      <c r="S56" s="51"/>
      <c r="T56" s="51"/>
      <c r="U56" s="51"/>
      <c r="V56" s="51"/>
      <c r="W56" s="51"/>
      <c r="X56" s="51"/>
      <c r="Y56" s="51"/>
      <c r="Z56" s="51"/>
      <c r="AA56" s="5"/>
      <c r="AB56" s="5"/>
      <c r="AC56" s="5"/>
      <c r="AD56" s="5"/>
    </row>
    <row r="57" spans="1:30" ht="14.4" x14ac:dyDescent="0.25">
      <c r="A57" s="57" t="s">
        <v>218</v>
      </c>
      <c r="B57" s="56" t="s">
        <v>35</v>
      </c>
      <c r="C57" s="55" t="s">
        <v>238</v>
      </c>
      <c r="D57" s="56" t="s">
        <v>304</v>
      </c>
      <c r="E57" s="58">
        <v>1</v>
      </c>
      <c r="F57" s="57" t="s">
        <v>281</v>
      </c>
      <c r="G57" s="59">
        <v>0</v>
      </c>
      <c r="H57" s="16">
        <v>664.44</v>
      </c>
      <c r="I57" s="16">
        <v>2657.77</v>
      </c>
      <c r="J57" s="17">
        <f t="shared" si="0"/>
        <v>3322.21</v>
      </c>
      <c r="K57" s="18"/>
      <c r="L57" s="18"/>
      <c r="M57" s="18"/>
      <c r="N57" s="18"/>
      <c r="O57" s="18"/>
      <c r="P57" s="18"/>
      <c r="Q57" s="18"/>
      <c r="R57" s="51"/>
      <c r="S57" s="51"/>
      <c r="T57" s="51"/>
      <c r="U57" s="51"/>
      <c r="V57" s="51"/>
      <c r="W57" s="51"/>
      <c r="X57" s="51"/>
      <c r="Y57" s="51"/>
      <c r="Z57" s="51"/>
      <c r="AA57" s="5"/>
      <c r="AB57" s="5"/>
      <c r="AC57" s="5"/>
      <c r="AD57" s="5"/>
    </row>
    <row r="58" spans="1:30" ht="14.4" x14ac:dyDescent="0.25">
      <c r="A58" s="57" t="s">
        <v>218</v>
      </c>
      <c r="B58" s="56" t="s">
        <v>35</v>
      </c>
      <c r="C58" s="55" t="s">
        <v>238</v>
      </c>
      <c r="D58" s="56" t="s">
        <v>304</v>
      </c>
      <c r="E58" s="58">
        <v>1</v>
      </c>
      <c r="F58" s="57" t="s">
        <v>282</v>
      </c>
      <c r="G58" s="59">
        <v>0</v>
      </c>
      <c r="H58" s="16">
        <v>664.44</v>
      </c>
      <c r="I58" s="16">
        <v>2657.77</v>
      </c>
      <c r="J58" s="17">
        <f t="shared" si="0"/>
        <v>3322.21</v>
      </c>
      <c r="K58" s="18"/>
      <c r="L58" s="18"/>
      <c r="M58" s="18"/>
      <c r="N58" s="18"/>
      <c r="O58" s="18"/>
      <c r="P58" s="18"/>
      <c r="Q58" s="18"/>
      <c r="R58" s="51"/>
      <c r="S58" s="51"/>
      <c r="T58" s="51"/>
      <c r="U58" s="51"/>
      <c r="V58" s="51"/>
      <c r="W58" s="51"/>
      <c r="X58" s="51"/>
      <c r="Y58" s="51"/>
      <c r="Z58" s="51"/>
      <c r="AA58" s="5"/>
      <c r="AB58" s="5"/>
      <c r="AC58" s="5"/>
      <c r="AD58" s="5"/>
    </row>
    <row r="59" spans="1:30" ht="14.4" x14ac:dyDescent="0.25">
      <c r="A59" s="57" t="s">
        <v>219</v>
      </c>
      <c r="B59" s="56" t="s">
        <v>35</v>
      </c>
      <c r="C59" s="55" t="s">
        <v>238</v>
      </c>
      <c r="D59" s="56" t="s">
        <v>304</v>
      </c>
      <c r="E59" s="58">
        <v>1</v>
      </c>
      <c r="F59" s="57" t="s">
        <v>283</v>
      </c>
      <c r="G59" s="59">
        <v>0</v>
      </c>
      <c r="H59" s="16">
        <v>664.44</v>
      </c>
      <c r="I59" s="16">
        <v>2657.77</v>
      </c>
      <c r="J59" s="17">
        <f t="shared" si="0"/>
        <v>3322.21</v>
      </c>
      <c r="K59" s="18"/>
      <c r="L59" s="18"/>
      <c r="M59" s="18"/>
      <c r="N59" s="18"/>
      <c r="O59" s="18"/>
      <c r="P59" s="18"/>
      <c r="Q59" s="18"/>
      <c r="R59" s="51"/>
      <c r="S59" s="51"/>
      <c r="T59" s="51"/>
      <c r="U59" s="51"/>
      <c r="V59" s="51"/>
      <c r="W59" s="51"/>
      <c r="X59" s="51"/>
      <c r="Y59" s="51"/>
      <c r="Z59" s="51"/>
      <c r="AA59" s="5"/>
      <c r="AB59" s="5"/>
      <c r="AC59" s="5"/>
      <c r="AD59" s="5"/>
    </row>
    <row r="60" spans="1:30" ht="14.4" x14ac:dyDescent="0.25">
      <c r="A60" s="57" t="s">
        <v>220</v>
      </c>
      <c r="B60" s="56" t="s">
        <v>35</v>
      </c>
      <c r="C60" s="55" t="s">
        <v>238</v>
      </c>
      <c r="D60" s="56" t="s">
        <v>304</v>
      </c>
      <c r="E60" s="58">
        <v>1</v>
      </c>
      <c r="F60" s="57" t="s">
        <v>284</v>
      </c>
      <c r="G60" s="59">
        <v>0</v>
      </c>
      <c r="H60" s="16">
        <v>664.44</v>
      </c>
      <c r="I60" s="16">
        <v>2657.77</v>
      </c>
      <c r="J60" s="17">
        <f t="shared" si="0"/>
        <v>3322.21</v>
      </c>
      <c r="K60" s="18"/>
      <c r="L60" s="18"/>
      <c r="M60" s="18"/>
      <c r="N60" s="18"/>
      <c r="O60" s="18"/>
      <c r="P60" s="18"/>
      <c r="Q60" s="18"/>
      <c r="R60" s="51"/>
      <c r="S60" s="51"/>
      <c r="T60" s="51"/>
      <c r="U60" s="51"/>
      <c r="V60" s="51"/>
      <c r="W60" s="51"/>
      <c r="X60" s="51"/>
      <c r="Y60" s="51"/>
      <c r="Z60" s="51"/>
      <c r="AA60" s="5"/>
      <c r="AB60" s="5"/>
      <c r="AC60" s="5"/>
      <c r="AD60" s="5"/>
    </row>
    <row r="61" spans="1:30" ht="14.4" x14ac:dyDescent="0.25">
      <c r="A61" s="57" t="s">
        <v>218</v>
      </c>
      <c r="B61" s="56" t="s">
        <v>35</v>
      </c>
      <c r="C61" s="55" t="s">
        <v>238</v>
      </c>
      <c r="D61" s="56" t="s">
        <v>304</v>
      </c>
      <c r="E61" s="58">
        <v>1</v>
      </c>
      <c r="F61" s="57" t="s">
        <v>286</v>
      </c>
      <c r="G61" s="59">
        <v>0</v>
      </c>
      <c r="H61" s="16">
        <v>664.44</v>
      </c>
      <c r="I61" s="16">
        <v>2657.77</v>
      </c>
      <c r="J61" s="17">
        <f t="shared" si="0"/>
        <v>3322.21</v>
      </c>
      <c r="K61" s="18"/>
      <c r="L61" s="18"/>
      <c r="M61" s="18"/>
      <c r="N61" s="18"/>
      <c r="O61" s="18"/>
      <c r="P61" s="18"/>
      <c r="Q61" s="18"/>
      <c r="R61" s="51"/>
      <c r="S61" s="51"/>
      <c r="T61" s="51"/>
      <c r="U61" s="51"/>
      <c r="V61" s="51"/>
      <c r="W61" s="51"/>
      <c r="X61" s="51"/>
      <c r="Y61" s="51"/>
      <c r="Z61" s="51"/>
      <c r="AA61" s="5"/>
      <c r="AB61" s="5"/>
      <c r="AC61" s="5"/>
      <c r="AD61" s="5"/>
    </row>
    <row r="62" spans="1:30" ht="14.4" x14ac:dyDescent="0.25">
      <c r="A62" s="57" t="s">
        <v>222</v>
      </c>
      <c r="B62" s="56" t="s">
        <v>35</v>
      </c>
      <c r="C62" s="55" t="s">
        <v>238</v>
      </c>
      <c r="D62" s="56" t="s">
        <v>304</v>
      </c>
      <c r="E62" s="58">
        <v>1</v>
      </c>
      <c r="F62" s="57" t="s">
        <v>287</v>
      </c>
      <c r="G62" s="59">
        <v>0</v>
      </c>
      <c r="H62" s="16">
        <v>664.44</v>
      </c>
      <c r="I62" s="16">
        <v>2657.77</v>
      </c>
      <c r="J62" s="17">
        <f t="shared" si="0"/>
        <v>3322.21</v>
      </c>
      <c r="K62" s="18"/>
      <c r="L62" s="18"/>
      <c r="M62" s="18"/>
      <c r="N62" s="18"/>
      <c r="O62" s="18"/>
      <c r="P62" s="18"/>
      <c r="Q62" s="18"/>
      <c r="R62" s="51"/>
      <c r="S62" s="51"/>
      <c r="T62" s="51"/>
      <c r="U62" s="51"/>
      <c r="V62" s="51"/>
      <c r="W62" s="51"/>
      <c r="X62" s="51"/>
      <c r="Y62" s="51"/>
      <c r="Z62" s="51"/>
      <c r="AA62" s="5"/>
      <c r="AB62" s="5"/>
      <c r="AC62" s="5"/>
      <c r="AD62" s="5"/>
    </row>
    <row r="63" spans="1:30" ht="14.4" x14ac:dyDescent="0.25">
      <c r="A63" s="57" t="s">
        <v>223</v>
      </c>
      <c r="B63" s="56" t="s">
        <v>35</v>
      </c>
      <c r="C63" s="55" t="s">
        <v>238</v>
      </c>
      <c r="D63" s="56" t="s">
        <v>304</v>
      </c>
      <c r="E63" s="58">
        <v>1</v>
      </c>
      <c r="F63" s="57" t="s">
        <v>288</v>
      </c>
      <c r="G63" s="59">
        <v>0</v>
      </c>
      <c r="H63" s="16">
        <v>664.44</v>
      </c>
      <c r="I63" s="16">
        <v>2657.77</v>
      </c>
      <c r="J63" s="17">
        <f t="shared" si="0"/>
        <v>3322.21</v>
      </c>
      <c r="K63" s="18"/>
      <c r="L63" s="18"/>
      <c r="M63" s="18"/>
      <c r="N63" s="18"/>
      <c r="O63" s="18"/>
      <c r="P63" s="18"/>
      <c r="Q63" s="18"/>
      <c r="R63" s="51"/>
      <c r="S63" s="51"/>
      <c r="T63" s="51"/>
      <c r="U63" s="51"/>
      <c r="V63" s="51"/>
      <c r="W63" s="51"/>
      <c r="X63" s="51"/>
      <c r="Y63" s="51"/>
      <c r="Z63" s="51"/>
      <c r="AA63" s="5"/>
      <c r="AB63" s="5"/>
      <c r="AC63" s="5"/>
      <c r="AD63" s="5"/>
    </row>
    <row r="64" spans="1:30" ht="14.4" x14ac:dyDescent="0.25">
      <c r="A64" s="57" t="s">
        <v>224</v>
      </c>
      <c r="B64" s="56" t="s">
        <v>35</v>
      </c>
      <c r="C64" s="55" t="s">
        <v>238</v>
      </c>
      <c r="D64" s="56" t="s">
        <v>303</v>
      </c>
      <c r="E64" s="58">
        <v>1</v>
      </c>
      <c r="F64" s="57"/>
      <c r="G64" s="59"/>
      <c r="H64" s="16"/>
      <c r="I64" s="16"/>
      <c r="J64" s="17"/>
      <c r="K64" s="18"/>
      <c r="L64" s="18"/>
      <c r="M64" s="18"/>
      <c r="N64" s="18"/>
      <c r="O64" s="18"/>
      <c r="P64" s="18"/>
      <c r="Q64" s="18"/>
      <c r="R64" s="51"/>
      <c r="S64" s="51"/>
      <c r="T64" s="51"/>
      <c r="U64" s="51"/>
      <c r="V64" s="51"/>
      <c r="W64" s="51"/>
      <c r="X64" s="51"/>
      <c r="Y64" s="51"/>
      <c r="Z64" s="51"/>
      <c r="AA64" s="5"/>
      <c r="AB64" s="5"/>
      <c r="AC64" s="5"/>
      <c r="AD64" s="5"/>
    </row>
    <row r="65" spans="1:30" ht="14.4" x14ac:dyDescent="0.25">
      <c r="A65" s="57" t="s">
        <v>225</v>
      </c>
      <c r="B65" s="56" t="s">
        <v>37</v>
      </c>
      <c r="C65" s="55" t="s">
        <v>238</v>
      </c>
      <c r="D65" s="56" t="s">
        <v>303</v>
      </c>
      <c r="E65" s="58">
        <v>1</v>
      </c>
      <c r="F65" s="57"/>
      <c r="G65" s="59"/>
      <c r="H65" s="16"/>
      <c r="I65" s="16"/>
      <c r="J65" s="17"/>
      <c r="K65" s="18"/>
      <c r="L65" s="18"/>
      <c r="M65" s="18"/>
      <c r="N65" s="18"/>
      <c r="O65" s="18"/>
      <c r="P65" s="18"/>
      <c r="Q65" s="18"/>
      <c r="R65" s="51"/>
      <c r="S65" s="51"/>
      <c r="T65" s="51"/>
      <c r="U65" s="51"/>
      <c r="V65" s="51"/>
      <c r="W65" s="51"/>
      <c r="X65" s="51"/>
      <c r="Y65" s="51"/>
      <c r="Z65" s="51"/>
      <c r="AA65" s="5"/>
      <c r="AB65" s="5"/>
      <c r="AC65" s="5"/>
      <c r="AD65" s="5"/>
    </row>
    <row r="66" spans="1:30" ht="14.4" x14ac:dyDescent="0.25">
      <c r="A66" s="57" t="s">
        <v>226</v>
      </c>
      <c r="B66" s="56" t="s">
        <v>37</v>
      </c>
      <c r="C66" s="55" t="s">
        <v>238</v>
      </c>
      <c r="D66" s="56" t="s">
        <v>303</v>
      </c>
      <c r="E66" s="58">
        <v>1</v>
      </c>
      <c r="F66" s="57"/>
      <c r="G66" s="59"/>
      <c r="H66" s="16"/>
      <c r="I66" s="16"/>
      <c r="J66" s="17"/>
      <c r="K66" s="18"/>
      <c r="L66" s="18"/>
      <c r="M66" s="18"/>
      <c r="N66" s="18"/>
      <c r="O66" s="18"/>
      <c r="P66" s="18"/>
      <c r="Q66" s="18"/>
      <c r="R66" s="51"/>
      <c r="S66" s="51"/>
      <c r="T66" s="51"/>
      <c r="U66" s="51"/>
      <c r="V66" s="51"/>
      <c r="W66" s="51"/>
      <c r="X66" s="51"/>
      <c r="Y66" s="51"/>
      <c r="Z66" s="51"/>
      <c r="AA66" s="5"/>
      <c r="AB66" s="5"/>
      <c r="AC66" s="5"/>
      <c r="AD66" s="5"/>
    </row>
    <row r="67" spans="1:30" ht="14.4" x14ac:dyDescent="0.25">
      <c r="A67" s="57" t="s">
        <v>227</v>
      </c>
      <c r="B67" s="56" t="s">
        <v>37</v>
      </c>
      <c r="C67" s="55" t="s">
        <v>238</v>
      </c>
      <c r="D67" s="56" t="s">
        <v>304</v>
      </c>
      <c r="E67" s="58">
        <v>1</v>
      </c>
      <c r="F67" s="57" t="s">
        <v>289</v>
      </c>
      <c r="G67" s="59">
        <v>0</v>
      </c>
      <c r="H67" s="16">
        <v>431.89</v>
      </c>
      <c r="I67" s="16">
        <v>1727.55</v>
      </c>
      <c r="J67" s="17">
        <f t="shared" si="0"/>
        <v>2159.44</v>
      </c>
      <c r="K67" s="18"/>
      <c r="L67" s="18"/>
      <c r="M67" s="18"/>
      <c r="N67" s="18"/>
      <c r="O67" s="18"/>
      <c r="P67" s="18"/>
      <c r="Q67" s="18"/>
      <c r="R67" s="51"/>
      <c r="S67" s="51"/>
      <c r="T67" s="51"/>
      <c r="U67" s="51"/>
      <c r="V67" s="51"/>
      <c r="W67" s="51"/>
      <c r="X67" s="51"/>
      <c r="Y67" s="51"/>
      <c r="Z67" s="51"/>
      <c r="AA67" s="5"/>
      <c r="AB67" s="5"/>
      <c r="AC67" s="5"/>
      <c r="AD67" s="5"/>
    </row>
    <row r="68" spans="1:30" ht="14.4" x14ac:dyDescent="0.25">
      <c r="A68" s="57" t="s">
        <v>228</v>
      </c>
      <c r="B68" s="56" t="s">
        <v>37</v>
      </c>
      <c r="C68" s="55" t="s">
        <v>238</v>
      </c>
      <c r="D68" s="56" t="s">
        <v>304</v>
      </c>
      <c r="E68" s="58">
        <v>1</v>
      </c>
      <c r="F68" s="57" t="s">
        <v>290</v>
      </c>
      <c r="G68" s="59">
        <v>0</v>
      </c>
      <c r="H68" s="16">
        <v>431.89</v>
      </c>
      <c r="I68" s="16">
        <v>1727.55</v>
      </c>
      <c r="J68" s="17">
        <f t="shared" si="0"/>
        <v>2159.44</v>
      </c>
      <c r="K68" s="18"/>
      <c r="L68" s="18"/>
      <c r="M68" s="18"/>
      <c r="N68" s="18"/>
      <c r="O68" s="18"/>
      <c r="P68" s="18"/>
      <c r="Q68" s="18"/>
      <c r="R68" s="51"/>
      <c r="S68" s="51"/>
      <c r="T68" s="51"/>
      <c r="U68" s="51"/>
      <c r="V68" s="51"/>
      <c r="W68" s="51"/>
      <c r="X68" s="51"/>
      <c r="Y68" s="51"/>
      <c r="Z68" s="51"/>
      <c r="AA68" s="5"/>
      <c r="AB68" s="5"/>
      <c r="AC68" s="5"/>
      <c r="AD68" s="5"/>
    </row>
    <row r="69" spans="1:30" ht="14.4" x14ac:dyDescent="0.25">
      <c r="A69" s="57" t="s">
        <v>229</v>
      </c>
      <c r="B69" s="56" t="s">
        <v>37</v>
      </c>
      <c r="C69" s="55" t="s">
        <v>238</v>
      </c>
      <c r="D69" s="56" t="s">
        <v>304</v>
      </c>
      <c r="E69" s="58">
        <v>1</v>
      </c>
      <c r="F69" s="57" t="s">
        <v>291</v>
      </c>
      <c r="G69" s="59">
        <v>0</v>
      </c>
      <c r="H69" s="16">
        <v>431.89</v>
      </c>
      <c r="I69" s="16">
        <v>1727.55</v>
      </c>
      <c r="J69" s="17">
        <f t="shared" si="0"/>
        <v>2159.44</v>
      </c>
      <c r="K69" s="18"/>
      <c r="L69" s="18"/>
      <c r="M69" s="18"/>
      <c r="N69" s="18"/>
      <c r="O69" s="18"/>
      <c r="P69" s="18"/>
      <c r="Q69" s="18"/>
      <c r="R69" s="51"/>
      <c r="S69" s="51"/>
      <c r="T69" s="51"/>
      <c r="U69" s="51"/>
      <c r="V69" s="51"/>
      <c r="W69" s="51"/>
      <c r="X69" s="51"/>
      <c r="Y69" s="51"/>
      <c r="Z69" s="51"/>
      <c r="AA69" s="5"/>
      <c r="AB69" s="5"/>
      <c r="AC69" s="5"/>
      <c r="AD69" s="5"/>
    </row>
    <row r="70" spans="1:30" ht="14.4" x14ac:dyDescent="0.25">
      <c r="A70" s="57" t="s">
        <v>228</v>
      </c>
      <c r="B70" s="56" t="s">
        <v>37</v>
      </c>
      <c r="C70" s="55" t="s">
        <v>238</v>
      </c>
      <c r="D70" s="56" t="s">
        <v>304</v>
      </c>
      <c r="E70" s="58">
        <v>1</v>
      </c>
      <c r="F70" s="57" t="s">
        <v>292</v>
      </c>
      <c r="G70" s="59">
        <v>0</v>
      </c>
      <c r="H70" s="16">
        <v>431.89</v>
      </c>
      <c r="I70" s="16">
        <v>1727.55</v>
      </c>
      <c r="J70" s="17">
        <f t="shared" si="0"/>
        <v>2159.44</v>
      </c>
      <c r="K70" s="18"/>
      <c r="L70" s="18"/>
      <c r="M70" s="18"/>
      <c r="N70" s="18"/>
      <c r="O70" s="18"/>
      <c r="P70" s="18"/>
      <c r="Q70" s="18"/>
      <c r="R70" s="51"/>
      <c r="S70" s="51"/>
      <c r="T70" s="51"/>
      <c r="U70" s="51"/>
      <c r="V70" s="51"/>
      <c r="W70" s="51"/>
      <c r="X70" s="51"/>
      <c r="Y70" s="51"/>
      <c r="Z70" s="51"/>
      <c r="AA70" s="5"/>
      <c r="AB70" s="5"/>
      <c r="AC70" s="5"/>
      <c r="AD70" s="5"/>
    </row>
    <row r="71" spans="1:30" ht="14.4" x14ac:dyDescent="0.25">
      <c r="A71" s="57" t="s">
        <v>230</v>
      </c>
      <c r="B71" s="56" t="s">
        <v>37</v>
      </c>
      <c r="C71" s="55" t="s">
        <v>238</v>
      </c>
      <c r="D71" s="56" t="s">
        <v>304</v>
      </c>
      <c r="E71" s="58">
        <v>1</v>
      </c>
      <c r="F71" s="57" t="s">
        <v>293</v>
      </c>
      <c r="G71" s="59">
        <v>0</v>
      </c>
      <c r="H71" s="16">
        <v>431.89</v>
      </c>
      <c r="I71" s="16">
        <v>1727.55</v>
      </c>
      <c r="J71" s="17">
        <f t="shared" si="0"/>
        <v>2159.44</v>
      </c>
      <c r="K71" s="18"/>
      <c r="L71" s="18"/>
      <c r="M71" s="18"/>
      <c r="N71" s="18"/>
      <c r="O71" s="18"/>
      <c r="P71" s="18"/>
      <c r="Q71" s="18"/>
      <c r="R71" s="51"/>
      <c r="S71" s="51"/>
      <c r="T71" s="51"/>
      <c r="U71" s="51"/>
      <c r="V71" s="51"/>
      <c r="W71" s="51"/>
      <c r="X71" s="51"/>
      <c r="Y71" s="51"/>
      <c r="Z71" s="51"/>
      <c r="AA71" s="5"/>
      <c r="AB71" s="5"/>
      <c r="AC71" s="5"/>
      <c r="AD71" s="5"/>
    </row>
    <row r="72" spans="1:30" ht="14.4" x14ac:dyDescent="0.25">
      <c r="A72" s="57" t="s">
        <v>231</v>
      </c>
      <c r="B72" s="56" t="s">
        <v>37</v>
      </c>
      <c r="C72" s="55" t="s">
        <v>238</v>
      </c>
      <c r="D72" s="56" t="s">
        <v>304</v>
      </c>
      <c r="E72" s="58">
        <v>1</v>
      </c>
      <c r="F72" s="57" t="s">
        <v>294</v>
      </c>
      <c r="G72" s="59">
        <v>0</v>
      </c>
      <c r="H72" s="16">
        <v>431.89</v>
      </c>
      <c r="I72" s="16">
        <v>1727.55</v>
      </c>
      <c r="J72" s="17">
        <f t="shared" si="0"/>
        <v>2159.44</v>
      </c>
      <c r="K72" s="18"/>
      <c r="L72" s="18"/>
      <c r="M72" s="18"/>
      <c r="N72" s="18"/>
      <c r="O72" s="18"/>
      <c r="P72" s="18"/>
      <c r="Q72" s="18"/>
      <c r="R72" s="51"/>
      <c r="S72" s="51"/>
      <c r="T72" s="51"/>
      <c r="U72" s="51"/>
      <c r="V72" s="51"/>
      <c r="W72" s="51"/>
      <c r="X72" s="51"/>
      <c r="Y72" s="51"/>
      <c r="Z72" s="51"/>
      <c r="AA72" s="5"/>
      <c r="AB72" s="5"/>
      <c r="AC72" s="5"/>
      <c r="AD72" s="5"/>
    </row>
    <row r="73" spans="1:30" ht="14.4" x14ac:dyDescent="0.25">
      <c r="A73" s="57" t="s">
        <v>232</v>
      </c>
      <c r="B73" s="56" t="s">
        <v>37</v>
      </c>
      <c r="C73" s="55" t="s">
        <v>238</v>
      </c>
      <c r="D73" s="56" t="s">
        <v>303</v>
      </c>
      <c r="E73" s="58">
        <v>1</v>
      </c>
      <c r="F73" s="57"/>
      <c r="G73" s="59"/>
      <c r="H73" s="16"/>
      <c r="I73" s="16"/>
      <c r="J73" s="17"/>
      <c r="K73" s="18"/>
      <c r="L73" s="18"/>
      <c r="M73" s="18"/>
      <c r="N73" s="18"/>
      <c r="O73" s="18"/>
      <c r="P73" s="18"/>
      <c r="Q73" s="18"/>
      <c r="R73" s="51"/>
      <c r="S73" s="51"/>
      <c r="T73" s="51"/>
      <c r="U73" s="51"/>
      <c r="V73" s="51"/>
      <c r="W73" s="51"/>
      <c r="X73" s="51"/>
      <c r="Y73" s="51"/>
      <c r="Z73" s="51"/>
      <c r="AA73" s="5"/>
      <c r="AB73" s="5"/>
      <c r="AC73" s="5"/>
      <c r="AD73" s="5"/>
    </row>
    <row r="74" spans="1:30" ht="14.4" x14ac:dyDescent="0.25">
      <c r="A74" s="57" t="s">
        <v>232</v>
      </c>
      <c r="B74" s="56" t="s">
        <v>37</v>
      </c>
      <c r="C74" s="55" t="s">
        <v>238</v>
      </c>
      <c r="D74" s="56" t="s">
        <v>303</v>
      </c>
      <c r="E74" s="58">
        <v>1</v>
      </c>
      <c r="F74" s="57"/>
      <c r="G74" s="59"/>
      <c r="H74" s="16"/>
      <c r="I74" s="16"/>
      <c r="J74" s="17"/>
      <c r="K74" s="18"/>
      <c r="L74" s="18"/>
      <c r="M74" s="18"/>
      <c r="N74" s="18"/>
      <c r="O74" s="18"/>
      <c r="P74" s="18"/>
      <c r="Q74" s="18"/>
      <c r="R74" s="51"/>
      <c r="S74" s="51"/>
      <c r="T74" s="51"/>
      <c r="U74" s="51"/>
      <c r="V74" s="51"/>
      <c r="W74" s="51"/>
      <c r="X74" s="51"/>
      <c r="Y74" s="51"/>
      <c r="Z74" s="51"/>
      <c r="AA74" s="5"/>
      <c r="AB74" s="5"/>
      <c r="AC74" s="5"/>
      <c r="AD74" s="5"/>
    </row>
    <row r="75" spans="1:30" ht="14.4" x14ac:dyDescent="0.25">
      <c r="A75" s="57" t="s">
        <v>232</v>
      </c>
      <c r="B75" s="56" t="s">
        <v>37</v>
      </c>
      <c r="C75" s="55" t="s">
        <v>238</v>
      </c>
      <c r="D75" s="56" t="s">
        <v>303</v>
      </c>
      <c r="E75" s="58">
        <v>1</v>
      </c>
      <c r="F75" s="57"/>
      <c r="G75" s="59"/>
      <c r="H75" s="16"/>
      <c r="I75" s="16"/>
      <c r="J75" s="17"/>
      <c r="K75" s="18"/>
      <c r="L75" s="18"/>
      <c r="M75" s="18"/>
      <c r="N75" s="18"/>
      <c r="O75" s="18"/>
      <c r="P75" s="18"/>
      <c r="Q75" s="18"/>
      <c r="R75" s="51"/>
      <c r="S75" s="51"/>
      <c r="T75" s="51"/>
      <c r="U75" s="51"/>
      <c r="V75" s="51"/>
      <c r="W75" s="51"/>
      <c r="X75" s="51"/>
      <c r="Y75" s="51"/>
      <c r="Z75" s="51"/>
      <c r="AA75" s="5"/>
      <c r="AB75" s="5"/>
      <c r="AC75" s="5"/>
      <c r="AD75" s="5"/>
    </row>
    <row r="76" spans="1:30" ht="14.4" x14ac:dyDescent="0.25">
      <c r="A76" s="57" t="s">
        <v>234</v>
      </c>
      <c r="B76" s="56" t="s">
        <v>41</v>
      </c>
      <c r="C76" s="55" t="s">
        <v>238</v>
      </c>
      <c r="D76" s="56" t="s">
        <v>304</v>
      </c>
      <c r="E76" s="58">
        <v>1</v>
      </c>
      <c r="F76" s="57" t="s">
        <v>296</v>
      </c>
      <c r="G76" s="59">
        <v>0</v>
      </c>
      <c r="H76" s="16">
        <v>232.56</v>
      </c>
      <c r="I76" s="16">
        <v>930.22</v>
      </c>
      <c r="J76" s="17">
        <f>SUM(G76:I76)</f>
        <v>1162.78</v>
      </c>
      <c r="K76" s="18"/>
      <c r="L76" s="18"/>
      <c r="M76" s="18"/>
      <c r="N76" s="18"/>
      <c r="O76" s="18"/>
      <c r="P76" s="18"/>
      <c r="Q76" s="18"/>
      <c r="R76" s="51"/>
      <c r="S76" s="51"/>
      <c r="T76" s="51"/>
      <c r="U76" s="51"/>
      <c r="V76" s="51"/>
      <c r="W76" s="51"/>
      <c r="X76" s="51"/>
      <c r="Y76" s="51"/>
      <c r="Z76" s="51"/>
      <c r="AA76" s="5"/>
      <c r="AB76" s="5"/>
      <c r="AC76" s="5"/>
      <c r="AD76" s="5"/>
    </row>
    <row r="77" spans="1:30" ht="14.4" x14ac:dyDescent="0.25">
      <c r="A77" s="57" t="s">
        <v>233</v>
      </c>
      <c r="B77" s="56" t="s">
        <v>41</v>
      </c>
      <c r="C77" s="55" t="s">
        <v>238</v>
      </c>
      <c r="D77" s="56" t="s">
        <v>304</v>
      </c>
      <c r="E77" s="58">
        <v>1</v>
      </c>
      <c r="F77" s="57" t="s">
        <v>295</v>
      </c>
      <c r="G77" s="59">
        <v>0</v>
      </c>
      <c r="H77" s="16">
        <v>232.56</v>
      </c>
      <c r="I77" s="16">
        <v>930.22</v>
      </c>
      <c r="J77" s="17">
        <f t="shared" si="0"/>
        <v>1162.78</v>
      </c>
      <c r="K77" s="18"/>
      <c r="L77" s="18"/>
      <c r="M77" s="18"/>
      <c r="N77" s="18"/>
      <c r="O77" s="18"/>
      <c r="P77" s="18"/>
      <c r="Q77" s="18"/>
      <c r="R77" s="51"/>
      <c r="S77" s="51"/>
      <c r="T77" s="51"/>
      <c r="U77" s="51"/>
      <c r="V77" s="51"/>
      <c r="W77" s="51"/>
      <c r="X77" s="51"/>
      <c r="Y77" s="51"/>
      <c r="Z77" s="51"/>
      <c r="AA77" s="5"/>
      <c r="AB77" s="5"/>
      <c r="AC77" s="5"/>
      <c r="AD77" s="5"/>
    </row>
    <row r="78" spans="1:30" ht="14.4" x14ac:dyDescent="0.25">
      <c r="A78" s="57" t="s">
        <v>235</v>
      </c>
      <c r="B78" s="56" t="s">
        <v>41</v>
      </c>
      <c r="C78" s="55" t="s">
        <v>238</v>
      </c>
      <c r="D78" s="56" t="s">
        <v>304</v>
      </c>
      <c r="E78" s="58">
        <v>1</v>
      </c>
      <c r="F78" s="57" t="s">
        <v>297</v>
      </c>
      <c r="G78" s="59">
        <v>0</v>
      </c>
      <c r="H78" s="16">
        <v>232.56</v>
      </c>
      <c r="I78" s="16">
        <v>930.22</v>
      </c>
      <c r="J78" s="17">
        <f t="shared" si="0"/>
        <v>1162.78</v>
      </c>
      <c r="K78" s="18"/>
      <c r="L78" s="18"/>
      <c r="M78" s="18"/>
      <c r="N78" s="18"/>
      <c r="O78" s="18"/>
      <c r="P78" s="18"/>
      <c r="Q78" s="1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ht="14.4" x14ac:dyDescent="0.25">
      <c r="A79" s="57" t="s">
        <v>236</v>
      </c>
      <c r="B79" s="56" t="s">
        <v>41</v>
      </c>
      <c r="C79" s="55" t="s">
        <v>238</v>
      </c>
      <c r="D79" s="56" t="s">
        <v>303</v>
      </c>
      <c r="E79" s="58">
        <v>1</v>
      </c>
      <c r="F79" s="57"/>
      <c r="G79" s="61" t="s">
        <v>308</v>
      </c>
      <c r="H79" s="62" t="s">
        <v>308</v>
      </c>
      <c r="I79" s="62" t="s">
        <v>308</v>
      </c>
      <c r="J79" s="17"/>
      <c r="K79" s="18"/>
      <c r="L79" s="18"/>
      <c r="M79" s="18"/>
      <c r="N79" s="18"/>
      <c r="O79" s="18"/>
      <c r="P79" s="18"/>
      <c r="Q79" s="1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ht="14.4" x14ac:dyDescent="0.25">
      <c r="A80" s="57" t="s">
        <v>234</v>
      </c>
      <c r="B80" s="56" t="s">
        <v>41</v>
      </c>
      <c r="C80" s="55" t="s">
        <v>238</v>
      </c>
      <c r="D80" s="56" t="s">
        <v>304</v>
      </c>
      <c r="E80" s="58">
        <v>1</v>
      </c>
      <c r="F80" s="57" t="s">
        <v>298</v>
      </c>
      <c r="G80" s="59">
        <v>0</v>
      </c>
      <c r="H80" s="16">
        <v>232.56</v>
      </c>
      <c r="I80" s="16">
        <v>930.22</v>
      </c>
      <c r="J80" s="17">
        <f t="shared" si="0"/>
        <v>1162.78</v>
      </c>
      <c r="K80" s="18"/>
      <c r="L80" s="18"/>
      <c r="M80" s="18"/>
      <c r="N80" s="18"/>
      <c r="O80" s="18"/>
      <c r="P80" s="18"/>
      <c r="Q80" s="1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ht="14.4" x14ac:dyDescent="0.25">
      <c r="A81" s="57" t="s">
        <v>234</v>
      </c>
      <c r="B81" s="56" t="s">
        <v>41</v>
      </c>
      <c r="C81" s="55" t="s">
        <v>238</v>
      </c>
      <c r="D81" s="56" t="s">
        <v>304</v>
      </c>
      <c r="E81" s="58">
        <v>1</v>
      </c>
      <c r="F81" s="57" t="s">
        <v>299</v>
      </c>
      <c r="G81" s="59">
        <v>0</v>
      </c>
      <c r="H81" s="16">
        <v>232.56</v>
      </c>
      <c r="I81" s="16">
        <v>930.22</v>
      </c>
      <c r="J81" s="17">
        <f t="shared" si="0"/>
        <v>1162.78</v>
      </c>
      <c r="K81" s="18"/>
      <c r="L81" s="18"/>
      <c r="M81" s="18"/>
      <c r="N81" s="18"/>
      <c r="O81" s="18"/>
      <c r="P81" s="18"/>
      <c r="Q81" s="1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ht="14.4" x14ac:dyDescent="0.25">
      <c r="A82" s="57" t="s">
        <v>234</v>
      </c>
      <c r="B82" s="56" t="s">
        <v>41</v>
      </c>
      <c r="C82" s="55" t="s">
        <v>238</v>
      </c>
      <c r="D82" s="56" t="s">
        <v>304</v>
      </c>
      <c r="E82" s="58">
        <v>1</v>
      </c>
      <c r="F82" s="57" t="s">
        <v>300</v>
      </c>
      <c r="G82" s="59">
        <v>0</v>
      </c>
      <c r="H82" s="16">
        <v>232.56</v>
      </c>
      <c r="I82" s="16">
        <v>930.22</v>
      </c>
      <c r="J82" s="17">
        <f t="shared" si="0"/>
        <v>1162.78</v>
      </c>
      <c r="K82" s="18"/>
      <c r="L82" s="18"/>
      <c r="M82" s="18"/>
      <c r="N82" s="18"/>
      <c r="O82" s="18"/>
      <c r="P82" s="18"/>
      <c r="Q82" s="1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ht="14.4" x14ac:dyDescent="0.25">
      <c r="A83" s="57" t="s">
        <v>234</v>
      </c>
      <c r="B83" s="56" t="s">
        <v>41</v>
      </c>
      <c r="C83" s="55" t="s">
        <v>238</v>
      </c>
      <c r="D83" s="56" t="s">
        <v>304</v>
      </c>
      <c r="E83" s="58">
        <v>1</v>
      </c>
      <c r="F83" s="57" t="s">
        <v>301</v>
      </c>
      <c r="G83" s="59">
        <v>0</v>
      </c>
      <c r="H83" s="16">
        <v>232.56</v>
      </c>
      <c r="I83" s="16">
        <v>930.22</v>
      </c>
      <c r="J83" s="17">
        <f t="shared" si="0"/>
        <v>1162.78</v>
      </c>
      <c r="K83" s="18"/>
      <c r="L83" s="18"/>
      <c r="M83" s="18"/>
      <c r="N83" s="18"/>
      <c r="O83" s="18"/>
      <c r="P83" s="18"/>
      <c r="Q83" s="1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1:30" ht="14.4" x14ac:dyDescent="0.25">
      <c r="A84" s="57" t="s">
        <v>234</v>
      </c>
      <c r="B84" s="56" t="s">
        <v>41</v>
      </c>
      <c r="C84" s="55" t="s">
        <v>238</v>
      </c>
      <c r="D84" s="56" t="s">
        <v>304</v>
      </c>
      <c r="E84" s="58">
        <v>1</v>
      </c>
      <c r="F84" s="57" t="s">
        <v>302</v>
      </c>
      <c r="G84" s="59">
        <v>0</v>
      </c>
      <c r="H84" s="16">
        <v>232.56</v>
      </c>
      <c r="I84" s="16">
        <v>930.22</v>
      </c>
      <c r="J84" s="17">
        <f t="shared" si="0"/>
        <v>1162.78</v>
      </c>
      <c r="K84" s="18"/>
      <c r="L84" s="18"/>
      <c r="M84" s="18"/>
      <c r="N84" s="18"/>
      <c r="O84" s="18"/>
      <c r="P84" s="18"/>
      <c r="Q84" s="1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0" ht="14.4" x14ac:dyDescent="0.25">
      <c r="A85" s="57" t="s">
        <v>237</v>
      </c>
      <c r="B85" s="56" t="s">
        <v>41</v>
      </c>
      <c r="C85" s="55" t="s">
        <v>238</v>
      </c>
      <c r="D85" s="56" t="s">
        <v>303</v>
      </c>
      <c r="E85" s="58">
        <v>1</v>
      </c>
      <c r="F85" s="57"/>
      <c r="G85" s="59"/>
      <c r="H85" s="16"/>
      <c r="I85" s="16"/>
      <c r="J85" s="17"/>
      <c r="K85" s="18"/>
      <c r="L85" s="18"/>
      <c r="M85" s="18"/>
      <c r="N85" s="18"/>
      <c r="O85" s="18"/>
      <c r="P85" s="18"/>
      <c r="Q85" s="1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ht="14.4" x14ac:dyDescent="0.25">
      <c r="A86" s="57" t="s">
        <v>237</v>
      </c>
      <c r="B86" s="56" t="s">
        <v>41</v>
      </c>
      <c r="C86" s="55" t="s">
        <v>238</v>
      </c>
      <c r="D86" s="56" t="s">
        <v>303</v>
      </c>
      <c r="E86" s="58">
        <v>1</v>
      </c>
      <c r="F86" s="57"/>
      <c r="G86" s="59"/>
      <c r="H86" s="16"/>
      <c r="I86" s="16"/>
      <c r="J86" s="17"/>
      <c r="K86" s="18"/>
      <c r="L86" s="18"/>
      <c r="M86" s="18"/>
      <c r="N86" s="18"/>
      <c r="O86" s="18"/>
      <c r="P86" s="18"/>
      <c r="Q86" s="1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ht="14.4" x14ac:dyDescent="0.25">
      <c r="A87" s="57"/>
      <c r="B87" s="56"/>
      <c r="C87" s="55"/>
      <c r="D87" s="56"/>
      <c r="E87" s="58">
        <v>1</v>
      </c>
      <c r="F87" s="57"/>
      <c r="G87" s="59"/>
      <c r="H87" s="16"/>
      <c r="I87" s="16"/>
      <c r="J87" s="17"/>
      <c r="K87" s="18"/>
      <c r="L87" s="18"/>
      <c r="M87" s="18"/>
      <c r="N87" s="18"/>
      <c r="O87" s="18"/>
      <c r="P87" s="18"/>
      <c r="Q87" s="1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ht="14.4" x14ac:dyDescent="0.25">
      <c r="A88" s="57"/>
      <c r="B88" s="56"/>
      <c r="C88" s="55"/>
      <c r="D88" s="56"/>
      <c r="E88" s="58">
        <v>1</v>
      </c>
      <c r="F88" s="57"/>
      <c r="G88" s="59"/>
      <c r="H88" s="16"/>
      <c r="I88" s="16"/>
      <c r="J88" s="17"/>
      <c r="K88" s="18"/>
      <c r="L88" s="18"/>
      <c r="M88" s="18"/>
      <c r="N88" s="18"/>
      <c r="O88" s="18"/>
      <c r="P88" s="18"/>
      <c r="Q88" s="1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ht="41.4" x14ac:dyDescent="0.25">
      <c r="A89" s="53" t="s">
        <v>11</v>
      </c>
      <c r="B89" s="53" t="s">
        <v>12</v>
      </c>
      <c r="C89" s="54" t="s">
        <v>13</v>
      </c>
      <c r="D89" s="54" t="s">
        <v>14</v>
      </c>
      <c r="E89" s="21" t="s">
        <v>15</v>
      </c>
      <c r="F89" s="60"/>
      <c r="G89" s="21" t="s">
        <v>16</v>
      </c>
      <c r="H89" s="21" t="s">
        <v>17</v>
      </c>
      <c r="I89" s="21" t="s">
        <v>18</v>
      </c>
      <c r="J89" s="21" t="s">
        <v>19</v>
      </c>
      <c r="K89" s="18"/>
      <c r="L89" s="18"/>
      <c r="M89" s="18"/>
      <c r="N89" s="18"/>
      <c r="O89" s="18"/>
      <c r="P89" s="18"/>
      <c r="Q89" s="1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ht="14.4" x14ac:dyDescent="0.25">
      <c r="A90" s="23" t="s">
        <v>20</v>
      </c>
      <c r="B90" s="15" t="s">
        <v>21</v>
      </c>
      <c r="C90" s="24">
        <f>SUMIFS($E$7:$E$88,$B$7:$B$88,"DAS",$D$7:$D$88,"&lt;&gt;VAGO")</f>
        <v>4</v>
      </c>
      <c r="D90" s="24">
        <f>SUMIFS($E$7:$E$88,$B$7:$B$88,"DAS",$D$7:$D$88,"VAGO")</f>
        <v>0</v>
      </c>
      <c r="E90" s="24">
        <f t="shared" ref="E90:E100" si="3">C90+D90</f>
        <v>4</v>
      </c>
      <c r="F90" s="25"/>
      <c r="G90" s="26">
        <f>SUMIF($B$7:$B$88,"DAS",$G$7:$G$88)</f>
        <v>0</v>
      </c>
      <c r="H90" s="26">
        <f>SUMIF($B$7:$B$88,"DAS",$H$7:$H$88)</f>
        <v>2600</v>
      </c>
      <c r="I90" s="26">
        <f>SUMIF($B$7:$B$88,"DAS",$I$7:$I$88)</f>
        <v>43360</v>
      </c>
      <c r="J90" s="26">
        <f>SUMIF($B$7:$B$88,"DAS",$J$7:$J$88)</f>
        <v>45960</v>
      </c>
      <c r="K90" s="27"/>
      <c r="L90" s="27"/>
      <c r="M90" s="27"/>
      <c r="N90" s="27"/>
      <c r="O90" s="27"/>
      <c r="P90" s="27"/>
      <c r="Q90" s="27"/>
    </row>
    <row r="91" spans="1:30" ht="14.4" x14ac:dyDescent="0.25">
      <c r="A91" s="23" t="s">
        <v>22</v>
      </c>
      <c r="B91" s="15" t="s">
        <v>23</v>
      </c>
      <c r="C91" s="24">
        <f>SUMIFS($E$7:$E$88,$B$7:$B$88,"DAS-1",$D$7:$D$88,"&lt;&gt;VAGO")</f>
        <v>0</v>
      </c>
      <c r="D91" s="24">
        <f>SUMIFS($E$7:$E$88,$B$7:$B$88,"DAS-1",$D$7:$D$88,"VAGO")</f>
        <v>0</v>
      </c>
      <c r="E91" s="24">
        <f t="shared" si="3"/>
        <v>0</v>
      </c>
      <c r="F91" s="28"/>
      <c r="G91" s="26">
        <f>SUMIF($B$7:$B$88,"DAS-1",$G$7:$G$88)</f>
        <v>0</v>
      </c>
      <c r="H91" s="26">
        <f>SUMIF($B$7:$B$88,"DAS-1",$H$7:$H$88)</f>
        <v>0</v>
      </c>
      <c r="I91" s="26">
        <f>SUMIF($B$7:$B$88,"DAS-1",$I$7:$I$88)</f>
        <v>0</v>
      </c>
      <c r="J91" s="26">
        <f>SUMIF($B$7:$B$88,"DAS-1",$J$7:$J$88)</f>
        <v>0</v>
      </c>
      <c r="K91" s="27"/>
      <c r="L91" s="27"/>
      <c r="M91" s="27"/>
      <c r="N91" s="27"/>
      <c r="O91" s="27"/>
      <c r="P91" s="27"/>
      <c r="Q91" s="27"/>
    </row>
    <row r="92" spans="1:30" ht="14.4" x14ac:dyDescent="0.25">
      <c r="A92" s="23" t="s">
        <v>24</v>
      </c>
      <c r="B92" s="15" t="s">
        <v>25</v>
      </c>
      <c r="C92" s="24">
        <f>SUMIFS($E$7:$E$88,$B$7:$B$88,"DAS-2",$D$7:$D$88,"&lt;&gt;VAGO")</f>
        <v>6</v>
      </c>
      <c r="D92" s="24">
        <f>SUMIFS($E$7:$E$88,$B$7:$B$88,"DAS-2",$D$7:$D$88,"VAGO")</f>
        <v>0</v>
      </c>
      <c r="E92" s="24">
        <f t="shared" si="3"/>
        <v>6</v>
      </c>
      <c r="F92" s="28"/>
      <c r="G92" s="26">
        <f>SUMIF($B$7:$B$88,"DAS-2",$G$7:$G$88)</f>
        <v>0</v>
      </c>
      <c r="H92" s="26">
        <f>SUMIF($B$7:$B$88,"DAS-2",$H$7:$H$88)</f>
        <v>7308.85</v>
      </c>
      <c r="I92" s="26">
        <f>SUMIF($B$7:$B$88,"DAS-2",$I$7:$I$88)</f>
        <v>35082.480000000003</v>
      </c>
      <c r="J92" s="26">
        <f>SUMIF($B$7:$B$88,"DAS-2",$J$7:$J$88)</f>
        <v>42391.329999999994</v>
      </c>
      <c r="K92" s="27"/>
      <c r="L92" s="27"/>
      <c r="M92" s="27"/>
      <c r="N92" s="27"/>
      <c r="O92" s="27"/>
      <c r="P92" s="27"/>
      <c r="Q92" s="27"/>
    </row>
    <row r="93" spans="1:30" ht="14.4" x14ac:dyDescent="0.25">
      <c r="A93" s="23" t="s">
        <v>26</v>
      </c>
      <c r="B93" s="15" t="s">
        <v>27</v>
      </c>
      <c r="C93" s="24">
        <f>SUMIFS($E$7:$E$88,$B$7:$B$88,"DAS-3",$D$7:$D$88,"&lt;&gt;VAGO")</f>
        <v>0</v>
      </c>
      <c r="D93" s="24">
        <f>SUMIFS($E$7:$E$88,$B$7:$B$88,"DAS-3",$D$7:$D$88,"VAGO")</f>
        <v>0</v>
      </c>
      <c r="E93" s="24">
        <f t="shared" si="3"/>
        <v>0</v>
      </c>
      <c r="F93" s="28"/>
      <c r="G93" s="26">
        <f>SUMIF($B$7:$B$88,"DAS-3",$G$7:$G$88)</f>
        <v>0</v>
      </c>
      <c r="H93" s="26">
        <f>SUMIF($B$7:$B$88,"DAS-3",$H$7:$H$88)</f>
        <v>0</v>
      </c>
      <c r="I93" s="26">
        <f>SUMIF($B$7:$B$88,"DAS-3",$I$7:$I$88)</f>
        <v>0</v>
      </c>
      <c r="J93" s="26">
        <f>SUMIF($B$7:$B$88,"DAS-3",$J$7:$J$88)</f>
        <v>0</v>
      </c>
      <c r="K93" s="27"/>
      <c r="L93" s="27"/>
      <c r="M93" s="27"/>
      <c r="N93" s="27"/>
      <c r="O93" s="27"/>
      <c r="P93" s="27"/>
      <c r="Q93" s="27"/>
    </row>
    <row r="94" spans="1:30" ht="14.4" x14ac:dyDescent="0.25">
      <c r="A94" s="29" t="s">
        <v>28</v>
      </c>
      <c r="B94" s="15" t="s">
        <v>29</v>
      </c>
      <c r="C94" s="24">
        <f>SUMIFS($E$7:$E$88,$B$7:$B$88,"DAS-4",$D$7:$D$88,"&lt;&gt;VAGO")</f>
        <v>8</v>
      </c>
      <c r="D94" s="24">
        <f>SUMIFS($E$7:$E$88,$B$7:$B$88,"DAS-4",$D$7:$D$88,"VAGO")</f>
        <v>3</v>
      </c>
      <c r="E94" s="24">
        <f t="shared" si="3"/>
        <v>11</v>
      </c>
      <c r="F94" s="30"/>
      <c r="G94" s="26">
        <f>SUMIF($B$7:$B$88,"DAS-4",$G$7:$G$88)</f>
        <v>0</v>
      </c>
      <c r="H94" s="26">
        <f>SUMIF($B$7:$B$88,"DAS-4",$H$7:$H$88)</f>
        <v>9036.4</v>
      </c>
      <c r="I94" s="26">
        <f>SUMIF($B$7:$B$88,"DAS-4",$I$7:$I$88)</f>
        <v>36145.599999999999</v>
      </c>
      <c r="J94" s="26">
        <f>SUMIF($B$7:$B$88,"DAS-4",$J$7:$J$88)</f>
        <v>45182</v>
      </c>
      <c r="K94" s="27"/>
      <c r="L94" s="27"/>
      <c r="M94" s="27"/>
      <c r="N94" s="27"/>
      <c r="O94" s="27"/>
      <c r="P94" s="27"/>
      <c r="Q94" s="27"/>
    </row>
    <row r="95" spans="1:30" ht="14.4" x14ac:dyDescent="0.25">
      <c r="A95" s="29" t="s">
        <v>30</v>
      </c>
      <c r="B95" s="15" t="s">
        <v>31</v>
      </c>
      <c r="C95" s="24">
        <f>SUMIFS($E$7:$E$88,$B$7:$B$88,"DAS-5",$D$7:$D$88,"&lt;&gt;VAGO")</f>
        <v>4</v>
      </c>
      <c r="D95" s="24">
        <f>SUMIFS($E$7:$E$88,$B$7:$B$88,"DAS-5",$D$7:$D$88,"VAGO")</f>
        <v>1</v>
      </c>
      <c r="E95" s="24">
        <f t="shared" si="3"/>
        <v>5</v>
      </c>
      <c r="F95" s="30"/>
      <c r="G95" s="26">
        <f>SUMIF($B$7:$B$88,"DAS-5",$G$7:$G$88)</f>
        <v>0</v>
      </c>
      <c r="H95" s="26">
        <f>SUMIF($B$7:$B$88,"DAS-5",$H$7:$H$88)</f>
        <v>3720.88</v>
      </c>
      <c r="I95" s="26">
        <f>SUMIF($B$7:$B$88,"DAS-5",$I$7:$I$88)</f>
        <v>14883.48</v>
      </c>
      <c r="J95" s="26">
        <f>SUMIF($B$7:$B$88,"DAS-5",$J$7:$J$88)</f>
        <v>18604.36</v>
      </c>
      <c r="K95" s="27"/>
      <c r="L95" s="27"/>
      <c r="M95" s="27"/>
      <c r="N95" s="27"/>
      <c r="O95" s="27"/>
      <c r="P95" s="27"/>
      <c r="Q95" s="27"/>
    </row>
    <row r="96" spans="1:30" ht="14.4" x14ac:dyDescent="0.25">
      <c r="A96" s="29" t="s">
        <v>32</v>
      </c>
      <c r="B96" s="15" t="s">
        <v>33</v>
      </c>
      <c r="C96" s="24">
        <f>SUMIFS($E$7:$E$88,$B$7:$B$88,"CAA-1",$D$7:$D$88,"&lt;&gt;VAGO")</f>
        <v>20</v>
      </c>
      <c r="D96" s="24">
        <f>SUMIFS($E$7:$E$88,$B$7:$B$88,"CAA-1",$D$7:$D$88,"VAGO")</f>
        <v>2</v>
      </c>
      <c r="E96" s="24">
        <f t="shared" si="3"/>
        <v>22</v>
      </c>
      <c r="F96" s="30"/>
      <c r="G96" s="26">
        <f>SUMIF($B$7:$B$88,"CAA-1",$G$7:$G$88)</f>
        <v>0</v>
      </c>
      <c r="H96" s="26">
        <f>SUMIF($B$7:$B$88,"CAA-1",$H$7:$H$88)</f>
        <v>16953.090000000007</v>
      </c>
      <c r="I96" s="26">
        <f>SUMIF($B$7:$B$88,"CAA-1",$I$7:$I$88)</f>
        <v>67812.78</v>
      </c>
      <c r="J96" s="26">
        <f>SUMIF($B$7:$B$88,"CAA-1",$J$7:$J$88)</f>
        <v>84765.87000000001</v>
      </c>
      <c r="K96" s="27"/>
      <c r="L96" s="27"/>
      <c r="M96" s="27"/>
      <c r="N96" s="27"/>
      <c r="O96" s="27"/>
      <c r="P96" s="27"/>
      <c r="Q96" s="27"/>
    </row>
    <row r="97" spans="1:30" ht="14.4" x14ac:dyDescent="0.25">
      <c r="A97" s="29" t="s">
        <v>34</v>
      </c>
      <c r="B97" s="15" t="s">
        <v>35</v>
      </c>
      <c r="C97" s="24">
        <f>SUMIFS($E$7:$E$88,$B$7:$B$88,"CAA-2",$D$7:$D$88,"&lt;&gt;VAGO")</f>
        <v>9</v>
      </c>
      <c r="D97" s="24">
        <f>SUMIFS($E$7:$E$88,$B$7:$B$88,"CAA-2",$D$7:$D$88,"VAGO")</f>
        <v>1</v>
      </c>
      <c r="E97" s="24">
        <f t="shared" si="3"/>
        <v>10</v>
      </c>
      <c r="F97" s="30"/>
      <c r="G97" s="26">
        <f>SUMIF($B$7:$B$88,"CAA-2",$G$7:$G$88)</f>
        <v>0</v>
      </c>
      <c r="H97" s="26">
        <f>SUMIF($B$7:$B$88,"CAA-2",$H$7:$H$88)</f>
        <v>5979.9600000000009</v>
      </c>
      <c r="I97" s="26">
        <f>SUMIF($B$7:$B$88,"CAA-2",$I$7:$I$88)</f>
        <v>23919.93</v>
      </c>
      <c r="J97" s="26">
        <f>SUMIF($B$7:$B$88,"CAA-2",$J$7:$J$88)</f>
        <v>29899.889999999996</v>
      </c>
      <c r="K97" s="27"/>
      <c r="L97" s="27"/>
      <c r="M97" s="27"/>
      <c r="N97" s="27"/>
      <c r="O97" s="27"/>
      <c r="P97" s="27"/>
      <c r="Q97" s="27"/>
    </row>
    <row r="98" spans="1:30" ht="14.4" x14ac:dyDescent="0.25">
      <c r="A98" s="29" t="s">
        <v>36</v>
      </c>
      <c r="B98" s="15" t="s">
        <v>37</v>
      </c>
      <c r="C98" s="24">
        <f>SUMIFS($E$7:$E$88,$B$7:$B$88,"CAA-3",$D$7:$D$88,"&lt;&gt;VAGO")</f>
        <v>6</v>
      </c>
      <c r="D98" s="24">
        <f>SUMIFS($E$7:$E$88,$B$7:$B$88,"CAA-3",$D$7:$D$88,"VAGO")</f>
        <v>5</v>
      </c>
      <c r="E98" s="24">
        <f t="shared" si="3"/>
        <v>11</v>
      </c>
      <c r="F98" s="28"/>
      <c r="G98" s="26">
        <f>SUMIF($B$7:$B$88,"CAA-3",$G$7:$G$88)</f>
        <v>0</v>
      </c>
      <c r="H98" s="26">
        <f>SUMIF($B$7:$B$88,"CAA-3",$H$7:$H$88)</f>
        <v>2591.3399999999997</v>
      </c>
      <c r="I98" s="26">
        <f>SUMIF($B$7:$B$88,"CAA-3",$I$7:$I$88)</f>
        <v>10365.299999999999</v>
      </c>
      <c r="J98" s="26">
        <f>SUMIF($B$7:$B$88,"CAA-3",$J$7:$J$88)</f>
        <v>12956.640000000001</v>
      </c>
      <c r="K98" s="27"/>
      <c r="L98" s="27"/>
      <c r="M98" s="27"/>
      <c r="N98" s="27"/>
      <c r="O98" s="27"/>
      <c r="P98" s="27"/>
      <c r="Q98" s="27"/>
    </row>
    <row r="99" spans="1:30" ht="14.4" x14ac:dyDescent="0.25">
      <c r="A99" s="29" t="s">
        <v>38</v>
      </c>
      <c r="B99" s="15" t="s">
        <v>39</v>
      </c>
      <c r="C99" s="24">
        <f>SUMIFS($E$7:$E$88,$B$7:$B$88,"CAA-4",$D$7:$D$88,"&lt;&gt;VAGO")</f>
        <v>0</v>
      </c>
      <c r="D99" s="24">
        <f>SUMIFS($E$7:$E$88,$B$7:$B$88,"CAA-4",$D$7:$D$88,"VAGO")</f>
        <v>0</v>
      </c>
      <c r="E99" s="24">
        <f>C99+D99</f>
        <v>0</v>
      </c>
      <c r="F99" s="28"/>
      <c r="G99" s="26">
        <f>SUMIF($B$7:$B$88,"CAA-4",$G$7:$G$88)</f>
        <v>0</v>
      </c>
      <c r="H99" s="26">
        <f>SUMIF($B$7:$B$88,"CAA-4",$H$7:$H$88)</f>
        <v>0</v>
      </c>
      <c r="I99" s="26">
        <f>SUMIF($B$7:$B$88,"CAA-4",$I$7:$I$88)</f>
        <v>0</v>
      </c>
      <c r="J99" s="26">
        <f>SUMIF($B$7:$B$88,"CAA-4",$J$7:$J$88)</f>
        <v>0</v>
      </c>
      <c r="K99" s="27"/>
      <c r="L99" s="27"/>
      <c r="M99" s="27"/>
      <c r="N99" s="27"/>
      <c r="O99" s="27"/>
      <c r="P99" s="27"/>
      <c r="Q99" s="27"/>
    </row>
    <row r="100" spans="1:30" ht="14.4" x14ac:dyDescent="0.25">
      <c r="A100" s="29" t="s">
        <v>40</v>
      </c>
      <c r="B100" s="15" t="s">
        <v>41</v>
      </c>
      <c r="C100" s="24">
        <f>SUMIFS($E$7:$E$88,$B$7:$B$88,"CAA-5",$D$7:$D$88,"&lt;&gt;VAGO")</f>
        <v>8</v>
      </c>
      <c r="D100" s="24">
        <f>SUMIFS($E$7:$E$88,$B$7:$B$88,"CAA-5",$D$7:$D$88,"VAGO")</f>
        <v>3</v>
      </c>
      <c r="E100" s="24">
        <f t="shared" si="3"/>
        <v>11</v>
      </c>
      <c r="F100" s="28"/>
      <c r="G100" s="26">
        <f>SUMIF($B$7:$B$88,"CAA-5",$G$7:$G$88)</f>
        <v>0</v>
      </c>
      <c r="H100" s="26">
        <f>SUMIF($B$7:$B$88,"CAA-5",$H$7:$H$88)</f>
        <v>1860.4799999999998</v>
      </c>
      <c r="I100" s="26">
        <f>SUMIF($B$7:$B$88,"CAA-5",$I$7:$I$88)</f>
        <v>7441.7600000000011</v>
      </c>
      <c r="J100" s="26">
        <f>SUMIF($B$7:$B$88,"CAA-5",$J$7:$J$88)</f>
        <v>9302.24</v>
      </c>
      <c r="K100" s="27"/>
      <c r="L100" s="27"/>
      <c r="M100" s="27"/>
      <c r="N100" s="27"/>
      <c r="O100" s="27"/>
      <c r="P100" s="27"/>
      <c r="Q100" s="27"/>
    </row>
    <row r="101" spans="1:30" ht="14.4" x14ac:dyDescent="0.25">
      <c r="A101" s="20" t="s">
        <v>42</v>
      </c>
      <c r="B101" s="22"/>
      <c r="C101" s="21">
        <f>SUM(C90:C100)</f>
        <v>65</v>
      </c>
      <c r="D101" s="21">
        <f>SUM(D90:D100)</f>
        <v>15</v>
      </c>
      <c r="E101" s="21">
        <f>SUM(E90:E100)</f>
        <v>80</v>
      </c>
      <c r="F101" s="22"/>
      <c r="G101" s="31">
        <f t="shared" ref="G101:J101" si="4">SUM(G90:G100)</f>
        <v>0</v>
      </c>
      <c r="H101" s="31">
        <f t="shared" si="4"/>
        <v>50051.000000000007</v>
      </c>
      <c r="I101" s="31">
        <f t="shared" si="4"/>
        <v>239011.33000000002</v>
      </c>
      <c r="J101" s="31">
        <f t="shared" si="4"/>
        <v>289062.33</v>
      </c>
      <c r="K101" s="27"/>
      <c r="L101" s="27"/>
      <c r="M101" s="27"/>
      <c r="N101" s="27"/>
      <c r="O101" s="27"/>
      <c r="P101" s="27"/>
      <c r="Q101" s="27"/>
    </row>
    <row r="102" spans="1:30" ht="45.75" customHeight="1" x14ac:dyDescent="0.25">
      <c r="A102" s="27"/>
      <c r="B102" s="27"/>
      <c r="C102" s="27"/>
      <c r="D102" s="27"/>
      <c r="E102" s="27"/>
      <c r="F102" s="27"/>
      <c r="G102" s="27"/>
      <c r="H102" s="18"/>
      <c r="I102" s="18"/>
      <c r="J102" s="32"/>
      <c r="K102" s="27"/>
      <c r="L102" s="27"/>
      <c r="M102" s="27"/>
      <c r="N102" s="27"/>
      <c r="O102" s="27"/>
      <c r="P102" s="27"/>
      <c r="Q102" s="27"/>
    </row>
    <row r="103" spans="1:30" ht="14.4" x14ac:dyDescent="0.25">
      <c r="A103" s="74" t="s">
        <v>43</v>
      </c>
      <c r="B103" s="66"/>
      <c r="C103" s="66"/>
      <c r="D103" s="66"/>
      <c r="E103" s="66"/>
      <c r="F103" s="66"/>
      <c r="G103" s="66"/>
      <c r="H103" s="66"/>
      <c r="I103" s="67"/>
      <c r="J103" s="27"/>
      <c r="K103" s="6"/>
      <c r="L103" s="27"/>
      <c r="M103" s="27"/>
      <c r="N103" s="27"/>
      <c r="O103" s="27"/>
      <c r="P103" s="27"/>
      <c r="Q103" s="27"/>
    </row>
    <row r="104" spans="1:30" ht="27.6" x14ac:dyDescent="0.25">
      <c r="A104" s="9" t="s">
        <v>44</v>
      </c>
      <c r="B104" s="9" t="s">
        <v>45</v>
      </c>
      <c r="C104" s="9" t="s">
        <v>46</v>
      </c>
      <c r="D104" s="9" t="s">
        <v>47</v>
      </c>
      <c r="E104" s="9" t="s">
        <v>48</v>
      </c>
      <c r="F104" s="9" t="s">
        <v>49</v>
      </c>
      <c r="G104" s="9" t="s">
        <v>50</v>
      </c>
      <c r="H104" s="9" t="s">
        <v>51</v>
      </c>
      <c r="I104" s="9" t="s">
        <v>52</v>
      </c>
      <c r="J104" s="33"/>
      <c r="K104" s="6"/>
      <c r="L104" s="33"/>
      <c r="M104" s="33"/>
      <c r="N104" s="33"/>
      <c r="O104" s="33"/>
      <c r="P104" s="33"/>
      <c r="Q104" s="33"/>
      <c r="R104" s="34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</row>
    <row r="105" spans="1:30" ht="14.4" x14ac:dyDescent="0.25">
      <c r="A105" s="13"/>
      <c r="B105" s="35"/>
      <c r="C105" s="14"/>
      <c r="D105" s="14"/>
      <c r="E105" s="15">
        <v>1</v>
      </c>
      <c r="F105" s="36"/>
      <c r="G105" s="16">
        <v>0</v>
      </c>
      <c r="H105" s="16">
        <v>0</v>
      </c>
      <c r="I105" s="17">
        <f t="shared" ref="I105:I114" si="5">SUM(G105:H105)</f>
        <v>0</v>
      </c>
      <c r="J105" s="27"/>
      <c r="K105" s="18"/>
      <c r="L105" s="18"/>
      <c r="M105" s="18"/>
      <c r="N105" s="18"/>
      <c r="O105" s="18"/>
      <c r="P105" s="18"/>
      <c r="Q105" s="1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ht="14.4" x14ac:dyDescent="0.25">
      <c r="A106" s="13"/>
      <c r="B106" s="35"/>
      <c r="C106" s="14"/>
      <c r="D106" s="14"/>
      <c r="E106" s="15">
        <v>1</v>
      </c>
      <c r="F106" s="36"/>
      <c r="G106" s="16">
        <v>0</v>
      </c>
      <c r="H106" s="16">
        <v>0</v>
      </c>
      <c r="I106" s="17">
        <f t="shared" si="5"/>
        <v>0</v>
      </c>
      <c r="J106" s="27"/>
      <c r="K106" s="18"/>
      <c r="L106" s="18"/>
      <c r="M106" s="18"/>
      <c r="N106" s="18"/>
      <c r="O106" s="18"/>
      <c r="P106" s="18"/>
      <c r="Q106" s="1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ht="14.4" x14ac:dyDescent="0.25">
      <c r="A107" s="13"/>
      <c r="B107" s="35"/>
      <c r="C107" s="14"/>
      <c r="D107" s="14"/>
      <c r="E107" s="15">
        <v>1</v>
      </c>
      <c r="F107" s="13"/>
      <c r="G107" s="16">
        <v>0</v>
      </c>
      <c r="H107" s="16">
        <v>0</v>
      </c>
      <c r="I107" s="17">
        <f t="shared" si="5"/>
        <v>0</v>
      </c>
      <c r="J107" s="27"/>
      <c r="K107" s="18"/>
      <c r="L107" s="18"/>
      <c r="M107" s="18"/>
      <c r="N107" s="18"/>
      <c r="O107" s="18"/>
      <c r="P107" s="18"/>
      <c r="Q107" s="1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ht="14.4" x14ac:dyDescent="0.25">
      <c r="A108" s="13"/>
      <c r="B108" s="35"/>
      <c r="C108" s="14"/>
      <c r="D108" s="14"/>
      <c r="E108" s="15">
        <v>1</v>
      </c>
      <c r="F108" s="13"/>
      <c r="G108" s="16">
        <v>0</v>
      </c>
      <c r="H108" s="16">
        <v>0</v>
      </c>
      <c r="I108" s="17">
        <f t="shared" si="5"/>
        <v>0</v>
      </c>
      <c r="J108" s="27"/>
      <c r="K108" s="18"/>
      <c r="L108" s="18"/>
      <c r="M108" s="18"/>
      <c r="N108" s="18"/>
      <c r="O108" s="18"/>
      <c r="P108" s="18"/>
      <c r="Q108" s="1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ht="14.4" x14ac:dyDescent="0.25">
      <c r="A109" s="13"/>
      <c r="B109" s="35"/>
      <c r="C109" s="14"/>
      <c r="D109" s="14"/>
      <c r="E109" s="15">
        <v>1</v>
      </c>
      <c r="F109" s="13"/>
      <c r="G109" s="16">
        <v>0</v>
      </c>
      <c r="H109" s="16">
        <v>0</v>
      </c>
      <c r="I109" s="17">
        <f t="shared" si="5"/>
        <v>0</v>
      </c>
      <c r="J109" s="27"/>
      <c r="K109" s="18"/>
      <c r="L109" s="18"/>
      <c r="M109" s="18"/>
      <c r="N109" s="18"/>
      <c r="O109" s="18"/>
      <c r="P109" s="18"/>
      <c r="Q109" s="1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ht="14.4" x14ac:dyDescent="0.25">
      <c r="A110" s="13"/>
      <c r="B110" s="35"/>
      <c r="C110" s="14"/>
      <c r="D110" s="14"/>
      <c r="E110" s="15">
        <v>1</v>
      </c>
      <c r="F110" s="13"/>
      <c r="G110" s="16">
        <v>0</v>
      </c>
      <c r="H110" s="16">
        <v>0</v>
      </c>
      <c r="I110" s="17">
        <f t="shared" si="5"/>
        <v>0</v>
      </c>
      <c r="J110" s="27"/>
      <c r="K110" s="18"/>
      <c r="L110" s="18"/>
      <c r="M110" s="18"/>
      <c r="N110" s="18"/>
      <c r="O110" s="18"/>
      <c r="P110" s="18"/>
      <c r="Q110" s="1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ht="14.4" x14ac:dyDescent="0.25">
      <c r="A111" s="13"/>
      <c r="B111" s="35"/>
      <c r="C111" s="14"/>
      <c r="D111" s="14"/>
      <c r="E111" s="15">
        <v>1</v>
      </c>
      <c r="F111" s="13"/>
      <c r="G111" s="16">
        <v>0</v>
      </c>
      <c r="H111" s="16">
        <v>0</v>
      </c>
      <c r="I111" s="17">
        <f t="shared" si="5"/>
        <v>0</v>
      </c>
      <c r="J111" s="27"/>
      <c r="K111" s="18"/>
      <c r="L111" s="18"/>
      <c r="M111" s="18"/>
      <c r="N111" s="18"/>
      <c r="O111" s="18"/>
      <c r="P111" s="18"/>
      <c r="Q111" s="1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ht="14.4" x14ac:dyDescent="0.25">
      <c r="A112" s="13"/>
      <c r="B112" s="35"/>
      <c r="C112" s="14"/>
      <c r="D112" s="14"/>
      <c r="E112" s="15">
        <v>1</v>
      </c>
      <c r="F112" s="13"/>
      <c r="G112" s="16">
        <v>0</v>
      </c>
      <c r="H112" s="16">
        <v>0</v>
      </c>
      <c r="I112" s="17">
        <f t="shared" si="5"/>
        <v>0</v>
      </c>
      <c r="J112" s="27"/>
      <c r="K112" s="18"/>
      <c r="L112" s="18"/>
      <c r="M112" s="18"/>
      <c r="N112" s="18"/>
      <c r="O112" s="18"/>
      <c r="P112" s="18"/>
      <c r="Q112" s="1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ht="14.4" x14ac:dyDescent="0.25">
      <c r="A113" s="13"/>
      <c r="B113" s="35"/>
      <c r="C113" s="14"/>
      <c r="D113" s="14"/>
      <c r="E113" s="15">
        <v>1</v>
      </c>
      <c r="F113" s="13"/>
      <c r="G113" s="16">
        <v>0</v>
      </c>
      <c r="H113" s="16">
        <v>0</v>
      </c>
      <c r="I113" s="17">
        <f t="shared" si="5"/>
        <v>0</v>
      </c>
      <c r="J113" s="27"/>
      <c r="K113" s="18"/>
      <c r="L113" s="18"/>
      <c r="M113" s="18"/>
      <c r="N113" s="18"/>
      <c r="O113" s="18"/>
      <c r="P113" s="18"/>
      <c r="Q113" s="1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ht="14.4" x14ac:dyDescent="0.25">
      <c r="A114" s="13"/>
      <c r="B114" s="35"/>
      <c r="C114" s="14"/>
      <c r="D114" s="14"/>
      <c r="E114" s="15">
        <v>1</v>
      </c>
      <c r="F114" s="13"/>
      <c r="G114" s="16">
        <v>0</v>
      </c>
      <c r="H114" s="16">
        <v>0</v>
      </c>
      <c r="I114" s="17">
        <f t="shared" si="5"/>
        <v>0</v>
      </c>
      <c r="J114" s="27"/>
      <c r="K114" s="18"/>
      <c r="L114" s="18"/>
      <c r="M114" s="18"/>
      <c r="N114" s="18"/>
      <c r="O114" s="18"/>
      <c r="P114" s="18"/>
      <c r="Q114" s="1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ht="41.4" x14ac:dyDescent="0.25">
      <c r="A115" s="20" t="s">
        <v>53</v>
      </c>
      <c r="B115" s="20" t="s">
        <v>54</v>
      </c>
      <c r="C115" s="21" t="s">
        <v>55</v>
      </c>
      <c r="D115" s="21" t="s">
        <v>56</v>
      </c>
      <c r="E115" s="21" t="s">
        <v>57</v>
      </c>
      <c r="F115" s="37"/>
      <c r="G115" s="21" t="s">
        <v>58</v>
      </c>
      <c r="H115" s="21" t="s">
        <v>59</v>
      </c>
      <c r="I115" s="21" t="s">
        <v>60</v>
      </c>
      <c r="J115" s="27"/>
      <c r="K115" s="6"/>
      <c r="L115" s="6"/>
      <c r="M115" s="6"/>
      <c r="N115" s="6"/>
      <c r="O115" s="6"/>
      <c r="P115" s="6"/>
      <c r="Q115" s="6"/>
      <c r="R115" s="38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</row>
    <row r="116" spans="1:30" ht="14.4" x14ac:dyDescent="0.25">
      <c r="A116" s="23" t="s">
        <v>61</v>
      </c>
      <c r="B116" s="39" t="s">
        <v>62</v>
      </c>
      <c r="C116" s="24">
        <f>SUMIFS($E$105:$E$114,$B$105:$B$114,"FDA",$D$105:$D$114,"&lt;&gt;VAGO")</f>
        <v>0</v>
      </c>
      <c r="D116" s="24">
        <f>SUMIFS($E$105:$E$114,$B$105:$B$114,"FDA",$D$105:$D$114,"VAGO")</f>
        <v>0</v>
      </c>
      <c r="E116" s="24">
        <f t="shared" ref="E116:E120" si="6">C116+D116</f>
        <v>0</v>
      </c>
      <c r="F116" s="25"/>
      <c r="G116" s="17">
        <f>SUMIF($B$105:$B$114,"FDA",$G$105:$G$114)</f>
        <v>0</v>
      </c>
      <c r="H116" s="17">
        <f>SUMIF($B$105:$B$114,"FDA",$H$105:$H$114)</f>
        <v>0</v>
      </c>
      <c r="I116" s="17">
        <f>SUMIF($B$105:$B$114,"FDA",$I$105:$I$114)</f>
        <v>0</v>
      </c>
      <c r="J116" s="18"/>
      <c r="K116" s="6"/>
      <c r="L116" s="18"/>
      <c r="M116" s="18"/>
      <c r="N116" s="18"/>
      <c r="O116" s="18"/>
      <c r="P116" s="18"/>
      <c r="Q116" s="1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ht="14.4" x14ac:dyDescent="0.25">
      <c r="A117" s="23" t="s">
        <v>63</v>
      </c>
      <c r="B117" s="39" t="s">
        <v>64</v>
      </c>
      <c r="C117" s="24">
        <f>SUMIFS($E$105:$E$114,$B$105:$B$114,"FDA-1",$D$105:$D$114,"&lt;&gt;VAGO")</f>
        <v>0</v>
      </c>
      <c r="D117" s="24">
        <f>SUMIFS($E$105:$E$114,$B$105:$B$114,"FDA-1",$D$105:$D$114,"VAGO")</f>
        <v>0</v>
      </c>
      <c r="E117" s="24">
        <f t="shared" si="6"/>
        <v>0</v>
      </c>
      <c r="F117" s="25"/>
      <c r="G117" s="17">
        <f>SUMIF($B$105:$B$114,"FDA-1",$G$105:$G$114)</f>
        <v>0</v>
      </c>
      <c r="H117" s="17">
        <f>SUMIF($B$105:$B$114,"FDA-1",$H$105:$H$114)</f>
        <v>0</v>
      </c>
      <c r="I117" s="17">
        <f>SUMIF($B$105:$B$114,"FDA-1",$I$105:$I$114)</f>
        <v>0</v>
      </c>
      <c r="J117" s="18"/>
      <c r="K117" s="6"/>
      <c r="L117" s="18"/>
      <c r="M117" s="18"/>
      <c r="N117" s="18"/>
      <c r="O117" s="18"/>
      <c r="P117" s="18"/>
      <c r="Q117" s="1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ht="14.4" x14ac:dyDescent="0.25">
      <c r="A118" s="23" t="s">
        <v>65</v>
      </c>
      <c r="B118" s="39" t="s">
        <v>66</v>
      </c>
      <c r="C118" s="24">
        <f>SUMIFS($E$105:$E$114,$B$105:$B$114,"FDA-2",$D$105:$D$114,"&lt;&gt;VAGO")</f>
        <v>0</v>
      </c>
      <c r="D118" s="24">
        <f>SUMIFS($E$105:$E$114,$B$105:$B$114,"FDA-2",$D$105:$D$114,"VAGO")</f>
        <v>0</v>
      </c>
      <c r="E118" s="24">
        <f t="shared" si="6"/>
        <v>0</v>
      </c>
      <c r="F118" s="28"/>
      <c r="G118" s="17">
        <f>SUMIF($B$105:$B$114,"FDA-2",$G$105:$G$114)</f>
        <v>0</v>
      </c>
      <c r="H118" s="17">
        <f>SUMIF($B$105:$B$114,"FDA-2",$H$105:$H$114)</f>
        <v>0</v>
      </c>
      <c r="I118" s="17">
        <f>SUMIF($B$105:$B$114,"FDA-2",$I$105:$I$114)</f>
        <v>0</v>
      </c>
      <c r="J118" s="18"/>
      <c r="K118" s="6"/>
      <c r="L118" s="18"/>
      <c r="M118" s="18"/>
      <c r="N118" s="18"/>
      <c r="O118" s="18"/>
      <c r="P118" s="18"/>
      <c r="Q118" s="1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ht="14.4" x14ac:dyDescent="0.25">
      <c r="A119" s="23" t="s">
        <v>67</v>
      </c>
      <c r="B119" s="39" t="s">
        <v>68</v>
      </c>
      <c r="C119" s="24">
        <f>SUMIFS($E$105:$E$114,$B$105:$B$114,"FDA-3",$D$105:$D$114,"&lt;&gt;VAGO")</f>
        <v>0</v>
      </c>
      <c r="D119" s="24">
        <f>SUMIFS($E$105:$E$114,$B$105:$B$114,"FDA-3",$D$105:$D$114,"VAGO")</f>
        <v>0</v>
      </c>
      <c r="E119" s="24">
        <f t="shared" si="6"/>
        <v>0</v>
      </c>
      <c r="F119" s="30"/>
      <c r="G119" s="17">
        <f>SUMIF($B$105:$B$114,"FDA-3",$G$105:$G$114)</f>
        <v>0</v>
      </c>
      <c r="H119" s="17">
        <f>SUMIF($B$105:$B$114,"FDA-3",$H$105:$H$114)</f>
        <v>0</v>
      </c>
      <c r="I119" s="17">
        <f>SUMIF($B$105:$B$114,"FDA-3",$I$105:$I$114)</f>
        <v>0</v>
      </c>
      <c r="J119" s="18"/>
      <c r="K119" s="6"/>
      <c r="L119" s="18"/>
      <c r="M119" s="18"/>
      <c r="N119" s="18"/>
      <c r="O119" s="18"/>
      <c r="P119" s="18"/>
      <c r="Q119" s="1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ht="14.4" x14ac:dyDescent="0.25">
      <c r="A120" s="23" t="s">
        <v>69</v>
      </c>
      <c r="B120" s="39" t="s">
        <v>70</v>
      </c>
      <c r="C120" s="24">
        <f>SUMIFS($E$105:$E$114,$B$105:$B$114,"FDA-4",$D$105:$D$114,"&lt;&gt;VAGO")</f>
        <v>0</v>
      </c>
      <c r="D120" s="24">
        <f>SUMIFS($E$105:$E$114,$B$105:$B$114,"FDA-4",$D$105:$D$114,"VAGO")</f>
        <v>0</v>
      </c>
      <c r="E120" s="24">
        <f t="shared" si="6"/>
        <v>0</v>
      </c>
      <c r="F120" s="28"/>
      <c r="G120" s="17">
        <f>SUMIF($B$105:$B$114,"FDA-4",$G$105:$G$114)</f>
        <v>0</v>
      </c>
      <c r="H120" s="17">
        <f>SUMIF($B$105:$B$114,"FDA-4",$H$105:$H$114)</f>
        <v>0</v>
      </c>
      <c r="I120" s="17">
        <f>SUMIF($B$105:$B$114,"FDA-4",$I$105:$I$114)</f>
        <v>0</v>
      </c>
      <c r="J120" s="18"/>
      <c r="K120" s="6"/>
      <c r="L120" s="18"/>
      <c r="M120" s="18"/>
      <c r="N120" s="18"/>
      <c r="O120" s="18"/>
      <c r="P120" s="18"/>
      <c r="Q120" s="1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ht="27.6" x14ac:dyDescent="0.25">
      <c r="A121" s="20" t="s">
        <v>71</v>
      </c>
      <c r="B121" s="37"/>
      <c r="C121" s="21">
        <f t="shared" ref="C121:E121" si="7">SUM(C117:C120)</f>
        <v>0</v>
      </c>
      <c r="D121" s="21">
        <f t="shared" si="7"/>
        <v>0</v>
      </c>
      <c r="E121" s="21">
        <f t="shared" si="7"/>
        <v>0</v>
      </c>
      <c r="F121" s="37"/>
      <c r="G121" s="40">
        <f t="shared" ref="G121:I121" si="8">SUM(G116:G120)</f>
        <v>0</v>
      </c>
      <c r="H121" s="40">
        <f t="shared" si="8"/>
        <v>0</v>
      </c>
      <c r="I121" s="40">
        <f t="shared" si="8"/>
        <v>0</v>
      </c>
      <c r="J121" s="18"/>
      <c r="K121" s="6"/>
      <c r="L121" s="18"/>
      <c r="M121" s="18"/>
      <c r="N121" s="18"/>
      <c r="O121" s="18"/>
      <c r="P121" s="18"/>
      <c r="Q121" s="1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ht="45" customHeight="1" x14ac:dyDescent="0.25">
      <c r="A122" s="32"/>
      <c r="B122" s="32"/>
      <c r="C122" s="32"/>
      <c r="D122" s="32"/>
      <c r="E122" s="32"/>
      <c r="F122" s="32"/>
      <c r="G122" s="32"/>
      <c r="H122" s="32"/>
      <c r="I122" s="6"/>
      <c r="J122" s="18"/>
      <c r="K122" s="6"/>
      <c r="L122" s="18"/>
      <c r="M122" s="18"/>
      <c r="N122" s="18"/>
      <c r="O122" s="18"/>
      <c r="P122" s="18"/>
      <c r="Q122" s="1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ht="14.4" x14ac:dyDescent="0.25">
      <c r="A123" s="74" t="s">
        <v>72</v>
      </c>
      <c r="B123" s="66"/>
      <c r="C123" s="66"/>
      <c r="D123" s="66"/>
      <c r="E123" s="66"/>
      <c r="F123" s="66"/>
      <c r="G123" s="66"/>
      <c r="H123" s="66"/>
      <c r="I123" s="67"/>
      <c r="J123" s="18"/>
      <c r="K123" s="6"/>
      <c r="L123" s="18"/>
      <c r="M123" s="18"/>
      <c r="N123" s="18"/>
      <c r="O123" s="18"/>
      <c r="P123" s="18"/>
      <c r="Q123" s="1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ht="27.6" x14ac:dyDescent="0.25">
      <c r="A124" s="41" t="s">
        <v>73</v>
      </c>
      <c r="B124" s="9" t="s">
        <v>74</v>
      </c>
      <c r="C124" s="9" t="s">
        <v>75</v>
      </c>
      <c r="D124" s="9" t="s">
        <v>76</v>
      </c>
      <c r="E124" s="9" t="s">
        <v>77</v>
      </c>
      <c r="F124" s="9" t="s">
        <v>78</v>
      </c>
      <c r="G124" s="9" t="s">
        <v>79</v>
      </c>
      <c r="H124" s="9" t="s">
        <v>80</v>
      </c>
      <c r="I124" s="9" t="s">
        <v>81</v>
      </c>
      <c r="J124" s="6"/>
      <c r="K124" s="6"/>
      <c r="L124" s="6"/>
      <c r="M124" s="6"/>
      <c r="N124" s="6"/>
      <c r="O124" s="6"/>
      <c r="P124" s="6"/>
      <c r="Q124" s="6"/>
      <c r="R124" s="34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</row>
    <row r="125" spans="1:30" ht="14.4" x14ac:dyDescent="0.25">
      <c r="A125" s="42"/>
      <c r="B125" s="43"/>
      <c r="C125" s="43"/>
      <c r="D125" s="14"/>
      <c r="E125" s="15">
        <v>1</v>
      </c>
      <c r="F125" s="42"/>
      <c r="G125" s="16">
        <v>0</v>
      </c>
      <c r="H125" s="16">
        <v>0</v>
      </c>
      <c r="I125" s="17">
        <f t="shared" ref="I125:I134" si="9">SUM(G125:H125)</f>
        <v>0</v>
      </c>
      <c r="J125" s="18"/>
      <c r="K125" s="18"/>
      <c r="L125" s="18"/>
      <c r="M125" s="18"/>
      <c r="N125" s="18"/>
      <c r="O125" s="18"/>
      <c r="P125" s="18"/>
      <c r="Q125" s="1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ht="14.4" x14ac:dyDescent="0.25">
      <c r="A126" s="13"/>
      <c r="B126" s="43"/>
      <c r="C126" s="14"/>
      <c r="D126" s="14"/>
      <c r="E126" s="15">
        <v>1</v>
      </c>
      <c r="F126" s="13"/>
      <c r="G126" s="16">
        <v>0</v>
      </c>
      <c r="H126" s="16">
        <v>0</v>
      </c>
      <c r="I126" s="17">
        <f t="shared" si="9"/>
        <v>0</v>
      </c>
      <c r="J126" s="18"/>
      <c r="K126" s="18"/>
      <c r="L126" s="18"/>
      <c r="M126" s="18"/>
      <c r="N126" s="18"/>
      <c r="O126" s="18"/>
      <c r="P126" s="18"/>
      <c r="Q126" s="1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ht="14.4" x14ac:dyDescent="0.25">
      <c r="A127" s="13"/>
      <c r="B127" s="43"/>
      <c r="C127" s="14"/>
      <c r="D127" s="14"/>
      <c r="E127" s="15">
        <v>1</v>
      </c>
      <c r="F127" s="36"/>
      <c r="G127" s="16">
        <v>0</v>
      </c>
      <c r="H127" s="16">
        <v>0</v>
      </c>
      <c r="I127" s="17">
        <f t="shared" si="9"/>
        <v>0</v>
      </c>
      <c r="J127" s="18"/>
      <c r="K127" s="18"/>
      <c r="L127" s="18"/>
      <c r="M127" s="18"/>
      <c r="N127" s="18"/>
      <c r="O127" s="18"/>
      <c r="P127" s="18"/>
      <c r="Q127" s="1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ht="14.4" x14ac:dyDescent="0.25">
      <c r="A128" s="42"/>
      <c r="B128" s="43"/>
      <c r="C128" s="14"/>
      <c r="D128" s="14"/>
      <c r="E128" s="15">
        <v>1</v>
      </c>
      <c r="F128" s="13"/>
      <c r="G128" s="16">
        <v>0</v>
      </c>
      <c r="H128" s="16">
        <v>0</v>
      </c>
      <c r="I128" s="17">
        <f t="shared" si="9"/>
        <v>0</v>
      </c>
      <c r="J128" s="18"/>
      <c r="K128" s="18"/>
      <c r="L128" s="18"/>
      <c r="M128" s="18"/>
      <c r="N128" s="18"/>
      <c r="O128" s="18"/>
      <c r="P128" s="18"/>
      <c r="Q128" s="1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ht="14.4" x14ac:dyDescent="0.25">
      <c r="A129" s="42"/>
      <c r="B129" s="43"/>
      <c r="C129" s="43"/>
      <c r="D129" s="14"/>
      <c r="E129" s="15">
        <v>1</v>
      </c>
      <c r="F129" s="42"/>
      <c r="G129" s="16">
        <v>0</v>
      </c>
      <c r="H129" s="16">
        <v>0</v>
      </c>
      <c r="I129" s="17">
        <f t="shared" si="9"/>
        <v>0</v>
      </c>
      <c r="J129" s="18"/>
      <c r="K129" s="18"/>
      <c r="L129" s="18"/>
      <c r="M129" s="18"/>
      <c r="N129" s="18"/>
      <c r="O129" s="18"/>
      <c r="P129" s="18"/>
      <c r="Q129" s="1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ht="14.4" x14ac:dyDescent="0.25">
      <c r="A130" s="42"/>
      <c r="B130" s="43"/>
      <c r="C130" s="43"/>
      <c r="D130" s="14"/>
      <c r="E130" s="15">
        <v>1</v>
      </c>
      <c r="F130" s="42"/>
      <c r="G130" s="16">
        <v>0</v>
      </c>
      <c r="H130" s="16">
        <v>0</v>
      </c>
      <c r="I130" s="17">
        <f t="shared" si="9"/>
        <v>0</v>
      </c>
      <c r="J130" s="18"/>
      <c r="K130" s="18"/>
      <c r="L130" s="18"/>
      <c r="M130" s="18"/>
      <c r="N130" s="18"/>
      <c r="O130" s="18"/>
      <c r="P130" s="18"/>
      <c r="Q130" s="1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ht="14.4" x14ac:dyDescent="0.25">
      <c r="A131" s="42"/>
      <c r="B131" s="43"/>
      <c r="C131" s="43"/>
      <c r="D131" s="14"/>
      <c r="E131" s="15">
        <v>1</v>
      </c>
      <c r="F131" s="42"/>
      <c r="G131" s="16">
        <v>0</v>
      </c>
      <c r="H131" s="16">
        <v>0</v>
      </c>
      <c r="I131" s="17">
        <f t="shared" si="9"/>
        <v>0</v>
      </c>
      <c r="J131" s="18"/>
      <c r="K131" s="18"/>
      <c r="L131" s="18"/>
      <c r="M131" s="18"/>
      <c r="N131" s="18"/>
      <c r="O131" s="18"/>
      <c r="P131" s="18"/>
      <c r="Q131" s="1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ht="14.4" x14ac:dyDescent="0.25">
      <c r="A132" s="42"/>
      <c r="B132" s="43"/>
      <c r="C132" s="43"/>
      <c r="D132" s="14"/>
      <c r="E132" s="15">
        <v>1</v>
      </c>
      <c r="F132" s="42"/>
      <c r="G132" s="16">
        <v>0</v>
      </c>
      <c r="H132" s="16">
        <v>0</v>
      </c>
      <c r="I132" s="17">
        <f t="shared" si="9"/>
        <v>0</v>
      </c>
      <c r="J132" s="18"/>
      <c r="K132" s="18"/>
      <c r="L132" s="18"/>
      <c r="M132" s="18"/>
      <c r="N132" s="18"/>
      <c r="O132" s="18"/>
      <c r="P132" s="18"/>
      <c r="Q132" s="1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ht="14.4" x14ac:dyDescent="0.25">
      <c r="A133" s="42"/>
      <c r="B133" s="43"/>
      <c r="C133" s="43"/>
      <c r="D133" s="14"/>
      <c r="E133" s="15">
        <v>1</v>
      </c>
      <c r="F133" s="42"/>
      <c r="G133" s="16">
        <v>0</v>
      </c>
      <c r="H133" s="16">
        <v>0</v>
      </c>
      <c r="I133" s="17">
        <f t="shared" si="9"/>
        <v>0</v>
      </c>
      <c r="J133" s="18"/>
      <c r="K133" s="18"/>
      <c r="L133" s="18"/>
      <c r="M133" s="18"/>
      <c r="N133" s="18"/>
      <c r="O133" s="18"/>
      <c r="P133" s="18"/>
      <c r="Q133" s="1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ht="14.4" x14ac:dyDescent="0.25">
      <c r="A134" s="42"/>
      <c r="B134" s="43"/>
      <c r="C134" s="43"/>
      <c r="D134" s="14"/>
      <c r="E134" s="15">
        <v>1</v>
      </c>
      <c r="F134" s="42"/>
      <c r="G134" s="16">
        <v>0</v>
      </c>
      <c r="H134" s="16">
        <v>0</v>
      </c>
      <c r="I134" s="17">
        <f t="shared" si="9"/>
        <v>0</v>
      </c>
      <c r="J134" s="18"/>
      <c r="K134" s="18"/>
      <c r="L134" s="18"/>
      <c r="M134" s="18"/>
      <c r="N134" s="18"/>
      <c r="O134" s="18"/>
      <c r="P134" s="18"/>
      <c r="Q134" s="1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ht="41.4" x14ac:dyDescent="0.25">
      <c r="A135" s="20" t="s">
        <v>82</v>
      </c>
      <c r="B135" s="20" t="s">
        <v>83</v>
      </c>
      <c r="C135" s="21" t="s">
        <v>84</v>
      </c>
      <c r="D135" s="21" t="s">
        <v>85</v>
      </c>
      <c r="E135" s="21" t="s">
        <v>86</v>
      </c>
      <c r="F135" s="37"/>
      <c r="G135" s="21" t="s">
        <v>87</v>
      </c>
      <c r="H135" s="21" t="s">
        <v>88</v>
      </c>
      <c r="I135" s="21" t="s">
        <v>89</v>
      </c>
      <c r="J135" s="18"/>
      <c r="K135" s="18"/>
      <c r="L135" s="18"/>
      <c r="M135" s="18"/>
      <c r="N135" s="18"/>
      <c r="O135" s="18"/>
      <c r="P135" s="18"/>
      <c r="Q135" s="18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</row>
    <row r="136" spans="1:30" ht="14.4" x14ac:dyDescent="0.25">
      <c r="A136" s="23" t="s">
        <v>90</v>
      </c>
      <c r="B136" s="39" t="s">
        <v>91</v>
      </c>
      <c r="C136" s="24">
        <f>SUMIFS($E$125:$E$134,$B$125:$B$134,"FGS-1",$D$125:$D$134,"&lt;&gt;VAGO")</f>
        <v>0</v>
      </c>
      <c r="D136" s="24">
        <f>SUMIFS($E$125:$E$134,$B$125:$B$134,"FGS-1",$D$125:$D$134,"VAGO")</f>
        <v>0</v>
      </c>
      <c r="E136" s="24">
        <f t="shared" ref="E136:E141" si="10">C136+D136</f>
        <v>0</v>
      </c>
      <c r="F136" s="25"/>
      <c r="G136" s="17">
        <f t="shared" ref="G136:I136" si="11">SUMIF($B$125:$B$134,"FGS-1",$G$125:$G$134)</f>
        <v>0</v>
      </c>
      <c r="H136" s="17">
        <f t="shared" si="11"/>
        <v>0</v>
      </c>
      <c r="I136" s="17">
        <f t="shared" si="11"/>
        <v>0</v>
      </c>
      <c r="J136" s="18"/>
      <c r="K136" s="18"/>
      <c r="L136" s="18"/>
      <c r="M136" s="18"/>
      <c r="N136" s="18"/>
      <c r="O136" s="18"/>
      <c r="P136" s="18"/>
      <c r="Q136" s="18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</row>
    <row r="137" spans="1:30" ht="14.4" x14ac:dyDescent="0.25">
      <c r="A137" s="23" t="s">
        <v>92</v>
      </c>
      <c r="B137" s="39" t="s">
        <v>93</v>
      </c>
      <c r="C137" s="24">
        <f>SUMIFS($E$125:$E$134,$B$125:$B$134,"FGS-2",$D$125:$D$134,"&lt;&gt;VAGO")</f>
        <v>0</v>
      </c>
      <c r="D137" s="24">
        <f>SUMIFS($E$125:$E$134,$B$125:$B$134,"FGS-2",$D$125:$D$134,"VAGO")</f>
        <v>0</v>
      </c>
      <c r="E137" s="24">
        <f t="shared" si="10"/>
        <v>0</v>
      </c>
      <c r="F137" s="28"/>
      <c r="G137" s="17">
        <f t="shared" ref="G137:I137" si="12">SUMIF($B$125:$B$134,"FGS-2",$G$125:$G$134)</f>
        <v>0</v>
      </c>
      <c r="H137" s="17">
        <f t="shared" si="12"/>
        <v>0</v>
      </c>
      <c r="I137" s="17">
        <f t="shared" si="12"/>
        <v>0</v>
      </c>
      <c r="J137" s="18"/>
      <c r="K137" s="18"/>
      <c r="L137" s="18"/>
      <c r="M137" s="18"/>
      <c r="N137" s="18"/>
      <c r="O137" s="18"/>
      <c r="P137" s="18"/>
      <c r="Q137" s="18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</row>
    <row r="138" spans="1:30" ht="14.4" x14ac:dyDescent="0.25">
      <c r="A138" s="23" t="s">
        <v>94</v>
      </c>
      <c r="B138" s="39" t="s">
        <v>95</v>
      </c>
      <c r="C138" s="24">
        <f>SUMIFS($E$125:$E$134,$B$125:$B$134,"FGS-3",$D$125:$D$134,"&lt;&gt;VAGO")</f>
        <v>0</v>
      </c>
      <c r="D138" s="24">
        <f>SUMIFS($E$125:$E$134,$B$125:$B$134,"FGS-3",$D$125:$D$134,"VAGO")</f>
        <v>0</v>
      </c>
      <c r="E138" s="24">
        <f t="shared" si="10"/>
        <v>0</v>
      </c>
      <c r="F138" s="28"/>
      <c r="G138" s="17">
        <f t="shared" ref="G138:I138" si="13">SUMIF($B$125:$B$134,"FGS-3",$G$125:$G$134)</f>
        <v>0</v>
      </c>
      <c r="H138" s="17">
        <f t="shared" si="13"/>
        <v>0</v>
      </c>
      <c r="I138" s="17">
        <f t="shared" si="13"/>
        <v>0</v>
      </c>
      <c r="J138" s="18"/>
      <c r="K138" s="18"/>
      <c r="L138" s="18"/>
      <c r="M138" s="18"/>
      <c r="N138" s="18"/>
      <c r="O138" s="18"/>
      <c r="P138" s="18"/>
      <c r="Q138" s="18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</row>
    <row r="139" spans="1:30" ht="14.4" x14ac:dyDescent="0.25">
      <c r="A139" s="29" t="s">
        <v>96</v>
      </c>
      <c r="B139" s="44" t="s">
        <v>97</v>
      </c>
      <c r="C139" s="24">
        <f>SUMIFS($E$125:$E$134,$B$125:$B$134,"FGA-1",$D$125:$D$134,"&lt;&gt;VAGO")</f>
        <v>0</v>
      </c>
      <c r="D139" s="24">
        <f>SUMIFS($E$125:$E$134,$B$125:$B$134,"FGA-1",$D$125:$D$134,"VAGO")</f>
        <v>0</v>
      </c>
      <c r="E139" s="24">
        <f t="shared" si="10"/>
        <v>0</v>
      </c>
      <c r="F139" s="30"/>
      <c r="G139" s="17">
        <f t="shared" ref="G139:I139" si="14">SUMIF($B$125:$B$134,"FGA-1",$G$125:$G$134)</f>
        <v>0</v>
      </c>
      <c r="H139" s="17">
        <f t="shared" si="14"/>
        <v>0</v>
      </c>
      <c r="I139" s="17">
        <f t="shared" si="14"/>
        <v>0</v>
      </c>
      <c r="J139" s="18"/>
      <c r="K139" s="18"/>
      <c r="L139" s="18"/>
      <c r="M139" s="18"/>
      <c r="N139" s="18"/>
      <c r="O139" s="18"/>
      <c r="P139" s="18"/>
      <c r="Q139" s="18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</row>
    <row r="140" spans="1:30" ht="14.4" x14ac:dyDescent="0.25">
      <c r="A140" s="23" t="s">
        <v>98</v>
      </c>
      <c r="B140" s="39" t="s">
        <v>99</v>
      </c>
      <c r="C140" s="24">
        <f>SUMIFS($E$125:$E$134,$B$125:$B$134,"FGA-2",$D$125:$D$134,"&lt;&gt;VAGO")</f>
        <v>0</v>
      </c>
      <c r="D140" s="24">
        <f>SUMIFS($E$125:$E$134,$B$125:$B$134,"FGA-2",$D$125:$D$134,"VAGO")</f>
        <v>0</v>
      </c>
      <c r="E140" s="24">
        <f t="shared" si="10"/>
        <v>0</v>
      </c>
      <c r="F140" s="30"/>
      <c r="G140" s="17">
        <f t="shared" ref="G140:I140" si="15">SUMIF($B$125:$B$134,"FGA-2",$G$125:$G$134)</f>
        <v>0</v>
      </c>
      <c r="H140" s="17">
        <f t="shared" si="15"/>
        <v>0</v>
      </c>
      <c r="I140" s="17">
        <f t="shared" si="15"/>
        <v>0</v>
      </c>
      <c r="J140" s="18"/>
      <c r="K140" s="18"/>
      <c r="L140" s="18"/>
      <c r="M140" s="18"/>
      <c r="N140" s="18"/>
      <c r="O140" s="18"/>
      <c r="P140" s="18"/>
      <c r="Q140" s="18"/>
      <c r="R140" s="34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</row>
    <row r="141" spans="1:30" ht="14.4" x14ac:dyDescent="0.25">
      <c r="A141" s="23" t="s">
        <v>100</v>
      </c>
      <c r="B141" s="39" t="s">
        <v>101</v>
      </c>
      <c r="C141" s="24">
        <f>SUMIFS($E$125:$E$134,$B$125:$B$134,"FGA-3",$D$125:$D$134,"&lt;&gt;VAGO")</f>
        <v>0</v>
      </c>
      <c r="D141" s="24">
        <f>SUMIFS($E$125:$E$134,$B$125:$B$134,"FGA-3",$D$125:$D$134,"VAGO")</f>
        <v>0</v>
      </c>
      <c r="E141" s="24">
        <f t="shared" si="10"/>
        <v>0</v>
      </c>
      <c r="F141" s="28"/>
      <c r="G141" s="17">
        <f t="shared" ref="G141:I141" si="16">SUMIF($B$125:$B$134,"FGA-3",$G$125:$G$134)</f>
        <v>0</v>
      </c>
      <c r="H141" s="17">
        <f t="shared" si="16"/>
        <v>0</v>
      </c>
      <c r="I141" s="17">
        <f t="shared" si="16"/>
        <v>0</v>
      </c>
      <c r="J141" s="18"/>
      <c r="K141" s="18"/>
      <c r="L141" s="18"/>
      <c r="M141" s="18"/>
      <c r="N141" s="18"/>
      <c r="O141" s="18"/>
      <c r="P141" s="18"/>
      <c r="Q141" s="18"/>
      <c r="R141" s="38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</row>
    <row r="142" spans="1:30" ht="27.6" x14ac:dyDescent="0.25">
      <c r="A142" s="20" t="s">
        <v>102</v>
      </c>
      <c r="B142" s="37"/>
      <c r="C142" s="21">
        <f t="shared" ref="C142:E142" si="17">SUM(C136:C141)</f>
        <v>0</v>
      </c>
      <c r="D142" s="21">
        <f t="shared" si="17"/>
        <v>0</v>
      </c>
      <c r="E142" s="21">
        <f t="shared" si="17"/>
        <v>0</v>
      </c>
      <c r="F142" s="37"/>
      <c r="G142" s="40">
        <f t="shared" ref="G142:I142" si="18">SUM(G136:G141)</f>
        <v>0</v>
      </c>
      <c r="H142" s="40">
        <f t="shared" si="18"/>
        <v>0</v>
      </c>
      <c r="I142" s="40">
        <f t="shared" si="18"/>
        <v>0</v>
      </c>
      <c r="J142" s="18"/>
      <c r="K142" s="18"/>
      <c r="L142" s="18"/>
      <c r="M142" s="18"/>
      <c r="N142" s="18"/>
      <c r="O142" s="18"/>
      <c r="P142" s="18"/>
      <c r="Q142" s="18"/>
      <c r="R142" s="38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</row>
    <row r="143" spans="1:30" ht="33" customHeight="1" x14ac:dyDescent="0.25">
      <c r="A143" s="27"/>
      <c r="B143" s="27"/>
      <c r="C143" s="27"/>
      <c r="D143" s="27"/>
      <c r="E143" s="27"/>
      <c r="F143" s="27"/>
      <c r="G143" s="27"/>
      <c r="H143" s="27"/>
      <c r="I143" s="33"/>
      <c r="J143" s="33"/>
      <c r="K143" s="6"/>
      <c r="L143" s="33"/>
      <c r="M143" s="33"/>
      <c r="N143" s="33"/>
      <c r="O143" s="33"/>
      <c r="P143" s="33"/>
      <c r="Q143" s="33"/>
      <c r="R143" s="34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</row>
    <row r="144" spans="1:30" ht="41.4" x14ac:dyDescent="0.25">
      <c r="A144" s="20"/>
      <c r="B144" s="20"/>
      <c r="C144" s="21" t="s">
        <v>103</v>
      </c>
      <c r="D144" s="21" t="s">
        <v>104</v>
      </c>
      <c r="E144" s="21" t="s">
        <v>105</v>
      </c>
      <c r="F144" s="22"/>
      <c r="G144" s="21" t="s">
        <v>106</v>
      </c>
      <c r="H144" s="21" t="s">
        <v>107</v>
      </c>
      <c r="I144" s="21" t="s">
        <v>108</v>
      </c>
      <c r="J144" s="33"/>
      <c r="K144" s="6"/>
      <c r="L144" s="33"/>
      <c r="M144" s="33"/>
      <c r="N144" s="33"/>
      <c r="O144" s="33"/>
      <c r="P144" s="33"/>
      <c r="Q144" s="33"/>
      <c r="R144" s="34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</row>
    <row r="145" spans="1:30" ht="27.6" x14ac:dyDescent="0.25">
      <c r="A145" s="20" t="s">
        <v>109</v>
      </c>
      <c r="B145" s="22"/>
      <c r="C145" s="21">
        <f t="shared" ref="C145:E145" si="19">SUM(C101+C121+C142)</f>
        <v>65</v>
      </c>
      <c r="D145" s="21">
        <f t="shared" si="19"/>
        <v>15</v>
      </c>
      <c r="E145" s="21">
        <f t="shared" si="19"/>
        <v>80</v>
      </c>
      <c r="F145" s="22"/>
      <c r="G145" s="40">
        <f t="shared" ref="G145:I145" si="20">SUM(H101+G121+G142)</f>
        <v>50051.000000000007</v>
      </c>
      <c r="H145" s="40">
        <f t="shared" si="20"/>
        <v>239011.33000000002</v>
      </c>
      <c r="I145" s="40">
        <f t="shared" si="20"/>
        <v>289062.33</v>
      </c>
      <c r="J145" s="33"/>
      <c r="K145" s="6"/>
      <c r="L145" s="33"/>
      <c r="M145" s="33"/>
      <c r="N145" s="33"/>
      <c r="O145" s="33"/>
      <c r="P145" s="33"/>
      <c r="Q145" s="33"/>
      <c r="R145" s="34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</row>
    <row r="146" spans="1:30" ht="30" customHeight="1" x14ac:dyDescent="0.25">
      <c r="A146" s="27"/>
      <c r="B146" s="27"/>
      <c r="C146" s="27"/>
      <c r="D146" s="27"/>
      <c r="E146" s="27"/>
      <c r="F146" s="27"/>
      <c r="G146" s="27"/>
      <c r="H146" s="27"/>
      <c r="I146" s="33"/>
      <c r="J146" s="33"/>
      <c r="K146" s="6"/>
      <c r="L146" s="33"/>
      <c r="M146" s="33"/>
      <c r="N146" s="33"/>
      <c r="O146" s="33"/>
      <c r="P146" s="33"/>
      <c r="Q146" s="33"/>
      <c r="R146" s="34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</row>
    <row r="147" spans="1:30" ht="14.4" x14ac:dyDescent="0.25">
      <c r="A147" s="71" t="s">
        <v>110</v>
      </c>
      <c r="B147" s="66"/>
      <c r="C147" s="66"/>
      <c r="D147" s="66"/>
      <c r="E147" s="66"/>
      <c r="F147" s="67"/>
      <c r="G147" s="18"/>
      <c r="H147" s="27"/>
      <c r="I147" s="27"/>
      <c r="J147" s="27"/>
      <c r="K147" s="18"/>
      <c r="L147" s="27"/>
      <c r="M147" s="33"/>
      <c r="N147" s="33"/>
      <c r="O147" s="33"/>
      <c r="P147" s="33"/>
      <c r="Q147" s="33"/>
      <c r="R147" s="34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</row>
    <row r="148" spans="1:30" ht="14.4" x14ac:dyDescent="0.25">
      <c r="A148" s="75" t="s">
        <v>111</v>
      </c>
      <c r="B148" s="66"/>
      <c r="C148" s="66"/>
      <c r="D148" s="66"/>
      <c r="E148" s="66"/>
      <c r="F148" s="67"/>
      <c r="G148" s="18"/>
      <c r="H148" s="27"/>
      <c r="I148" s="27"/>
      <c r="J148" s="27"/>
      <c r="K148" s="27"/>
      <c r="L148" s="27"/>
      <c r="M148" s="33"/>
      <c r="N148" s="33"/>
      <c r="O148" s="33"/>
      <c r="P148" s="33"/>
      <c r="Q148" s="33"/>
      <c r="R148" s="34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</row>
    <row r="149" spans="1:30" ht="14.4" x14ac:dyDescent="0.25">
      <c r="A149" s="75" t="s">
        <v>112</v>
      </c>
      <c r="B149" s="66"/>
      <c r="C149" s="66"/>
      <c r="D149" s="66"/>
      <c r="E149" s="66"/>
      <c r="F149" s="67"/>
      <c r="G149" s="18"/>
      <c r="H149" s="27"/>
      <c r="I149" s="27"/>
      <c r="J149" s="27"/>
      <c r="K149" s="27"/>
      <c r="L149" s="27"/>
      <c r="M149" s="33"/>
      <c r="N149" s="33"/>
      <c r="O149" s="33"/>
      <c r="P149" s="33"/>
      <c r="Q149" s="33"/>
      <c r="R149" s="34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</row>
    <row r="150" spans="1:30" ht="14.4" x14ac:dyDescent="0.25">
      <c r="A150" s="73" t="s">
        <v>113</v>
      </c>
      <c r="B150" s="66"/>
      <c r="C150" s="66"/>
      <c r="D150" s="66"/>
      <c r="E150" s="66"/>
      <c r="F150" s="67"/>
      <c r="G150" s="18"/>
      <c r="H150" s="27"/>
      <c r="I150" s="27"/>
      <c r="J150" s="27"/>
      <c r="K150" s="27"/>
      <c r="L150" s="27"/>
      <c r="M150" s="33"/>
      <c r="N150" s="33"/>
      <c r="O150" s="33"/>
      <c r="P150" s="33"/>
      <c r="Q150" s="33"/>
      <c r="R150" s="34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</row>
    <row r="151" spans="1:30" ht="14.4" x14ac:dyDescent="0.25">
      <c r="A151" s="73" t="s">
        <v>114</v>
      </c>
      <c r="B151" s="66"/>
      <c r="C151" s="66"/>
      <c r="D151" s="66"/>
      <c r="E151" s="66"/>
      <c r="F151" s="67"/>
      <c r="G151" s="18"/>
      <c r="H151" s="27"/>
      <c r="I151" s="27"/>
      <c r="J151" s="27"/>
      <c r="K151" s="27"/>
      <c r="L151" s="27"/>
      <c r="M151" s="33"/>
      <c r="N151" s="33"/>
      <c r="O151" s="33"/>
      <c r="P151" s="33"/>
      <c r="Q151" s="33"/>
      <c r="R151" s="34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</row>
    <row r="152" spans="1:30" ht="14.4" x14ac:dyDescent="0.25">
      <c r="A152" s="73" t="s">
        <v>115</v>
      </c>
      <c r="B152" s="66"/>
      <c r="C152" s="66"/>
      <c r="D152" s="66"/>
      <c r="E152" s="66"/>
      <c r="F152" s="67"/>
      <c r="G152" s="18"/>
      <c r="H152" s="27"/>
      <c r="I152" s="27"/>
      <c r="J152" s="27"/>
      <c r="K152" s="27"/>
      <c r="L152" s="27"/>
      <c r="M152" s="33"/>
      <c r="N152" s="33"/>
      <c r="O152" s="33"/>
      <c r="P152" s="33"/>
      <c r="Q152" s="33"/>
      <c r="R152" s="34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</row>
    <row r="153" spans="1:30" ht="14.4" x14ac:dyDescent="0.25">
      <c r="A153" s="73"/>
      <c r="B153" s="66"/>
      <c r="C153" s="66"/>
      <c r="D153" s="66"/>
      <c r="E153" s="66"/>
      <c r="F153" s="67"/>
      <c r="G153" s="18"/>
      <c r="H153" s="27"/>
      <c r="I153" s="27"/>
      <c r="J153" s="27"/>
      <c r="K153" s="27"/>
      <c r="L153" s="27"/>
      <c r="M153" s="33"/>
      <c r="N153" s="33"/>
      <c r="O153" s="33"/>
      <c r="P153" s="33"/>
      <c r="Q153" s="33"/>
      <c r="R153" s="34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</row>
    <row r="154" spans="1:30" ht="14.4" x14ac:dyDescent="0.25">
      <c r="A154" s="73"/>
      <c r="B154" s="66"/>
      <c r="C154" s="66"/>
      <c r="D154" s="66"/>
      <c r="E154" s="66"/>
      <c r="F154" s="67"/>
      <c r="G154" s="18"/>
      <c r="H154" s="27"/>
      <c r="I154" s="27"/>
      <c r="J154" s="27"/>
      <c r="K154" s="27"/>
      <c r="L154" s="27"/>
      <c r="M154" s="33"/>
      <c r="N154" s="33"/>
      <c r="O154" s="33"/>
      <c r="P154" s="33"/>
      <c r="Q154" s="33"/>
      <c r="R154" s="34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</row>
    <row r="155" spans="1:30" ht="14.4" x14ac:dyDescent="0.25">
      <c r="A155" s="68"/>
      <c r="B155" s="66"/>
      <c r="C155" s="66"/>
      <c r="D155" s="66"/>
      <c r="E155" s="66"/>
      <c r="F155" s="67"/>
      <c r="G155" s="18"/>
      <c r="H155" s="27"/>
      <c r="I155" s="27"/>
      <c r="J155" s="27"/>
      <c r="K155" s="27"/>
      <c r="L155" s="27"/>
      <c r="M155" s="33"/>
      <c r="N155" s="33"/>
      <c r="O155" s="33"/>
      <c r="P155" s="33"/>
      <c r="Q155" s="33"/>
      <c r="R155" s="34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</row>
    <row r="156" spans="1:30" ht="14.4" x14ac:dyDescent="0.25">
      <c r="A156" s="68"/>
      <c r="B156" s="66"/>
      <c r="C156" s="66"/>
      <c r="D156" s="66"/>
      <c r="E156" s="66"/>
      <c r="F156" s="67"/>
      <c r="G156" s="18"/>
      <c r="H156" s="27"/>
      <c r="I156" s="27"/>
      <c r="J156" s="27"/>
      <c r="K156" s="27"/>
      <c r="L156" s="27"/>
      <c r="M156" s="33"/>
      <c r="N156" s="33"/>
      <c r="O156" s="33"/>
      <c r="P156" s="33"/>
      <c r="Q156" s="33"/>
      <c r="R156" s="34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</row>
    <row r="157" spans="1:30" ht="14.4" x14ac:dyDescent="0.25">
      <c r="A157" s="68"/>
      <c r="B157" s="66"/>
      <c r="C157" s="66"/>
      <c r="D157" s="66"/>
      <c r="E157" s="66"/>
      <c r="F157" s="67"/>
      <c r="G157" s="18"/>
      <c r="H157" s="27"/>
      <c r="I157" s="27"/>
      <c r="J157" s="27"/>
      <c r="K157" s="27"/>
      <c r="L157" s="27"/>
      <c r="M157" s="33"/>
      <c r="N157" s="33"/>
      <c r="O157" s="33"/>
      <c r="P157" s="33"/>
      <c r="Q157" s="33"/>
      <c r="R157" s="34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</row>
    <row r="158" spans="1:30" ht="14.4" x14ac:dyDescent="0.25">
      <c r="A158" s="68"/>
      <c r="B158" s="66"/>
      <c r="C158" s="66"/>
      <c r="D158" s="66"/>
      <c r="E158" s="66"/>
      <c r="F158" s="67"/>
      <c r="G158" s="18"/>
      <c r="H158" s="27"/>
      <c r="I158" s="27"/>
      <c r="J158" s="27"/>
      <c r="K158" s="27"/>
      <c r="L158" s="27"/>
      <c r="M158" s="33"/>
      <c r="N158" s="33"/>
      <c r="O158" s="33"/>
      <c r="P158" s="33"/>
      <c r="Q158" s="33"/>
      <c r="R158" s="34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</row>
    <row r="159" spans="1:30" ht="14.4" x14ac:dyDescent="0.25">
      <c r="A159" s="68"/>
      <c r="B159" s="66"/>
      <c r="C159" s="66"/>
      <c r="D159" s="66"/>
      <c r="E159" s="66"/>
      <c r="F159" s="67"/>
      <c r="G159" s="18"/>
      <c r="H159" s="27"/>
      <c r="I159" s="27"/>
      <c r="J159" s="27"/>
      <c r="K159" s="27"/>
      <c r="L159" s="27"/>
      <c r="M159" s="33"/>
      <c r="N159" s="33"/>
      <c r="O159" s="33"/>
      <c r="P159" s="33"/>
      <c r="Q159" s="33"/>
      <c r="R159" s="34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</row>
    <row r="160" spans="1:30" ht="32.25" customHeight="1" x14ac:dyDescent="0.25">
      <c r="A160" s="69"/>
      <c r="B160" s="70"/>
      <c r="C160" s="70"/>
      <c r="D160" s="70"/>
      <c r="E160" s="70"/>
      <c r="F160" s="70"/>
      <c r="G160" s="18"/>
      <c r="H160" s="27"/>
      <c r="I160" s="27"/>
      <c r="J160" s="27"/>
      <c r="K160" s="27"/>
      <c r="L160" s="27"/>
      <c r="M160" s="33"/>
      <c r="N160" s="33"/>
      <c r="O160" s="33"/>
      <c r="P160" s="33"/>
      <c r="Q160" s="33"/>
      <c r="R160" s="34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</row>
    <row r="161" spans="1:30" ht="14.4" x14ac:dyDescent="0.25">
      <c r="A161" s="71" t="s">
        <v>116</v>
      </c>
      <c r="B161" s="66"/>
      <c r="C161" s="66"/>
      <c r="D161" s="66"/>
      <c r="E161" s="66"/>
      <c r="F161" s="67"/>
      <c r="G161" s="18"/>
      <c r="H161" s="27"/>
      <c r="I161" s="27"/>
      <c r="J161" s="27"/>
      <c r="K161" s="27"/>
      <c r="L161" s="27"/>
      <c r="M161" s="33"/>
      <c r="N161" s="33"/>
      <c r="O161" s="33"/>
      <c r="P161" s="33"/>
      <c r="Q161" s="33"/>
      <c r="R161" s="34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</row>
    <row r="162" spans="1:30" ht="14.4" x14ac:dyDescent="0.25">
      <c r="A162" s="72" t="s">
        <v>117</v>
      </c>
      <c r="B162" s="66"/>
      <c r="C162" s="66"/>
      <c r="D162" s="66"/>
      <c r="E162" s="66"/>
      <c r="F162" s="67"/>
      <c r="G162" s="18"/>
      <c r="H162" s="27"/>
      <c r="I162" s="27"/>
      <c r="J162" s="27"/>
      <c r="K162" s="27"/>
      <c r="L162" s="27"/>
      <c r="M162" s="33"/>
      <c r="N162" s="33"/>
      <c r="O162" s="33"/>
      <c r="P162" s="33"/>
      <c r="Q162" s="33"/>
      <c r="R162" s="34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</row>
    <row r="163" spans="1:30" ht="14.4" x14ac:dyDescent="0.25">
      <c r="A163" s="65" t="s">
        <v>118</v>
      </c>
      <c r="B163" s="66"/>
      <c r="C163" s="66"/>
      <c r="D163" s="66"/>
      <c r="E163" s="66"/>
      <c r="F163" s="67"/>
      <c r="G163" s="18"/>
      <c r="H163" s="27"/>
      <c r="I163" s="27"/>
      <c r="J163" s="27"/>
      <c r="K163" s="27"/>
      <c r="L163" s="27"/>
      <c r="M163" s="33"/>
      <c r="N163" s="33"/>
      <c r="O163" s="33"/>
      <c r="P163" s="33"/>
      <c r="Q163" s="33"/>
      <c r="R163" s="34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</row>
    <row r="164" spans="1:30" ht="14.4" x14ac:dyDescent="0.25">
      <c r="A164" s="65" t="s">
        <v>119</v>
      </c>
      <c r="B164" s="66"/>
      <c r="C164" s="66"/>
      <c r="D164" s="66"/>
      <c r="E164" s="66"/>
      <c r="F164" s="67"/>
      <c r="G164" s="18"/>
      <c r="H164" s="27"/>
      <c r="I164" s="27"/>
      <c r="J164" s="27"/>
      <c r="K164" s="27"/>
      <c r="L164" s="27"/>
      <c r="M164" s="33"/>
      <c r="N164" s="33"/>
      <c r="O164" s="33"/>
      <c r="P164" s="33"/>
      <c r="Q164" s="33"/>
      <c r="R164" s="34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</row>
    <row r="165" spans="1:30" ht="14.4" x14ac:dyDescent="0.25">
      <c r="A165" s="65" t="s">
        <v>120</v>
      </c>
      <c r="B165" s="66"/>
      <c r="C165" s="66"/>
      <c r="D165" s="66"/>
      <c r="E165" s="66"/>
      <c r="F165" s="67"/>
      <c r="G165" s="18"/>
      <c r="H165" s="27"/>
      <c r="I165" s="27"/>
      <c r="J165" s="27"/>
      <c r="K165" s="27"/>
      <c r="L165" s="27"/>
      <c r="M165" s="33"/>
      <c r="N165" s="33"/>
      <c r="O165" s="33"/>
      <c r="P165" s="33"/>
      <c r="Q165" s="33"/>
      <c r="R165" s="34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</row>
    <row r="166" spans="1:30" ht="14.4" x14ac:dyDescent="0.25">
      <c r="A166" s="65" t="s">
        <v>121</v>
      </c>
      <c r="B166" s="66"/>
      <c r="C166" s="66"/>
      <c r="D166" s="66"/>
      <c r="E166" s="66"/>
      <c r="F166" s="67"/>
      <c r="G166" s="18"/>
      <c r="H166" s="27"/>
      <c r="I166" s="27"/>
      <c r="J166" s="27"/>
      <c r="K166" s="27"/>
      <c r="L166" s="27"/>
      <c r="M166" s="33"/>
      <c r="N166" s="33"/>
      <c r="O166" s="33"/>
      <c r="P166" s="33"/>
      <c r="Q166" s="33"/>
      <c r="R166" s="34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</row>
    <row r="167" spans="1:30" ht="14.4" x14ac:dyDescent="0.25">
      <c r="A167" s="65" t="s">
        <v>122</v>
      </c>
      <c r="B167" s="66"/>
      <c r="C167" s="66"/>
      <c r="D167" s="66"/>
      <c r="E167" s="66"/>
      <c r="F167" s="67"/>
      <c r="G167" s="18"/>
      <c r="H167" s="27"/>
      <c r="I167" s="27"/>
      <c r="J167" s="27"/>
      <c r="K167" s="27"/>
      <c r="L167" s="27"/>
      <c r="M167" s="33"/>
      <c r="N167" s="33"/>
      <c r="O167" s="33"/>
      <c r="P167" s="33"/>
      <c r="Q167" s="33"/>
      <c r="R167" s="34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</row>
    <row r="168" spans="1:30" ht="14.4" x14ac:dyDescent="0.25">
      <c r="A168" s="65" t="s">
        <v>123</v>
      </c>
      <c r="B168" s="66"/>
      <c r="C168" s="66"/>
      <c r="D168" s="66"/>
      <c r="E168" s="66"/>
      <c r="F168" s="67"/>
      <c r="G168" s="18"/>
      <c r="H168" s="27"/>
      <c r="I168" s="27"/>
      <c r="J168" s="27"/>
      <c r="K168" s="27"/>
      <c r="L168" s="27"/>
      <c r="M168" s="33"/>
      <c r="N168" s="33"/>
      <c r="O168" s="33"/>
      <c r="P168" s="33"/>
      <c r="Q168" s="33"/>
      <c r="R168" s="34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</row>
    <row r="169" spans="1:30" ht="14.4" x14ac:dyDescent="0.25">
      <c r="A169" s="65" t="s">
        <v>124</v>
      </c>
      <c r="B169" s="66"/>
      <c r="C169" s="66"/>
      <c r="D169" s="66"/>
      <c r="E169" s="66"/>
      <c r="F169" s="67"/>
      <c r="G169" s="18"/>
      <c r="H169" s="27"/>
      <c r="I169" s="27"/>
      <c r="J169" s="27"/>
      <c r="K169" s="27"/>
      <c r="L169" s="27"/>
      <c r="M169" s="33"/>
      <c r="N169" s="33"/>
      <c r="O169" s="33"/>
      <c r="P169" s="33"/>
      <c r="Q169" s="33"/>
      <c r="R169" s="34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</row>
    <row r="170" spans="1:30" ht="14.4" x14ac:dyDescent="0.25">
      <c r="A170" s="65" t="s">
        <v>125</v>
      </c>
      <c r="B170" s="66"/>
      <c r="C170" s="66"/>
      <c r="D170" s="66"/>
      <c r="E170" s="66"/>
      <c r="F170" s="67"/>
      <c r="G170" s="18"/>
      <c r="H170" s="27"/>
      <c r="I170" s="27"/>
      <c r="J170" s="27"/>
      <c r="K170" s="27"/>
      <c r="L170" s="27"/>
      <c r="M170" s="33"/>
      <c r="N170" s="33"/>
      <c r="O170" s="33"/>
      <c r="P170" s="33"/>
      <c r="Q170" s="33"/>
      <c r="R170" s="34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</row>
    <row r="171" spans="1:30" ht="14.4" x14ac:dyDescent="0.25">
      <c r="A171" s="65" t="s">
        <v>126</v>
      </c>
      <c r="B171" s="66"/>
      <c r="C171" s="66"/>
      <c r="D171" s="66"/>
      <c r="E171" s="66"/>
      <c r="F171" s="67"/>
      <c r="G171" s="18"/>
      <c r="H171" s="27"/>
      <c r="I171" s="27"/>
      <c r="J171" s="27"/>
      <c r="K171" s="27"/>
      <c r="L171" s="27"/>
      <c r="M171" s="33"/>
      <c r="N171" s="33"/>
      <c r="O171" s="33"/>
      <c r="P171" s="33"/>
      <c r="Q171" s="33"/>
      <c r="R171" s="34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</row>
    <row r="172" spans="1:30" ht="14.4" x14ac:dyDescent="0.25">
      <c r="A172" s="65" t="s">
        <v>127</v>
      </c>
      <c r="B172" s="66"/>
      <c r="C172" s="66"/>
      <c r="D172" s="66"/>
      <c r="E172" s="66"/>
      <c r="F172" s="67"/>
      <c r="G172" s="18"/>
      <c r="H172" s="27"/>
      <c r="I172" s="27"/>
      <c r="J172" s="27"/>
      <c r="K172" s="27"/>
      <c r="L172" s="27"/>
      <c r="M172" s="33"/>
      <c r="N172" s="33"/>
      <c r="O172" s="33"/>
      <c r="P172" s="33"/>
      <c r="Q172" s="33"/>
      <c r="R172" s="34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</row>
    <row r="173" spans="1:30" ht="14.4" x14ac:dyDescent="0.25">
      <c r="A173" s="65" t="s">
        <v>128</v>
      </c>
      <c r="B173" s="66"/>
      <c r="C173" s="66"/>
      <c r="D173" s="66"/>
      <c r="E173" s="66"/>
      <c r="F173" s="67"/>
      <c r="G173" s="18"/>
      <c r="H173" s="27"/>
      <c r="I173" s="27"/>
      <c r="J173" s="27"/>
      <c r="K173" s="27"/>
      <c r="L173" s="27"/>
      <c r="M173" s="33"/>
      <c r="N173" s="33"/>
      <c r="O173" s="33"/>
      <c r="P173" s="33"/>
      <c r="Q173" s="33"/>
      <c r="R173" s="34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</row>
    <row r="174" spans="1:30" ht="14.4" x14ac:dyDescent="0.25">
      <c r="A174" s="65" t="s">
        <v>129</v>
      </c>
      <c r="B174" s="66"/>
      <c r="C174" s="66"/>
      <c r="D174" s="66"/>
      <c r="E174" s="66"/>
      <c r="F174" s="67"/>
      <c r="G174" s="18"/>
      <c r="H174" s="27"/>
      <c r="I174" s="27"/>
      <c r="J174" s="27"/>
      <c r="K174" s="27"/>
      <c r="L174" s="27"/>
      <c r="M174" s="33"/>
      <c r="N174" s="33"/>
      <c r="O174" s="33"/>
      <c r="P174" s="33"/>
      <c r="Q174" s="33"/>
      <c r="R174" s="34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</row>
    <row r="175" spans="1:30" ht="14.4" x14ac:dyDescent="0.25">
      <c r="A175" s="65" t="s">
        <v>130</v>
      </c>
      <c r="B175" s="66"/>
      <c r="C175" s="66"/>
      <c r="D175" s="66"/>
      <c r="E175" s="66"/>
      <c r="F175" s="67"/>
      <c r="G175" s="18"/>
      <c r="H175" s="27"/>
      <c r="I175" s="27"/>
      <c r="J175" s="27"/>
      <c r="K175" s="27"/>
      <c r="L175" s="27"/>
      <c r="M175" s="33"/>
      <c r="N175" s="33"/>
      <c r="O175" s="33"/>
      <c r="P175" s="33"/>
      <c r="Q175" s="33"/>
      <c r="R175" s="34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</row>
    <row r="176" spans="1:30" ht="14.4" x14ac:dyDescent="0.25">
      <c r="A176" s="65" t="s">
        <v>131</v>
      </c>
      <c r="B176" s="66"/>
      <c r="C176" s="66"/>
      <c r="D176" s="66"/>
      <c r="E176" s="66"/>
      <c r="F176" s="67"/>
      <c r="G176" s="18"/>
      <c r="H176" s="27"/>
      <c r="I176" s="27"/>
      <c r="J176" s="27"/>
      <c r="K176" s="27"/>
      <c r="L176" s="27"/>
      <c r="M176" s="33"/>
      <c r="N176" s="33"/>
      <c r="O176" s="33"/>
      <c r="P176" s="33"/>
      <c r="Q176" s="33"/>
      <c r="R176" s="34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</row>
    <row r="177" spans="1:30" ht="14.4" x14ac:dyDescent="0.25">
      <c r="A177" s="65" t="s">
        <v>132</v>
      </c>
      <c r="B177" s="66"/>
      <c r="C177" s="66"/>
      <c r="D177" s="66"/>
      <c r="E177" s="66"/>
      <c r="F177" s="67"/>
      <c r="G177" s="18"/>
      <c r="H177" s="27"/>
      <c r="I177" s="27"/>
      <c r="J177" s="27"/>
      <c r="K177" s="27"/>
      <c r="L177" s="27"/>
      <c r="M177" s="33"/>
      <c r="N177" s="33"/>
      <c r="O177" s="33"/>
      <c r="P177" s="33"/>
      <c r="Q177" s="33"/>
      <c r="R177" s="34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</row>
    <row r="178" spans="1:30" ht="14.4" x14ac:dyDescent="0.25">
      <c r="A178" s="65" t="s">
        <v>133</v>
      </c>
      <c r="B178" s="66"/>
      <c r="C178" s="66"/>
      <c r="D178" s="66"/>
      <c r="E178" s="66"/>
      <c r="F178" s="67"/>
      <c r="G178" s="18"/>
      <c r="H178" s="27"/>
      <c r="I178" s="27"/>
      <c r="J178" s="27"/>
      <c r="K178" s="27"/>
      <c r="L178" s="27"/>
      <c r="M178" s="33"/>
      <c r="N178" s="33"/>
      <c r="O178" s="33"/>
      <c r="P178" s="33"/>
      <c r="Q178" s="33"/>
      <c r="R178" s="34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</row>
    <row r="179" spans="1:30" ht="14.4" x14ac:dyDescent="0.25">
      <c r="A179" s="65" t="s">
        <v>134</v>
      </c>
      <c r="B179" s="66"/>
      <c r="C179" s="66"/>
      <c r="D179" s="66"/>
      <c r="E179" s="66"/>
      <c r="F179" s="67"/>
      <c r="G179" s="18"/>
      <c r="H179" s="27"/>
      <c r="I179" s="27"/>
      <c r="J179" s="27"/>
      <c r="K179" s="27"/>
      <c r="L179" s="27"/>
      <c r="M179" s="33"/>
      <c r="N179" s="33"/>
      <c r="O179" s="33"/>
      <c r="P179" s="33"/>
      <c r="Q179" s="33"/>
      <c r="R179" s="34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</row>
    <row r="180" spans="1:30" ht="14.4" x14ac:dyDescent="0.25">
      <c r="A180" s="65" t="s">
        <v>135</v>
      </c>
      <c r="B180" s="66"/>
      <c r="C180" s="66"/>
      <c r="D180" s="66"/>
      <c r="E180" s="66"/>
      <c r="F180" s="67"/>
      <c r="G180" s="18"/>
      <c r="H180" s="27"/>
      <c r="I180" s="27"/>
      <c r="J180" s="27"/>
      <c r="K180" s="27"/>
      <c r="L180" s="27"/>
      <c r="M180" s="33"/>
      <c r="N180" s="33"/>
      <c r="O180" s="33"/>
      <c r="P180" s="33"/>
      <c r="Q180" s="33"/>
      <c r="R180" s="34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</row>
    <row r="181" spans="1:30" ht="14.4" x14ac:dyDescent="0.25">
      <c r="A181" s="65" t="s">
        <v>136</v>
      </c>
      <c r="B181" s="66"/>
      <c r="C181" s="66"/>
      <c r="D181" s="66"/>
      <c r="E181" s="66"/>
      <c r="F181" s="67"/>
      <c r="G181" s="18"/>
      <c r="H181" s="27"/>
      <c r="I181" s="27"/>
      <c r="J181" s="27"/>
      <c r="K181" s="27"/>
      <c r="L181" s="27"/>
      <c r="M181" s="33"/>
      <c r="N181" s="33"/>
      <c r="O181" s="33"/>
      <c r="P181" s="33"/>
      <c r="Q181" s="33"/>
      <c r="R181" s="34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</row>
    <row r="182" spans="1:30" ht="14.4" x14ac:dyDescent="0.25">
      <c r="A182" s="65" t="s">
        <v>137</v>
      </c>
      <c r="B182" s="66"/>
      <c r="C182" s="66"/>
      <c r="D182" s="66"/>
      <c r="E182" s="66"/>
      <c r="F182" s="67"/>
      <c r="G182" s="18"/>
      <c r="H182" s="27"/>
      <c r="I182" s="27"/>
      <c r="J182" s="27"/>
      <c r="K182" s="27"/>
      <c r="L182" s="27"/>
      <c r="M182" s="33"/>
      <c r="N182" s="33"/>
      <c r="O182" s="33"/>
      <c r="P182" s="33"/>
      <c r="Q182" s="33"/>
      <c r="R182" s="34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</row>
    <row r="183" spans="1:30" ht="14.4" x14ac:dyDescent="0.25">
      <c r="A183" s="65" t="s">
        <v>138</v>
      </c>
      <c r="B183" s="66"/>
      <c r="C183" s="66"/>
      <c r="D183" s="66"/>
      <c r="E183" s="66"/>
      <c r="F183" s="67"/>
      <c r="G183" s="18"/>
      <c r="H183" s="27"/>
      <c r="I183" s="27"/>
      <c r="J183" s="27"/>
      <c r="K183" s="27"/>
      <c r="L183" s="27"/>
      <c r="M183" s="33"/>
      <c r="N183" s="33"/>
      <c r="O183" s="33"/>
      <c r="P183" s="33"/>
      <c r="Q183" s="33"/>
      <c r="R183" s="34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</row>
    <row r="184" spans="1:30" ht="14.4" x14ac:dyDescent="0.25">
      <c r="A184" s="65" t="s">
        <v>139</v>
      </c>
      <c r="B184" s="66"/>
      <c r="C184" s="66"/>
      <c r="D184" s="66"/>
      <c r="E184" s="66"/>
      <c r="F184" s="67"/>
      <c r="G184" s="18"/>
      <c r="H184" s="27"/>
      <c r="I184" s="27"/>
      <c r="J184" s="27"/>
      <c r="K184" s="27"/>
      <c r="L184" s="27"/>
      <c r="M184" s="33"/>
      <c r="N184" s="33"/>
      <c r="O184" s="33"/>
      <c r="P184" s="33"/>
      <c r="Q184" s="33"/>
      <c r="R184" s="34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</row>
    <row r="185" spans="1:30" ht="14.4" x14ac:dyDescent="0.25">
      <c r="A185" s="65" t="s">
        <v>140</v>
      </c>
      <c r="B185" s="66"/>
      <c r="C185" s="66"/>
      <c r="D185" s="66"/>
      <c r="E185" s="66"/>
      <c r="F185" s="67"/>
      <c r="G185" s="18"/>
      <c r="H185" s="27"/>
      <c r="I185" s="27"/>
      <c r="J185" s="27"/>
      <c r="K185" s="27"/>
      <c r="L185" s="27"/>
      <c r="M185" s="33"/>
      <c r="N185" s="33"/>
      <c r="O185" s="33"/>
      <c r="P185" s="33"/>
      <c r="Q185" s="33"/>
      <c r="R185" s="45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</row>
    <row r="186" spans="1:30" ht="14.4" x14ac:dyDescent="0.25">
      <c r="A186" s="65" t="s">
        <v>141</v>
      </c>
      <c r="B186" s="66"/>
      <c r="C186" s="66"/>
      <c r="D186" s="66"/>
      <c r="E186" s="66"/>
      <c r="F186" s="67"/>
      <c r="G186" s="18"/>
      <c r="H186" s="27"/>
      <c r="I186" s="27"/>
      <c r="J186" s="27"/>
      <c r="K186" s="27"/>
      <c r="L186" s="27"/>
      <c r="M186" s="33"/>
      <c r="N186" s="33"/>
      <c r="O186" s="33"/>
      <c r="P186" s="33"/>
      <c r="Q186" s="33"/>
      <c r="R186" s="45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</row>
    <row r="187" spans="1:30" ht="14.4" x14ac:dyDescent="0.25">
      <c r="A187" s="65" t="s">
        <v>142</v>
      </c>
      <c r="B187" s="66"/>
      <c r="C187" s="66"/>
      <c r="D187" s="66"/>
      <c r="E187" s="66"/>
      <c r="F187" s="67"/>
      <c r="G187" s="18"/>
      <c r="H187" s="27"/>
      <c r="I187" s="27"/>
      <c r="J187" s="27"/>
      <c r="K187" s="27"/>
      <c r="L187" s="27"/>
      <c r="M187" s="33"/>
      <c r="N187" s="33"/>
      <c r="O187" s="33"/>
      <c r="P187" s="33"/>
      <c r="Q187" s="33"/>
      <c r="R187" s="45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</row>
    <row r="188" spans="1:30" ht="14.4" x14ac:dyDescent="0.25">
      <c r="A188" s="65" t="s">
        <v>143</v>
      </c>
      <c r="B188" s="66"/>
      <c r="C188" s="66"/>
      <c r="D188" s="66"/>
      <c r="E188" s="66"/>
      <c r="F188" s="67"/>
      <c r="G188" s="18"/>
      <c r="H188" s="27"/>
      <c r="I188" s="27"/>
      <c r="J188" s="27"/>
      <c r="K188" s="27"/>
      <c r="L188" s="27"/>
      <c r="M188" s="33"/>
      <c r="N188" s="33"/>
      <c r="O188" s="33"/>
      <c r="P188" s="33"/>
      <c r="Q188" s="33"/>
      <c r="R188" s="45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</row>
    <row r="189" spans="1:30" ht="14.4" x14ac:dyDescent="0.25">
      <c r="A189" s="65" t="s">
        <v>144</v>
      </c>
      <c r="B189" s="66"/>
      <c r="C189" s="66"/>
      <c r="D189" s="66"/>
      <c r="E189" s="66"/>
      <c r="F189" s="67"/>
      <c r="G189" s="18"/>
      <c r="H189" s="27"/>
      <c r="I189" s="27"/>
      <c r="J189" s="27"/>
      <c r="K189" s="27"/>
      <c r="L189" s="27"/>
      <c r="M189" s="33"/>
      <c r="N189" s="33"/>
      <c r="O189" s="33"/>
      <c r="P189" s="33"/>
      <c r="Q189" s="33"/>
      <c r="R189" s="45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</row>
    <row r="190" spans="1:30" ht="14.4" x14ac:dyDescent="0.25">
      <c r="A190" s="65" t="s">
        <v>145</v>
      </c>
      <c r="B190" s="66"/>
      <c r="C190" s="66"/>
      <c r="D190" s="66"/>
      <c r="E190" s="66"/>
      <c r="F190" s="67"/>
      <c r="G190" s="18"/>
      <c r="H190" s="27"/>
      <c r="I190" s="27"/>
      <c r="J190" s="27"/>
      <c r="K190" s="27"/>
      <c r="L190" s="27"/>
      <c r="M190" s="33"/>
      <c r="N190" s="33"/>
      <c r="O190" s="33"/>
      <c r="P190" s="33"/>
      <c r="Q190" s="33"/>
      <c r="R190" s="45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</row>
    <row r="191" spans="1:30" ht="14.4" x14ac:dyDescent="0.25">
      <c r="A191" s="65" t="s">
        <v>146</v>
      </c>
      <c r="B191" s="66"/>
      <c r="C191" s="66"/>
      <c r="D191" s="66"/>
      <c r="E191" s="66"/>
      <c r="F191" s="67"/>
      <c r="G191" s="18"/>
      <c r="H191" s="27"/>
      <c r="I191" s="27"/>
      <c r="J191" s="27"/>
      <c r="K191" s="27"/>
      <c r="L191" s="27"/>
      <c r="M191" s="33"/>
      <c r="N191" s="33"/>
      <c r="O191" s="33"/>
      <c r="P191" s="33"/>
      <c r="Q191" s="33"/>
      <c r="R191" s="45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</row>
    <row r="192" spans="1:30" ht="14.4" x14ac:dyDescent="0.25">
      <c r="A192" s="65" t="s">
        <v>147</v>
      </c>
      <c r="B192" s="66"/>
      <c r="C192" s="66"/>
      <c r="D192" s="66"/>
      <c r="E192" s="66"/>
      <c r="F192" s="67"/>
      <c r="G192" s="18"/>
      <c r="H192" s="27"/>
      <c r="I192" s="27"/>
      <c r="J192" s="27"/>
      <c r="K192" s="27"/>
      <c r="L192" s="27"/>
      <c r="M192" s="33"/>
      <c r="N192" s="33"/>
      <c r="O192" s="33"/>
      <c r="P192" s="33"/>
      <c r="Q192" s="33"/>
      <c r="R192" s="45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</row>
    <row r="193" spans="1:30" ht="14.4" x14ac:dyDescent="0.25">
      <c r="A193" s="65" t="s">
        <v>148</v>
      </c>
      <c r="B193" s="66"/>
      <c r="C193" s="66"/>
      <c r="D193" s="66"/>
      <c r="E193" s="66"/>
      <c r="F193" s="67"/>
      <c r="G193" s="18"/>
      <c r="H193" s="27"/>
      <c r="I193" s="27"/>
      <c r="J193" s="27"/>
      <c r="K193" s="27"/>
      <c r="L193" s="27"/>
      <c r="M193" s="33"/>
      <c r="N193" s="33"/>
      <c r="O193" s="33"/>
      <c r="P193" s="33"/>
      <c r="Q193" s="33"/>
      <c r="R193" s="45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</row>
    <row r="194" spans="1:30" ht="14.4" x14ac:dyDescent="0.25">
      <c r="A194" s="65" t="s">
        <v>149</v>
      </c>
      <c r="B194" s="66"/>
      <c r="C194" s="66"/>
      <c r="D194" s="66"/>
      <c r="E194" s="66"/>
      <c r="F194" s="67"/>
      <c r="G194" s="18"/>
      <c r="H194" s="27"/>
      <c r="I194" s="27"/>
      <c r="J194" s="27"/>
      <c r="K194" s="27"/>
      <c r="L194" s="27"/>
      <c r="M194" s="33"/>
      <c r="N194" s="33"/>
      <c r="O194" s="33"/>
      <c r="P194" s="33"/>
      <c r="Q194" s="33"/>
      <c r="R194" s="45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</row>
    <row r="195" spans="1:30" ht="14.4" x14ac:dyDescent="0.25">
      <c r="A195" s="65" t="s">
        <v>150</v>
      </c>
      <c r="B195" s="66"/>
      <c r="C195" s="66"/>
      <c r="D195" s="66"/>
      <c r="E195" s="66"/>
      <c r="F195" s="67"/>
      <c r="G195" s="18"/>
      <c r="H195" s="27"/>
      <c r="I195" s="27"/>
      <c r="J195" s="27"/>
      <c r="K195" s="27"/>
      <c r="L195" s="27"/>
      <c r="M195" s="33"/>
      <c r="N195" s="33"/>
      <c r="O195" s="33"/>
      <c r="P195" s="33"/>
      <c r="Q195" s="33"/>
      <c r="R195" s="45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</row>
    <row r="196" spans="1:30" ht="14.4" x14ac:dyDescent="0.25">
      <c r="A196" s="65" t="s">
        <v>151</v>
      </c>
      <c r="B196" s="66"/>
      <c r="C196" s="66"/>
      <c r="D196" s="66"/>
      <c r="E196" s="66"/>
      <c r="F196" s="67"/>
      <c r="G196" s="18"/>
      <c r="H196" s="27"/>
      <c r="I196" s="27"/>
      <c r="J196" s="27"/>
      <c r="K196" s="27"/>
      <c r="L196" s="27"/>
      <c r="M196" s="33"/>
      <c r="N196" s="33"/>
      <c r="O196" s="33"/>
      <c r="P196" s="33"/>
      <c r="Q196" s="33"/>
      <c r="R196" s="45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</row>
    <row r="197" spans="1:30" ht="14.4" x14ac:dyDescent="0.25">
      <c r="A197" s="65" t="s">
        <v>152</v>
      </c>
      <c r="B197" s="66"/>
      <c r="C197" s="66"/>
      <c r="D197" s="66"/>
      <c r="E197" s="66"/>
      <c r="F197" s="67"/>
      <c r="G197" s="18"/>
      <c r="H197" s="27"/>
      <c r="I197" s="27"/>
      <c r="J197" s="27"/>
      <c r="K197" s="27"/>
      <c r="L197" s="27"/>
      <c r="M197" s="33"/>
      <c r="N197" s="33"/>
      <c r="O197" s="33"/>
      <c r="P197" s="33"/>
      <c r="Q197" s="33"/>
      <c r="R197" s="45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</row>
    <row r="198" spans="1:30" ht="14.4" x14ac:dyDescent="0.25">
      <c r="A198" s="65" t="s">
        <v>153</v>
      </c>
      <c r="B198" s="66"/>
      <c r="C198" s="66"/>
      <c r="D198" s="66"/>
      <c r="E198" s="66"/>
      <c r="F198" s="67"/>
      <c r="G198" s="18"/>
      <c r="H198" s="27"/>
      <c r="I198" s="27"/>
      <c r="J198" s="27"/>
      <c r="K198" s="27"/>
      <c r="L198" s="27"/>
      <c r="M198" s="33"/>
      <c r="N198" s="33"/>
      <c r="O198" s="33"/>
      <c r="P198" s="33"/>
      <c r="Q198" s="33"/>
      <c r="R198" s="45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</row>
    <row r="199" spans="1:30" ht="14.4" x14ac:dyDescent="0.25">
      <c r="A199" s="65" t="s">
        <v>154</v>
      </c>
      <c r="B199" s="66"/>
      <c r="C199" s="66"/>
      <c r="D199" s="66"/>
      <c r="E199" s="66"/>
      <c r="F199" s="67"/>
      <c r="G199" s="18"/>
      <c r="H199" s="27"/>
      <c r="I199" s="27"/>
      <c r="J199" s="27"/>
      <c r="K199" s="27"/>
      <c r="L199" s="27"/>
      <c r="M199" s="33"/>
      <c r="N199" s="33"/>
      <c r="O199" s="33"/>
      <c r="P199" s="33"/>
      <c r="Q199" s="33"/>
      <c r="R199" s="45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</row>
    <row r="200" spans="1:30" ht="14.4" x14ac:dyDescent="0.25">
      <c r="A200" s="65" t="s">
        <v>155</v>
      </c>
      <c r="B200" s="66"/>
      <c r="C200" s="66"/>
      <c r="D200" s="66"/>
      <c r="E200" s="66"/>
      <c r="F200" s="67"/>
      <c r="G200" s="18"/>
      <c r="H200" s="27"/>
      <c r="I200" s="27"/>
      <c r="J200" s="27"/>
      <c r="K200" s="27"/>
      <c r="L200" s="27"/>
      <c r="M200" s="33"/>
      <c r="N200" s="33"/>
      <c r="O200" s="33"/>
      <c r="P200" s="33"/>
      <c r="Q200" s="33"/>
      <c r="R200" s="45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</row>
    <row r="201" spans="1:30" ht="14.4" x14ac:dyDescent="0.25">
      <c r="A201" s="65" t="s">
        <v>156</v>
      </c>
      <c r="B201" s="66"/>
      <c r="C201" s="66"/>
      <c r="D201" s="66"/>
      <c r="E201" s="66"/>
      <c r="F201" s="67"/>
      <c r="G201" s="18"/>
      <c r="H201" s="27"/>
      <c r="I201" s="27"/>
      <c r="J201" s="27"/>
      <c r="K201" s="27"/>
      <c r="L201" s="27"/>
      <c r="M201" s="33"/>
      <c r="N201" s="33"/>
      <c r="O201" s="33"/>
      <c r="P201" s="33"/>
      <c r="Q201" s="33"/>
      <c r="R201" s="45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</row>
    <row r="202" spans="1:30" ht="14.4" x14ac:dyDescent="0.25">
      <c r="A202" s="65" t="s">
        <v>157</v>
      </c>
      <c r="B202" s="66"/>
      <c r="C202" s="66"/>
      <c r="D202" s="66"/>
      <c r="E202" s="66"/>
      <c r="F202" s="67"/>
      <c r="G202" s="18"/>
      <c r="H202" s="27"/>
      <c r="I202" s="27"/>
      <c r="J202" s="27"/>
      <c r="K202" s="27"/>
      <c r="L202" s="27"/>
      <c r="M202" s="33"/>
      <c r="N202" s="33"/>
      <c r="O202" s="33"/>
      <c r="P202" s="33"/>
      <c r="Q202" s="33"/>
      <c r="R202" s="45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</row>
    <row r="203" spans="1:30" ht="13.8" x14ac:dyDescent="0.25">
      <c r="A203" s="65" t="s">
        <v>158</v>
      </c>
      <c r="B203" s="66"/>
      <c r="C203" s="66"/>
      <c r="D203" s="66"/>
      <c r="E203" s="66"/>
      <c r="F203" s="6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</row>
    <row r="204" spans="1:30" ht="13.8" x14ac:dyDescent="0.25">
      <c r="A204" s="65" t="s">
        <v>159</v>
      </c>
      <c r="B204" s="66"/>
      <c r="C204" s="66"/>
      <c r="D204" s="66"/>
      <c r="E204" s="66"/>
      <c r="F204" s="67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</row>
    <row r="205" spans="1:30" ht="13.8" x14ac:dyDescent="0.25">
      <c r="A205" s="65" t="s">
        <v>160</v>
      </c>
      <c r="B205" s="66"/>
      <c r="C205" s="66"/>
      <c r="D205" s="66"/>
      <c r="E205" s="66"/>
      <c r="F205" s="67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</row>
    <row r="206" spans="1:30" ht="13.8" x14ac:dyDescent="0.25">
      <c r="A206" s="65" t="s">
        <v>161</v>
      </c>
      <c r="B206" s="66"/>
      <c r="C206" s="66"/>
      <c r="D206" s="66"/>
      <c r="E206" s="66"/>
      <c r="F206" s="67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</row>
    <row r="207" spans="1:30" ht="13.8" x14ac:dyDescent="0.25">
      <c r="A207" s="65" t="s">
        <v>162</v>
      </c>
      <c r="B207" s="66"/>
      <c r="C207" s="66"/>
      <c r="D207" s="66"/>
      <c r="E207" s="66"/>
      <c r="F207" s="67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</row>
    <row r="208" spans="1:30" ht="13.8" x14ac:dyDescent="0.25">
      <c r="A208" s="65" t="s">
        <v>163</v>
      </c>
      <c r="B208" s="66"/>
      <c r="C208" s="66"/>
      <c r="D208" s="66"/>
      <c r="E208" s="66"/>
      <c r="F208" s="67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</row>
    <row r="209" spans="1:30" ht="13.8" x14ac:dyDescent="0.25">
      <c r="A209" s="65" t="s">
        <v>164</v>
      </c>
      <c r="B209" s="66"/>
      <c r="C209" s="66"/>
      <c r="D209" s="66"/>
      <c r="E209" s="66"/>
      <c r="F209" s="67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</row>
    <row r="210" spans="1:30" ht="13.8" x14ac:dyDescent="0.25">
      <c r="A210" s="65" t="s">
        <v>165</v>
      </c>
      <c r="B210" s="66"/>
      <c r="C210" s="66"/>
      <c r="D210" s="66"/>
      <c r="E210" s="66"/>
      <c r="F210" s="67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</row>
    <row r="211" spans="1:30" ht="13.8" x14ac:dyDescent="0.25">
      <c r="A211" s="65" t="s">
        <v>166</v>
      </c>
      <c r="B211" s="66"/>
      <c r="C211" s="66"/>
      <c r="D211" s="66"/>
      <c r="E211" s="66"/>
      <c r="F211" s="67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</row>
    <row r="212" spans="1:30" ht="13.8" x14ac:dyDescent="0.25">
      <c r="A212" s="65" t="s">
        <v>167</v>
      </c>
      <c r="B212" s="66"/>
      <c r="C212" s="66"/>
      <c r="D212" s="66"/>
      <c r="E212" s="66"/>
      <c r="F212" s="67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</row>
    <row r="213" spans="1:30" ht="13.8" x14ac:dyDescent="0.25">
      <c r="A213" s="65" t="s">
        <v>168</v>
      </c>
      <c r="B213" s="66"/>
      <c r="C213" s="66"/>
      <c r="D213" s="66"/>
      <c r="E213" s="66"/>
      <c r="F213" s="67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</row>
    <row r="214" spans="1:30" ht="13.8" x14ac:dyDescent="0.25">
      <c r="A214" s="65" t="s">
        <v>169</v>
      </c>
      <c r="B214" s="66"/>
      <c r="C214" s="66"/>
      <c r="D214" s="66"/>
      <c r="E214" s="66"/>
      <c r="F214" s="67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</row>
    <row r="215" spans="1:30" ht="13.8" x14ac:dyDescent="0.25">
      <c r="A215" s="65" t="s">
        <v>170</v>
      </c>
      <c r="B215" s="66"/>
      <c r="C215" s="66"/>
      <c r="D215" s="66"/>
      <c r="E215" s="66"/>
      <c r="F215" s="67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</row>
    <row r="216" spans="1:30" ht="13.8" x14ac:dyDescent="0.25">
      <c r="A216" s="65" t="s">
        <v>171</v>
      </c>
      <c r="B216" s="66"/>
      <c r="C216" s="66"/>
      <c r="D216" s="66"/>
      <c r="E216" s="66"/>
      <c r="F216" s="67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</row>
    <row r="217" spans="1:30" ht="13.8" x14ac:dyDescent="0.25">
      <c r="A217" s="65" t="s">
        <v>172</v>
      </c>
      <c r="B217" s="66"/>
      <c r="C217" s="66"/>
      <c r="D217" s="66"/>
      <c r="E217" s="66"/>
      <c r="F217" s="67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</row>
    <row r="218" spans="1:30" ht="13.8" x14ac:dyDescent="0.25">
      <c r="A218" s="65" t="s">
        <v>173</v>
      </c>
      <c r="B218" s="66"/>
      <c r="C218" s="66"/>
      <c r="D218" s="66"/>
      <c r="E218" s="66"/>
      <c r="F218" s="67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</row>
    <row r="219" spans="1:30" ht="13.8" x14ac:dyDescent="0.25">
      <c r="A219" s="65" t="s">
        <v>174</v>
      </c>
      <c r="B219" s="66"/>
      <c r="C219" s="66"/>
      <c r="D219" s="66"/>
      <c r="E219" s="66"/>
      <c r="F219" s="67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</row>
    <row r="220" spans="1:30" ht="13.8" x14ac:dyDescent="0.25">
      <c r="A220" s="65" t="s">
        <v>175</v>
      </c>
      <c r="B220" s="66"/>
      <c r="C220" s="66"/>
      <c r="D220" s="66"/>
      <c r="E220" s="66"/>
      <c r="F220" s="67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</row>
    <row r="221" spans="1:30" ht="13.8" x14ac:dyDescent="0.25">
      <c r="A221" s="65" t="s">
        <v>176</v>
      </c>
      <c r="B221" s="66"/>
      <c r="C221" s="66"/>
      <c r="D221" s="66"/>
      <c r="E221" s="66"/>
      <c r="F221" s="67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</row>
    <row r="222" spans="1:30" ht="13.8" x14ac:dyDescent="0.25">
      <c r="A222" s="65" t="s">
        <v>177</v>
      </c>
      <c r="B222" s="66"/>
      <c r="C222" s="66"/>
      <c r="D222" s="66"/>
      <c r="E222" s="66"/>
      <c r="F222" s="67"/>
      <c r="G222" s="49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</row>
    <row r="223" spans="1:30" ht="13.8" x14ac:dyDescent="0.25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</row>
    <row r="224" spans="1:30" ht="13.8" x14ac:dyDescent="0.25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</row>
    <row r="225" spans="1:17" ht="13.8" x14ac:dyDescent="0.25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</row>
    <row r="226" spans="1:17" ht="13.8" x14ac:dyDescent="0.25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</row>
    <row r="227" spans="1:17" ht="13.8" x14ac:dyDescent="0.25"/>
    <row r="228" spans="1:17" ht="13.8" x14ac:dyDescent="0.25"/>
    <row r="229" spans="1:17" ht="13.8" x14ac:dyDescent="0.25"/>
    <row r="230" spans="1:17" ht="13.8" x14ac:dyDescent="0.25"/>
    <row r="231" spans="1:17" ht="13.8" x14ac:dyDescent="0.25"/>
    <row r="232" spans="1:17" ht="13.8" x14ac:dyDescent="0.25"/>
    <row r="233" spans="1:17" ht="13.8" x14ac:dyDescent="0.25"/>
    <row r="234" spans="1:17" ht="13.8" x14ac:dyDescent="0.25"/>
    <row r="235" spans="1:17" ht="13.8" x14ac:dyDescent="0.25"/>
    <row r="236" spans="1:17" ht="13.8" x14ac:dyDescent="0.25"/>
    <row r="237" spans="1:17" ht="13.8" x14ac:dyDescent="0.25"/>
    <row r="238" spans="1:17" ht="13.8" x14ac:dyDescent="0.25"/>
    <row r="239" spans="1:17" ht="13.8" x14ac:dyDescent="0.25"/>
    <row r="240" spans="1:17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3.8" x14ac:dyDescent="0.25"/>
    <row r="413" ht="13.8" x14ac:dyDescent="0.25"/>
    <row r="414" ht="13.8" x14ac:dyDescent="0.25"/>
    <row r="415" ht="13.8" x14ac:dyDescent="0.25"/>
    <row r="416" ht="13.8" x14ac:dyDescent="0.25"/>
    <row r="417" ht="13.8" x14ac:dyDescent="0.25"/>
    <row r="418" ht="13.8" x14ac:dyDescent="0.25"/>
    <row r="419" ht="13.8" x14ac:dyDescent="0.25"/>
    <row r="420" ht="13.8" x14ac:dyDescent="0.25"/>
    <row r="421" ht="13.8" x14ac:dyDescent="0.25"/>
    <row r="422" ht="13.8" x14ac:dyDescent="0.25"/>
    <row r="423" ht="13.8" x14ac:dyDescent="0.25"/>
    <row r="424" ht="13.8" x14ac:dyDescent="0.25"/>
    <row r="425" ht="13.8" x14ac:dyDescent="0.25"/>
    <row r="426" ht="13.8" x14ac:dyDescent="0.25"/>
    <row r="427" ht="13.8" x14ac:dyDescent="0.25"/>
    <row r="428" ht="13.8" x14ac:dyDescent="0.25"/>
    <row r="429" ht="13.8" x14ac:dyDescent="0.25"/>
    <row r="430" ht="13.8" x14ac:dyDescent="0.25"/>
    <row r="431" ht="13.8" x14ac:dyDescent="0.25"/>
    <row r="432" ht="13.8" x14ac:dyDescent="0.25"/>
    <row r="433" ht="13.8" x14ac:dyDescent="0.25"/>
    <row r="434" ht="13.8" x14ac:dyDescent="0.25"/>
    <row r="435" ht="13.8" x14ac:dyDescent="0.25"/>
    <row r="436" ht="13.8" x14ac:dyDescent="0.25"/>
    <row r="437" ht="13.8" x14ac:dyDescent="0.25"/>
    <row r="438" ht="13.8" x14ac:dyDescent="0.25"/>
    <row r="439" ht="13.8" x14ac:dyDescent="0.25"/>
    <row r="440" ht="13.8" x14ac:dyDescent="0.25"/>
    <row r="441" ht="13.8" x14ac:dyDescent="0.25"/>
    <row r="442" ht="13.8" x14ac:dyDescent="0.25"/>
    <row r="443" ht="13.8" x14ac:dyDescent="0.25"/>
    <row r="444" ht="13.8" x14ac:dyDescent="0.25"/>
    <row r="445" ht="13.8" x14ac:dyDescent="0.25"/>
    <row r="446" ht="13.8" x14ac:dyDescent="0.25"/>
    <row r="447" ht="13.8" x14ac:dyDescent="0.25"/>
    <row r="448" ht="13.8" x14ac:dyDescent="0.25"/>
    <row r="449" ht="13.8" x14ac:dyDescent="0.25"/>
    <row r="450" ht="13.8" x14ac:dyDescent="0.25"/>
    <row r="451" ht="13.8" x14ac:dyDescent="0.25"/>
    <row r="452" ht="13.8" x14ac:dyDescent="0.25"/>
    <row r="453" ht="13.8" x14ac:dyDescent="0.25"/>
    <row r="454" ht="13.8" x14ac:dyDescent="0.25"/>
    <row r="455" ht="13.8" x14ac:dyDescent="0.25"/>
    <row r="456" ht="13.8" x14ac:dyDescent="0.25"/>
    <row r="457" ht="13.8" x14ac:dyDescent="0.25"/>
    <row r="458" ht="13.8" x14ac:dyDescent="0.25"/>
    <row r="459" ht="13.8" x14ac:dyDescent="0.25"/>
    <row r="460" ht="13.8" x14ac:dyDescent="0.25"/>
    <row r="461" ht="13.8" x14ac:dyDescent="0.25"/>
    <row r="462" ht="13.8" x14ac:dyDescent="0.25"/>
    <row r="463" ht="13.8" x14ac:dyDescent="0.25"/>
    <row r="464" ht="13.8" x14ac:dyDescent="0.25"/>
    <row r="465" ht="13.8" x14ac:dyDescent="0.25"/>
    <row r="466" ht="13.8" x14ac:dyDescent="0.25"/>
    <row r="467" ht="13.8" x14ac:dyDescent="0.25"/>
    <row r="468" ht="13.8" x14ac:dyDescent="0.25"/>
    <row r="469" ht="13.8" x14ac:dyDescent="0.25"/>
    <row r="470" ht="13.8" x14ac:dyDescent="0.25"/>
    <row r="471" ht="13.8" x14ac:dyDescent="0.25"/>
    <row r="472" ht="13.8" x14ac:dyDescent="0.25"/>
    <row r="473" ht="13.8" x14ac:dyDescent="0.25"/>
    <row r="474" ht="13.8" x14ac:dyDescent="0.25"/>
    <row r="475" ht="13.8" x14ac:dyDescent="0.25"/>
    <row r="476" ht="13.8" x14ac:dyDescent="0.25"/>
    <row r="477" ht="13.8" x14ac:dyDescent="0.25"/>
    <row r="478" ht="13.8" x14ac:dyDescent="0.25"/>
    <row r="479" ht="13.8" x14ac:dyDescent="0.25"/>
    <row r="480" ht="13.8" x14ac:dyDescent="0.25"/>
    <row r="481" ht="13.8" x14ac:dyDescent="0.25"/>
    <row r="482" ht="13.8" x14ac:dyDescent="0.25"/>
    <row r="483" ht="13.8" x14ac:dyDescent="0.25"/>
    <row r="484" ht="13.8" x14ac:dyDescent="0.25"/>
    <row r="485" ht="13.8" x14ac:dyDescent="0.25"/>
    <row r="486" ht="13.8" x14ac:dyDescent="0.25"/>
    <row r="487" ht="13.8" x14ac:dyDescent="0.25"/>
    <row r="488" ht="13.8" x14ac:dyDescent="0.25"/>
    <row r="489" ht="13.8" x14ac:dyDescent="0.25"/>
    <row r="490" ht="13.8" x14ac:dyDescent="0.25"/>
    <row r="491" ht="13.8" x14ac:dyDescent="0.25"/>
    <row r="492" ht="13.8" x14ac:dyDescent="0.25"/>
    <row r="493" ht="13.8" x14ac:dyDescent="0.25"/>
    <row r="494" ht="13.8" x14ac:dyDescent="0.25"/>
    <row r="495" ht="13.8" x14ac:dyDescent="0.25"/>
    <row r="496" ht="13.8" x14ac:dyDescent="0.25"/>
    <row r="497" ht="13.8" x14ac:dyDescent="0.25"/>
    <row r="498" ht="13.8" x14ac:dyDescent="0.25"/>
    <row r="499" ht="13.8" x14ac:dyDescent="0.25"/>
    <row r="500" ht="13.8" x14ac:dyDescent="0.25"/>
    <row r="501" ht="13.8" x14ac:dyDescent="0.25"/>
    <row r="502" ht="13.8" x14ac:dyDescent="0.25"/>
    <row r="503" ht="13.8" x14ac:dyDescent="0.25"/>
    <row r="504" ht="13.8" x14ac:dyDescent="0.25"/>
    <row r="505" ht="13.8" x14ac:dyDescent="0.25"/>
    <row r="506" ht="13.8" x14ac:dyDescent="0.25"/>
    <row r="507" ht="13.8" x14ac:dyDescent="0.25"/>
    <row r="508" ht="13.8" x14ac:dyDescent="0.25"/>
    <row r="509" ht="13.8" x14ac:dyDescent="0.25"/>
    <row r="510" ht="13.8" x14ac:dyDescent="0.25"/>
    <row r="511" ht="13.8" x14ac:dyDescent="0.25"/>
    <row r="512" ht="13.8" x14ac:dyDescent="0.25"/>
    <row r="513" ht="13.8" x14ac:dyDescent="0.25"/>
    <row r="514" ht="13.8" x14ac:dyDescent="0.25"/>
    <row r="515" ht="13.8" x14ac:dyDescent="0.25"/>
    <row r="516" ht="13.8" x14ac:dyDescent="0.25"/>
    <row r="517" ht="13.8" x14ac:dyDescent="0.25"/>
    <row r="518" ht="13.8" x14ac:dyDescent="0.25"/>
    <row r="519" ht="13.8" x14ac:dyDescent="0.25"/>
    <row r="520" ht="13.8" x14ac:dyDescent="0.25"/>
    <row r="521" ht="13.8" x14ac:dyDescent="0.25"/>
    <row r="522" ht="13.8" x14ac:dyDescent="0.25"/>
    <row r="523" ht="13.8" x14ac:dyDescent="0.25"/>
    <row r="524" ht="13.8" x14ac:dyDescent="0.25"/>
    <row r="525" ht="13.8" x14ac:dyDescent="0.25"/>
    <row r="526" ht="13.8" x14ac:dyDescent="0.25"/>
    <row r="527" ht="13.8" x14ac:dyDescent="0.25"/>
    <row r="528" ht="13.8" x14ac:dyDescent="0.25"/>
    <row r="529" ht="13.8" x14ac:dyDescent="0.25"/>
    <row r="530" ht="13.8" x14ac:dyDescent="0.25"/>
    <row r="531" ht="13.8" x14ac:dyDescent="0.25"/>
    <row r="532" ht="13.8" x14ac:dyDescent="0.25"/>
    <row r="533" ht="13.8" x14ac:dyDescent="0.25"/>
    <row r="534" ht="13.8" x14ac:dyDescent="0.25"/>
    <row r="535" ht="13.8" x14ac:dyDescent="0.25"/>
    <row r="536" ht="13.8" x14ac:dyDescent="0.25"/>
    <row r="537" ht="13.8" x14ac:dyDescent="0.25"/>
    <row r="538" ht="13.8" x14ac:dyDescent="0.25"/>
    <row r="539" ht="13.8" x14ac:dyDescent="0.25"/>
    <row r="540" ht="13.8" x14ac:dyDescent="0.25"/>
    <row r="541" ht="13.8" x14ac:dyDescent="0.25"/>
    <row r="542" ht="13.8" x14ac:dyDescent="0.25"/>
    <row r="543" ht="13.8" x14ac:dyDescent="0.25"/>
    <row r="544" ht="13.8" x14ac:dyDescent="0.25"/>
    <row r="545" ht="13.8" x14ac:dyDescent="0.25"/>
    <row r="546" ht="13.8" x14ac:dyDescent="0.25"/>
    <row r="547" ht="13.8" x14ac:dyDescent="0.25"/>
    <row r="548" ht="13.8" x14ac:dyDescent="0.25"/>
    <row r="549" ht="13.8" x14ac:dyDescent="0.25"/>
    <row r="550" ht="13.8" x14ac:dyDescent="0.25"/>
    <row r="551" ht="13.8" x14ac:dyDescent="0.25"/>
    <row r="552" ht="13.8" x14ac:dyDescent="0.25"/>
    <row r="553" ht="13.8" x14ac:dyDescent="0.25"/>
    <row r="554" ht="13.8" x14ac:dyDescent="0.25"/>
    <row r="555" ht="13.8" x14ac:dyDescent="0.25"/>
    <row r="556" ht="13.8" x14ac:dyDescent="0.25"/>
    <row r="557" ht="13.8" x14ac:dyDescent="0.25"/>
    <row r="558" ht="13.8" x14ac:dyDescent="0.25"/>
    <row r="559" ht="13.8" x14ac:dyDescent="0.25"/>
    <row r="560" ht="13.8" x14ac:dyDescent="0.25"/>
    <row r="561" ht="13.8" x14ac:dyDescent="0.25"/>
    <row r="562" ht="13.8" x14ac:dyDescent="0.25"/>
    <row r="563" ht="13.8" x14ac:dyDescent="0.25"/>
    <row r="564" ht="13.8" x14ac:dyDescent="0.25"/>
    <row r="565" ht="13.8" x14ac:dyDescent="0.25"/>
    <row r="566" ht="13.8" x14ac:dyDescent="0.25"/>
    <row r="567" ht="13.8" x14ac:dyDescent="0.25"/>
    <row r="568" ht="13.8" x14ac:dyDescent="0.25"/>
    <row r="569" ht="13.8" x14ac:dyDescent="0.25"/>
    <row r="570" ht="13.8" x14ac:dyDescent="0.25"/>
    <row r="571" ht="13.8" x14ac:dyDescent="0.25"/>
    <row r="572" ht="13.8" x14ac:dyDescent="0.25"/>
    <row r="573" ht="13.8" x14ac:dyDescent="0.25"/>
    <row r="574" ht="13.8" x14ac:dyDescent="0.25"/>
    <row r="575" ht="13.8" x14ac:dyDescent="0.25"/>
    <row r="576" ht="13.8" x14ac:dyDescent="0.25"/>
    <row r="577" ht="13.8" x14ac:dyDescent="0.25"/>
    <row r="578" ht="13.8" x14ac:dyDescent="0.25"/>
    <row r="579" ht="13.8" x14ac:dyDescent="0.25"/>
    <row r="580" ht="13.8" x14ac:dyDescent="0.25"/>
    <row r="581" ht="13.8" x14ac:dyDescent="0.25"/>
    <row r="582" ht="13.8" x14ac:dyDescent="0.25"/>
    <row r="583" ht="13.8" x14ac:dyDescent="0.25"/>
    <row r="584" ht="13.8" x14ac:dyDescent="0.25"/>
    <row r="585" ht="13.8" x14ac:dyDescent="0.25"/>
    <row r="586" ht="13.8" x14ac:dyDescent="0.25"/>
    <row r="587" ht="13.8" x14ac:dyDescent="0.25"/>
    <row r="588" ht="13.8" x14ac:dyDescent="0.25"/>
    <row r="589" ht="13.8" x14ac:dyDescent="0.25"/>
    <row r="590" ht="13.8" x14ac:dyDescent="0.25"/>
    <row r="591" ht="13.8" x14ac:dyDescent="0.25"/>
    <row r="592" ht="13.8" x14ac:dyDescent="0.25"/>
    <row r="593" ht="13.8" x14ac:dyDescent="0.25"/>
    <row r="594" ht="13.8" x14ac:dyDescent="0.25"/>
    <row r="595" ht="13.8" x14ac:dyDescent="0.25"/>
    <row r="596" ht="13.8" x14ac:dyDescent="0.25"/>
    <row r="597" ht="13.8" x14ac:dyDescent="0.25"/>
    <row r="598" ht="13.8" x14ac:dyDescent="0.25"/>
    <row r="599" ht="13.8" x14ac:dyDescent="0.25"/>
    <row r="600" ht="13.8" x14ac:dyDescent="0.25"/>
    <row r="601" ht="13.8" x14ac:dyDescent="0.25"/>
    <row r="602" ht="13.8" x14ac:dyDescent="0.25"/>
    <row r="603" ht="13.8" x14ac:dyDescent="0.25"/>
    <row r="604" ht="13.8" x14ac:dyDescent="0.25"/>
    <row r="605" ht="13.8" x14ac:dyDescent="0.25"/>
    <row r="606" ht="13.8" x14ac:dyDescent="0.25"/>
    <row r="607" ht="13.8" x14ac:dyDescent="0.25"/>
    <row r="608" ht="13.8" x14ac:dyDescent="0.25"/>
    <row r="609" ht="13.8" x14ac:dyDescent="0.25"/>
    <row r="610" ht="13.8" x14ac:dyDescent="0.25"/>
    <row r="611" ht="13.8" x14ac:dyDescent="0.25"/>
    <row r="612" ht="13.8" x14ac:dyDescent="0.25"/>
    <row r="613" ht="13.8" x14ac:dyDescent="0.25"/>
    <row r="614" ht="13.8" x14ac:dyDescent="0.25"/>
    <row r="615" ht="13.8" x14ac:dyDescent="0.25"/>
    <row r="616" ht="13.8" x14ac:dyDescent="0.25"/>
    <row r="617" ht="13.8" x14ac:dyDescent="0.25"/>
    <row r="618" ht="13.8" x14ac:dyDescent="0.25"/>
    <row r="619" ht="13.8" x14ac:dyDescent="0.25"/>
    <row r="620" ht="13.8" x14ac:dyDescent="0.25"/>
    <row r="621" ht="13.8" x14ac:dyDescent="0.25"/>
    <row r="622" ht="13.8" x14ac:dyDescent="0.25"/>
    <row r="623" ht="13.8" x14ac:dyDescent="0.25"/>
    <row r="624" ht="13.8" x14ac:dyDescent="0.25"/>
    <row r="625" ht="13.8" x14ac:dyDescent="0.25"/>
    <row r="626" ht="13.8" x14ac:dyDescent="0.25"/>
    <row r="627" ht="13.8" x14ac:dyDescent="0.25"/>
    <row r="628" ht="13.8" x14ac:dyDescent="0.25"/>
    <row r="629" ht="13.8" x14ac:dyDescent="0.25"/>
    <row r="630" ht="13.8" x14ac:dyDescent="0.25"/>
    <row r="631" ht="13.8" x14ac:dyDescent="0.25"/>
    <row r="632" ht="13.8" x14ac:dyDescent="0.25"/>
    <row r="633" ht="13.8" x14ac:dyDescent="0.25"/>
    <row r="634" ht="13.8" x14ac:dyDescent="0.25"/>
    <row r="635" ht="13.8" x14ac:dyDescent="0.25"/>
    <row r="636" ht="13.8" x14ac:dyDescent="0.25"/>
    <row r="637" ht="13.8" x14ac:dyDescent="0.25"/>
    <row r="638" ht="13.8" x14ac:dyDescent="0.25"/>
    <row r="639" ht="13.8" x14ac:dyDescent="0.25"/>
    <row r="640" ht="13.8" x14ac:dyDescent="0.25"/>
    <row r="641" ht="13.8" x14ac:dyDescent="0.25"/>
    <row r="642" ht="13.8" x14ac:dyDescent="0.25"/>
    <row r="643" ht="13.8" x14ac:dyDescent="0.25"/>
    <row r="644" ht="13.8" x14ac:dyDescent="0.25"/>
    <row r="645" ht="13.8" x14ac:dyDescent="0.25"/>
    <row r="646" ht="13.8" x14ac:dyDescent="0.25"/>
    <row r="647" ht="13.8" x14ac:dyDescent="0.25"/>
    <row r="648" ht="13.8" x14ac:dyDescent="0.25"/>
    <row r="649" ht="13.8" x14ac:dyDescent="0.25"/>
    <row r="650" ht="13.8" x14ac:dyDescent="0.25"/>
    <row r="651" ht="13.8" x14ac:dyDescent="0.25"/>
    <row r="652" ht="13.8" x14ac:dyDescent="0.25"/>
    <row r="653" ht="13.8" x14ac:dyDescent="0.25"/>
    <row r="654" ht="13.8" x14ac:dyDescent="0.25"/>
    <row r="655" ht="13.8" x14ac:dyDescent="0.25"/>
    <row r="656" ht="13.8" x14ac:dyDescent="0.25"/>
    <row r="657" ht="13.8" x14ac:dyDescent="0.25"/>
    <row r="658" ht="13.8" x14ac:dyDescent="0.25"/>
    <row r="659" ht="13.8" x14ac:dyDescent="0.25"/>
    <row r="660" ht="13.8" x14ac:dyDescent="0.25"/>
    <row r="661" ht="13.8" x14ac:dyDescent="0.25"/>
    <row r="662" ht="13.8" x14ac:dyDescent="0.25"/>
    <row r="663" ht="13.8" x14ac:dyDescent="0.25"/>
    <row r="664" ht="13.8" x14ac:dyDescent="0.25"/>
    <row r="665" ht="13.8" x14ac:dyDescent="0.25"/>
    <row r="666" ht="13.8" x14ac:dyDescent="0.25"/>
    <row r="667" ht="13.8" x14ac:dyDescent="0.25"/>
    <row r="668" ht="13.8" x14ac:dyDescent="0.25"/>
    <row r="669" ht="13.8" x14ac:dyDescent="0.25"/>
    <row r="670" ht="13.8" x14ac:dyDescent="0.25"/>
    <row r="671" ht="13.8" x14ac:dyDescent="0.25"/>
    <row r="672" ht="13.8" x14ac:dyDescent="0.25"/>
    <row r="673" ht="13.8" x14ac:dyDescent="0.25"/>
    <row r="674" ht="13.8" x14ac:dyDescent="0.25"/>
    <row r="675" ht="13.8" x14ac:dyDescent="0.25"/>
    <row r="676" ht="13.8" x14ac:dyDescent="0.25"/>
    <row r="677" ht="13.8" x14ac:dyDescent="0.25"/>
    <row r="678" ht="13.8" x14ac:dyDescent="0.25"/>
    <row r="679" ht="13.8" x14ac:dyDescent="0.25"/>
    <row r="680" ht="13.8" x14ac:dyDescent="0.25"/>
    <row r="681" ht="13.8" x14ac:dyDescent="0.25"/>
    <row r="682" ht="13.8" x14ac:dyDescent="0.25"/>
    <row r="683" ht="13.8" x14ac:dyDescent="0.25"/>
    <row r="684" ht="13.8" x14ac:dyDescent="0.25"/>
    <row r="685" ht="13.8" x14ac:dyDescent="0.25"/>
    <row r="686" ht="13.8" x14ac:dyDescent="0.25"/>
    <row r="687" ht="13.8" x14ac:dyDescent="0.25"/>
    <row r="688" ht="13.8" x14ac:dyDescent="0.25"/>
    <row r="689" ht="13.8" x14ac:dyDescent="0.25"/>
    <row r="690" ht="13.8" x14ac:dyDescent="0.25"/>
    <row r="691" ht="13.8" x14ac:dyDescent="0.25"/>
    <row r="692" ht="13.8" x14ac:dyDescent="0.25"/>
    <row r="693" ht="13.8" x14ac:dyDescent="0.25"/>
    <row r="694" ht="13.8" x14ac:dyDescent="0.25"/>
    <row r="695" ht="13.8" x14ac:dyDescent="0.25"/>
    <row r="696" ht="13.8" x14ac:dyDescent="0.25"/>
    <row r="697" ht="13.8" x14ac:dyDescent="0.25"/>
    <row r="698" ht="13.8" x14ac:dyDescent="0.25"/>
    <row r="699" ht="13.8" x14ac:dyDescent="0.25"/>
    <row r="700" ht="13.8" x14ac:dyDescent="0.25"/>
    <row r="701" ht="13.8" x14ac:dyDescent="0.25"/>
    <row r="702" ht="13.8" x14ac:dyDescent="0.25"/>
    <row r="703" ht="13.8" x14ac:dyDescent="0.25"/>
    <row r="704" ht="13.8" x14ac:dyDescent="0.25"/>
    <row r="705" ht="13.8" x14ac:dyDescent="0.25"/>
    <row r="706" ht="13.8" x14ac:dyDescent="0.25"/>
    <row r="707" ht="13.8" x14ac:dyDescent="0.25"/>
    <row r="708" ht="13.8" x14ac:dyDescent="0.25"/>
    <row r="709" ht="13.8" x14ac:dyDescent="0.25"/>
    <row r="710" ht="13.8" x14ac:dyDescent="0.25"/>
    <row r="711" ht="13.8" x14ac:dyDescent="0.25"/>
    <row r="712" ht="13.8" x14ac:dyDescent="0.25"/>
    <row r="713" ht="13.8" x14ac:dyDescent="0.25"/>
    <row r="714" ht="13.8" x14ac:dyDescent="0.25"/>
    <row r="715" ht="13.8" x14ac:dyDescent="0.25"/>
    <row r="716" ht="13.8" x14ac:dyDescent="0.25"/>
    <row r="717" ht="13.8" x14ac:dyDescent="0.25"/>
    <row r="718" ht="13.8" x14ac:dyDescent="0.25"/>
    <row r="719" ht="13.8" x14ac:dyDescent="0.25"/>
    <row r="720" ht="13.8" x14ac:dyDescent="0.25"/>
    <row r="721" ht="13.8" x14ac:dyDescent="0.25"/>
    <row r="722" ht="13.8" x14ac:dyDescent="0.25"/>
    <row r="723" ht="13.8" x14ac:dyDescent="0.25"/>
    <row r="724" ht="13.8" x14ac:dyDescent="0.25"/>
    <row r="725" ht="13.8" x14ac:dyDescent="0.25"/>
    <row r="726" ht="13.8" x14ac:dyDescent="0.25"/>
    <row r="727" ht="13.8" x14ac:dyDescent="0.25"/>
    <row r="728" ht="13.8" x14ac:dyDescent="0.25"/>
    <row r="729" ht="13.8" x14ac:dyDescent="0.25"/>
    <row r="730" ht="13.8" x14ac:dyDescent="0.25"/>
    <row r="731" ht="13.8" x14ac:dyDescent="0.25"/>
    <row r="732" ht="13.8" x14ac:dyDescent="0.25"/>
    <row r="733" ht="13.8" x14ac:dyDescent="0.25"/>
    <row r="734" ht="13.8" x14ac:dyDescent="0.25"/>
    <row r="735" ht="13.8" x14ac:dyDescent="0.25"/>
    <row r="736" ht="13.8" x14ac:dyDescent="0.25"/>
    <row r="737" ht="13.8" x14ac:dyDescent="0.25"/>
    <row r="738" ht="13.8" x14ac:dyDescent="0.25"/>
    <row r="739" ht="13.8" x14ac:dyDescent="0.25"/>
    <row r="740" ht="13.8" x14ac:dyDescent="0.25"/>
    <row r="741" ht="13.8" x14ac:dyDescent="0.25"/>
    <row r="742" ht="13.8" x14ac:dyDescent="0.25"/>
    <row r="743" ht="13.8" x14ac:dyDescent="0.25"/>
    <row r="744" ht="13.8" x14ac:dyDescent="0.25"/>
    <row r="745" ht="13.8" x14ac:dyDescent="0.25"/>
    <row r="746" ht="13.8" x14ac:dyDescent="0.25"/>
    <row r="747" ht="13.8" x14ac:dyDescent="0.25"/>
    <row r="748" ht="13.8" x14ac:dyDescent="0.25"/>
    <row r="749" ht="13.8" x14ac:dyDescent="0.25"/>
    <row r="750" ht="13.8" x14ac:dyDescent="0.25"/>
    <row r="751" ht="13.8" x14ac:dyDescent="0.25"/>
    <row r="752" ht="13.8" x14ac:dyDescent="0.25"/>
    <row r="753" ht="13.8" x14ac:dyDescent="0.25"/>
    <row r="754" ht="13.8" x14ac:dyDescent="0.25"/>
    <row r="755" ht="13.8" x14ac:dyDescent="0.25"/>
    <row r="756" ht="13.8" x14ac:dyDescent="0.25"/>
    <row r="757" ht="13.8" x14ac:dyDescent="0.25"/>
    <row r="758" ht="13.8" x14ac:dyDescent="0.25"/>
    <row r="759" ht="13.8" x14ac:dyDescent="0.25"/>
    <row r="760" ht="13.8" x14ac:dyDescent="0.25"/>
    <row r="761" ht="13.8" x14ac:dyDescent="0.25"/>
    <row r="762" ht="13.8" x14ac:dyDescent="0.25"/>
    <row r="763" ht="13.8" x14ac:dyDescent="0.25"/>
    <row r="764" ht="13.8" x14ac:dyDescent="0.25"/>
    <row r="765" ht="13.8" x14ac:dyDescent="0.25"/>
    <row r="766" ht="13.8" x14ac:dyDescent="0.25"/>
    <row r="767" ht="13.8" x14ac:dyDescent="0.25"/>
    <row r="768" ht="13.8" x14ac:dyDescent="0.25"/>
    <row r="769" ht="13.8" x14ac:dyDescent="0.25"/>
    <row r="770" ht="13.8" x14ac:dyDescent="0.25"/>
    <row r="771" ht="13.8" x14ac:dyDescent="0.25"/>
    <row r="772" ht="13.8" x14ac:dyDescent="0.25"/>
    <row r="773" ht="13.8" x14ac:dyDescent="0.25"/>
    <row r="774" ht="13.8" x14ac:dyDescent="0.25"/>
    <row r="775" ht="13.8" x14ac:dyDescent="0.25"/>
    <row r="776" ht="13.8" x14ac:dyDescent="0.25"/>
    <row r="777" ht="13.8" x14ac:dyDescent="0.25"/>
    <row r="778" ht="13.8" x14ac:dyDescent="0.25"/>
    <row r="779" ht="13.8" x14ac:dyDescent="0.25"/>
    <row r="780" ht="13.8" x14ac:dyDescent="0.25"/>
    <row r="781" ht="13.8" x14ac:dyDescent="0.25"/>
    <row r="782" ht="13.8" x14ac:dyDescent="0.25"/>
    <row r="783" ht="13.8" x14ac:dyDescent="0.25"/>
    <row r="784" ht="13.8" x14ac:dyDescent="0.25"/>
    <row r="785" ht="13.8" x14ac:dyDescent="0.25"/>
    <row r="786" ht="13.8" x14ac:dyDescent="0.25"/>
    <row r="787" ht="13.8" x14ac:dyDescent="0.25"/>
    <row r="788" ht="13.8" x14ac:dyDescent="0.25"/>
    <row r="789" ht="13.8" x14ac:dyDescent="0.25"/>
    <row r="790" ht="13.8" x14ac:dyDescent="0.25"/>
    <row r="791" ht="13.8" x14ac:dyDescent="0.25"/>
    <row r="792" ht="13.8" x14ac:dyDescent="0.25"/>
    <row r="793" ht="13.8" x14ac:dyDescent="0.25"/>
    <row r="794" ht="13.8" x14ac:dyDescent="0.25"/>
    <row r="795" ht="13.8" x14ac:dyDescent="0.25"/>
    <row r="796" ht="13.8" x14ac:dyDescent="0.25"/>
    <row r="797" ht="13.8" x14ac:dyDescent="0.25"/>
    <row r="798" ht="13.8" x14ac:dyDescent="0.25"/>
    <row r="799" ht="13.8" x14ac:dyDescent="0.25"/>
    <row r="800" ht="13.8" x14ac:dyDescent="0.25"/>
    <row r="801" ht="13.8" x14ac:dyDescent="0.25"/>
    <row r="802" ht="13.8" x14ac:dyDescent="0.25"/>
    <row r="803" ht="13.8" x14ac:dyDescent="0.25"/>
    <row r="804" ht="13.8" x14ac:dyDescent="0.25"/>
    <row r="805" ht="13.8" x14ac:dyDescent="0.25"/>
    <row r="806" ht="13.8" x14ac:dyDescent="0.25"/>
    <row r="807" ht="13.8" x14ac:dyDescent="0.25"/>
    <row r="808" ht="13.8" x14ac:dyDescent="0.25"/>
    <row r="809" ht="13.8" x14ac:dyDescent="0.25"/>
    <row r="810" ht="13.8" x14ac:dyDescent="0.25"/>
    <row r="811" ht="13.8" x14ac:dyDescent="0.25"/>
    <row r="812" ht="13.8" x14ac:dyDescent="0.25"/>
    <row r="813" ht="13.8" x14ac:dyDescent="0.25"/>
    <row r="814" ht="13.8" x14ac:dyDescent="0.25"/>
    <row r="815" ht="13.8" x14ac:dyDescent="0.25"/>
    <row r="816" ht="13.8" x14ac:dyDescent="0.25"/>
    <row r="817" ht="13.8" x14ac:dyDescent="0.25"/>
    <row r="818" ht="13.8" x14ac:dyDescent="0.25"/>
    <row r="819" ht="13.8" x14ac:dyDescent="0.25"/>
    <row r="820" ht="13.8" x14ac:dyDescent="0.25"/>
    <row r="821" ht="13.8" x14ac:dyDescent="0.25"/>
    <row r="822" ht="13.8" x14ac:dyDescent="0.25"/>
    <row r="823" ht="13.8" x14ac:dyDescent="0.25"/>
    <row r="824" ht="13.8" x14ac:dyDescent="0.25"/>
    <row r="825" ht="13.8" x14ac:dyDescent="0.25"/>
    <row r="826" ht="13.8" x14ac:dyDescent="0.25"/>
    <row r="827" ht="13.8" x14ac:dyDescent="0.25"/>
    <row r="828" ht="13.8" x14ac:dyDescent="0.25"/>
    <row r="829" ht="13.8" x14ac:dyDescent="0.25"/>
    <row r="830" ht="13.8" x14ac:dyDescent="0.25"/>
    <row r="831" ht="13.8" x14ac:dyDescent="0.25"/>
    <row r="832" ht="13.8" x14ac:dyDescent="0.25"/>
    <row r="833" ht="13.8" x14ac:dyDescent="0.25"/>
    <row r="834" ht="13.8" x14ac:dyDescent="0.25"/>
    <row r="835" ht="13.8" x14ac:dyDescent="0.25"/>
    <row r="836" ht="13.8" x14ac:dyDescent="0.25"/>
    <row r="837" ht="13.8" x14ac:dyDescent="0.25"/>
    <row r="838" ht="13.8" x14ac:dyDescent="0.25"/>
    <row r="839" ht="13.8" x14ac:dyDescent="0.25"/>
    <row r="840" ht="13.8" x14ac:dyDescent="0.25"/>
    <row r="841" ht="13.8" x14ac:dyDescent="0.25"/>
    <row r="842" ht="13.8" x14ac:dyDescent="0.25"/>
    <row r="843" ht="13.8" x14ac:dyDescent="0.25"/>
    <row r="844" ht="13.8" x14ac:dyDescent="0.25"/>
    <row r="845" ht="13.8" x14ac:dyDescent="0.25"/>
    <row r="846" ht="13.8" x14ac:dyDescent="0.25"/>
    <row r="847" ht="13.8" x14ac:dyDescent="0.25"/>
    <row r="848" ht="13.8" x14ac:dyDescent="0.25"/>
    <row r="849" ht="13.8" x14ac:dyDescent="0.25"/>
    <row r="850" ht="13.8" x14ac:dyDescent="0.25"/>
    <row r="851" ht="13.8" x14ac:dyDescent="0.25"/>
    <row r="852" ht="13.8" x14ac:dyDescent="0.25"/>
    <row r="853" ht="13.8" x14ac:dyDescent="0.25"/>
    <row r="854" ht="13.8" x14ac:dyDescent="0.25"/>
    <row r="855" ht="13.8" x14ac:dyDescent="0.25"/>
    <row r="856" ht="13.8" x14ac:dyDescent="0.25"/>
    <row r="857" ht="13.8" x14ac:dyDescent="0.25"/>
    <row r="858" ht="13.8" x14ac:dyDescent="0.25"/>
    <row r="859" ht="13.8" x14ac:dyDescent="0.25"/>
    <row r="860" ht="13.8" x14ac:dyDescent="0.25"/>
    <row r="861" ht="13.8" x14ac:dyDescent="0.25"/>
    <row r="862" ht="13.8" x14ac:dyDescent="0.25"/>
    <row r="863" ht="13.8" x14ac:dyDescent="0.25"/>
    <row r="864" ht="13.8" x14ac:dyDescent="0.25"/>
    <row r="865" ht="13.8" x14ac:dyDescent="0.25"/>
    <row r="866" ht="13.8" x14ac:dyDescent="0.25"/>
    <row r="867" ht="13.8" x14ac:dyDescent="0.25"/>
    <row r="868" ht="13.8" x14ac:dyDescent="0.25"/>
    <row r="869" ht="13.8" x14ac:dyDescent="0.25"/>
    <row r="870" ht="13.8" x14ac:dyDescent="0.25"/>
    <row r="871" ht="13.8" x14ac:dyDescent="0.25"/>
    <row r="872" ht="13.8" x14ac:dyDescent="0.25"/>
    <row r="873" ht="13.8" x14ac:dyDescent="0.25"/>
    <row r="874" ht="13.8" x14ac:dyDescent="0.25"/>
    <row r="875" ht="13.8" x14ac:dyDescent="0.25"/>
    <row r="876" ht="13.8" x14ac:dyDescent="0.25"/>
    <row r="877" ht="13.8" x14ac:dyDescent="0.25"/>
    <row r="878" ht="13.8" x14ac:dyDescent="0.25"/>
    <row r="879" ht="13.8" x14ac:dyDescent="0.25"/>
    <row r="880" ht="13.8" x14ac:dyDescent="0.25"/>
    <row r="881" ht="13.8" x14ac:dyDescent="0.25"/>
    <row r="882" ht="13.8" x14ac:dyDescent="0.25"/>
    <row r="883" ht="13.8" x14ac:dyDescent="0.25"/>
    <row r="884" ht="13.8" x14ac:dyDescent="0.25"/>
    <row r="885" ht="13.8" x14ac:dyDescent="0.25"/>
    <row r="886" ht="13.8" x14ac:dyDescent="0.25"/>
    <row r="887" ht="13.8" x14ac:dyDescent="0.25"/>
    <row r="888" ht="13.8" x14ac:dyDescent="0.25"/>
    <row r="889" ht="13.8" x14ac:dyDescent="0.25"/>
    <row r="890" ht="13.8" x14ac:dyDescent="0.25"/>
    <row r="891" ht="13.8" x14ac:dyDescent="0.25"/>
    <row r="892" ht="13.8" x14ac:dyDescent="0.25"/>
    <row r="893" ht="13.8" x14ac:dyDescent="0.25"/>
    <row r="894" ht="13.8" x14ac:dyDescent="0.25"/>
    <row r="895" ht="13.8" x14ac:dyDescent="0.25"/>
    <row r="896" ht="13.8" x14ac:dyDescent="0.25"/>
    <row r="897" ht="13.8" x14ac:dyDescent="0.25"/>
    <row r="898" ht="13.8" x14ac:dyDescent="0.25"/>
    <row r="899" ht="13.8" x14ac:dyDescent="0.25"/>
    <row r="900" ht="13.8" x14ac:dyDescent="0.25"/>
    <row r="901" ht="13.8" x14ac:dyDescent="0.25"/>
    <row r="902" ht="13.8" x14ac:dyDescent="0.25"/>
    <row r="903" ht="13.8" x14ac:dyDescent="0.25"/>
    <row r="904" ht="13.8" x14ac:dyDescent="0.25"/>
    <row r="905" ht="13.8" x14ac:dyDescent="0.25"/>
    <row r="906" ht="13.8" x14ac:dyDescent="0.25"/>
    <row r="907" ht="13.8" x14ac:dyDescent="0.25"/>
    <row r="908" ht="13.8" x14ac:dyDescent="0.25"/>
    <row r="909" ht="13.8" x14ac:dyDescent="0.25"/>
    <row r="910" ht="13.8" x14ac:dyDescent="0.25"/>
    <row r="911" ht="13.8" x14ac:dyDescent="0.25"/>
    <row r="912" ht="13.8" x14ac:dyDescent="0.25"/>
    <row r="913" ht="13.8" x14ac:dyDescent="0.25"/>
    <row r="914" ht="13.8" x14ac:dyDescent="0.25"/>
    <row r="915" ht="13.8" x14ac:dyDescent="0.25"/>
    <row r="916" ht="13.8" x14ac:dyDescent="0.25"/>
    <row r="917" ht="13.8" x14ac:dyDescent="0.25"/>
    <row r="918" ht="13.8" x14ac:dyDescent="0.25"/>
    <row r="919" ht="13.8" x14ac:dyDescent="0.25"/>
    <row r="920" ht="13.8" x14ac:dyDescent="0.25"/>
    <row r="921" ht="13.8" x14ac:dyDescent="0.25"/>
    <row r="922" ht="13.8" x14ac:dyDescent="0.25"/>
    <row r="923" ht="13.8" x14ac:dyDescent="0.25"/>
    <row r="924" ht="13.8" x14ac:dyDescent="0.25"/>
    <row r="925" ht="13.8" x14ac:dyDescent="0.25"/>
    <row r="926" ht="13.8" x14ac:dyDescent="0.25"/>
    <row r="927" ht="13.8" x14ac:dyDescent="0.25"/>
    <row r="928" ht="13.8" x14ac:dyDescent="0.25"/>
    <row r="929" ht="13.8" x14ac:dyDescent="0.25"/>
    <row r="930" ht="13.8" x14ac:dyDescent="0.25"/>
    <row r="931" ht="13.8" x14ac:dyDescent="0.25"/>
    <row r="932" ht="13.8" x14ac:dyDescent="0.25"/>
    <row r="933" ht="13.8" x14ac:dyDescent="0.25"/>
    <row r="934" ht="13.8" x14ac:dyDescent="0.25"/>
    <row r="935" ht="13.8" x14ac:dyDescent="0.25"/>
    <row r="936" ht="13.8" x14ac:dyDescent="0.25"/>
    <row r="937" ht="13.8" x14ac:dyDescent="0.25"/>
    <row r="938" ht="13.8" x14ac:dyDescent="0.25"/>
    <row r="939" ht="13.8" x14ac:dyDescent="0.25"/>
    <row r="940" ht="13.8" x14ac:dyDescent="0.25"/>
    <row r="941" ht="13.8" x14ac:dyDescent="0.25"/>
    <row r="942" ht="13.8" x14ac:dyDescent="0.25"/>
    <row r="943" ht="13.8" x14ac:dyDescent="0.25"/>
    <row r="944" ht="13.8" x14ac:dyDescent="0.25"/>
    <row r="945" ht="13.8" x14ac:dyDescent="0.25"/>
    <row r="946" ht="13.8" x14ac:dyDescent="0.25"/>
    <row r="947" ht="13.8" x14ac:dyDescent="0.25"/>
    <row r="948" ht="13.8" x14ac:dyDescent="0.25"/>
    <row r="949" ht="13.8" x14ac:dyDescent="0.25"/>
    <row r="950" ht="13.8" x14ac:dyDescent="0.25"/>
    <row r="951" ht="13.8" x14ac:dyDescent="0.25"/>
    <row r="952" ht="13.8" x14ac:dyDescent="0.25"/>
    <row r="953" ht="13.8" x14ac:dyDescent="0.25"/>
    <row r="954" ht="13.8" x14ac:dyDescent="0.25"/>
    <row r="955" ht="13.8" x14ac:dyDescent="0.25"/>
    <row r="956" ht="13.8" x14ac:dyDescent="0.25"/>
    <row r="957" ht="13.8" x14ac:dyDescent="0.25"/>
    <row r="958" ht="13.8" x14ac:dyDescent="0.25"/>
    <row r="959" ht="13.8" x14ac:dyDescent="0.25"/>
    <row r="960" ht="13.8" x14ac:dyDescent="0.25"/>
    <row r="961" ht="13.8" x14ac:dyDescent="0.25"/>
    <row r="962" ht="13.8" x14ac:dyDescent="0.25"/>
    <row r="963" ht="13.8" x14ac:dyDescent="0.25"/>
    <row r="964" ht="13.8" x14ac:dyDescent="0.25"/>
    <row r="965" ht="13.8" x14ac:dyDescent="0.25"/>
    <row r="966" ht="13.8" x14ac:dyDescent="0.25"/>
    <row r="967" ht="13.8" x14ac:dyDescent="0.25"/>
    <row r="968" ht="13.8" x14ac:dyDescent="0.25"/>
    <row r="969" ht="13.8" x14ac:dyDescent="0.25"/>
    <row r="970" ht="13.8" x14ac:dyDescent="0.25"/>
    <row r="971" ht="13.8" x14ac:dyDescent="0.25"/>
    <row r="972" ht="13.8" x14ac:dyDescent="0.25"/>
    <row r="973" ht="13.8" x14ac:dyDescent="0.25"/>
    <row r="974" ht="13.8" x14ac:dyDescent="0.25"/>
    <row r="975" ht="13.8" x14ac:dyDescent="0.25"/>
    <row r="976" ht="13.8" x14ac:dyDescent="0.25"/>
    <row r="977" ht="13.8" x14ac:dyDescent="0.25"/>
    <row r="978" ht="13.8" x14ac:dyDescent="0.25"/>
    <row r="979" ht="13.8" x14ac:dyDescent="0.25"/>
    <row r="980" ht="13.8" x14ac:dyDescent="0.25"/>
    <row r="981" ht="13.8" x14ac:dyDescent="0.25"/>
    <row r="982" ht="13.8" x14ac:dyDescent="0.25"/>
    <row r="983" ht="13.8" x14ac:dyDescent="0.25"/>
    <row r="984" ht="13.8" x14ac:dyDescent="0.25"/>
    <row r="985" ht="13.8" x14ac:dyDescent="0.25"/>
    <row r="986" ht="13.8" x14ac:dyDescent="0.25"/>
    <row r="987" ht="13.8" x14ac:dyDescent="0.25"/>
    <row r="988" ht="13.8" x14ac:dyDescent="0.25"/>
    <row r="989" ht="13.8" x14ac:dyDescent="0.25"/>
    <row r="990" ht="13.8" x14ac:dyDescent="0.25"/>
    <row r="991" ht="13.8" x14ac:dyDescent="0.25"/>
    <row r="992" ht="13.8" x14ac:dyDescent="0.25"/>
    <row r="993" ht="13.8" x14ac:dyDescent="0.25"/>
    <row r="994" ht="13.8" x14ac:dyDescent="0.25"/>
    <row r="995" ht="13.8" x14ac:dyDescent="0.25"/>
    <row r="996" ht="13.8" x14ac:dyDescent="0.25"/>
    <row r="997" ht="13.8" x14ac:dyDescent="0.25"/>
    <row r="998" ht="13.8" x14ac:dyDescent="0.25"/>
    <row r="999" ht="13.8" x14ac:dyDescent="0.25"/>
    <row r="1000" ht="13.8" x14ac:dyDescent="0.25"/>
    <row r="1001" ht="13.8" x14ac:dyDescent="0.25"/>
    <row r="1002" ht="13.8" x14ac:dyDescent="0.25"/>
    <row r="1003" ht="13.8" x14ac:dyDescent="0.25"/>
    <row r="1004" ht="13.8" x14ac:dyDescent="0.25"/>
    <row r="1005" ht="13.8" x14ac:dyDescent="0.25"/>
    <row r="1006" ht="13.8" x14ac:dyDescent="0.25"/>
    <row r="1007" ht="13.8" x14ac:dyDescent="0.25"/>
    <row r="1008" ht="13.8" x14ac:dyDescent="0.25"/>
    <row r="1009" ht="13.8" x14ac:dyDescent="0.25"/>
    <row r="1010" ht="13.8" x14ac:dyDescent="0.25"/>
    <row r="1011" ht="13.8" x14ac:dyDescent="0.25"/>
    <row r="1012" ht="13.8" x14ac:dyDescent="0.25"/>
    <row r="1013" ht="13.8" x14ac:dyDescent="0.25"/>
    <row r="1014" ht="13.8" x14ac:dyDescent="0.25"/>
    <row r="1015" ht="13.8" x14ac:dyDescent="0.25"/>
    <row r="1016" ht="13.8" x14ac:dyDescent="0.25"/>
    <row r="1017" ht="13.8" x14ac:dyDescent="0.25"/>
    <row r="1018" ht="13.8" x14ac:dyDescent="0.25"/>
    <row r="1019" ht="13.8" x14ac:dyDescent="0.25"/>
    <row r="1020" ht="13.8" x14ac:dyDescent="0.25"/>
    <row r="1021" ht="13.8" x14ac:dyDescent="0.25"/>
    <row r="1022" ht="13.8" x14ac:dyDescent="0.25"/>
    <row r="1023" ht="13.8" x14ac:dyDescent="0.25"/>
    <row r="1024" ht="13.8" x14ac:dyDescent="0.25"/>
    <row r="1025" ht="13.8" x14ac:dyDescent="0.25"/>
    <row r="1026" ht="13.8" x14ac:dyDescent="0.25"/>
    <row r="1027" ht="13.8" x14ac:dyDescent="0.25"/>
    <row r="1028" ht="13.8" x14ac:dyDescent="0.25"/>
    <row r="1029" ht="13.8" x14ac:dyDescent="0.25"/>
    <row r="1030" ht="13.8" x14ac:dyDescent="0.25"/>
    <row r="1031" ht="13.8" x14ac:dyDescent="0.25"/>
    <row r="1032" ht="13.8" x14ac:dyDescent="0.25"/>
    <row r="1033" ht="13.8" x14ac:dyDescent="0.25"/>
    <row r="1034" ht="13.8" x14ac:dyDescent="0.25"/>
    <row r="1035" ht="13.8" x14ac:dyDescent="0.25"/>
    <row r="1036" ht="13.8" x14ac:dyDescent="0.25"/>
    <row r="1037" ht="13.8" x14ac:dyDescent="0.25"/>
    <row r="1038" ht="13.8" x14ac:dyDescent="0.25"/>
    <row r="1039" ht="13.8" x14ac:dyDescent="0.25"/>
    <row r="1040" ht="13.8" x14ac:dyDescent="0.25"/>
    <row r="1041" ht="13.8" x14ac:dyDescent="0.25"/>
    <row r="1042" ht="13.8" x14ac:dyDescent="0.25"/>
  </sheetData>
  <mergeCells count="83">
    <mergeCell ref="A218:F218"/>
    <mergeCell ref="A219:F219"/>
    <mergeCell ref="A220:F220"/>
    <mergeCell ref="A221:F221"/>
    <mergeCell ref="A222:F222"/>
    <mergeCell ref="A217:F217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05:F205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193:F193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81:F181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69:F169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57:F157"/>
    <mergeCell ref="A123:I123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03:I103"/>
    <mergeCell ref="A1:J1"/>
    <mergeCell ref="A2:J2"/>
    <mergeCell ref="A3:J3"/>
    <mergeCell ref="B4:J4"/>
    <mergeCell ref="A5:J5"/>
  </mergeCells>
  <dataValidations count="4">
    <dataValidation type="list" allowBlank="1" sqref="B125:B134" xr:uid="{00000000-0002-0000-0600-000000000000}">
      <formula1>"FGS-1,FGS-2,FGS-3,FGA-1,FGA-2,FGA-3"</formula1>
    </dataValidation>
    <dataValidation type="list" allowBlank="1" sqref="B105:B114" xr:uid="{00000000-0002-0000-0600-000002000000}">
      <formula1>"FDA,FDA-1,FDA-2,FDA-3,FDA-4"</formula1>
    </dataValidation>
    <dataValidation type="list" allowBlank="1" sqref="D125:D134 D105:D114 D7:D88" xr:uid="{00000000-0002-0000-0600-000003000000}">
      <formula1>"AGP,CLH,CLT,COM,CTD,CTI,DES,DISP,ELE,ESG,EST,EXM,EXQ,EXR,FRQ,REV,VAGO"</formula1>
    </dataValidation>
    <dataValidation type="list" allowBlank="1" sqref="B7:B88" xr:uid="{00000000-0002-0000-0600-000001000000}">
      <formula1>"DAS,DAS-1,DAS-2,DAS-3,DAS-4,DAS-5,CAA-1,CAA-2,CAA-3,CAA-4,CAA-5"</formula1>
    </dataValidation>
  </dataValidations>
  <pageMargins left="0.74791666666666701" right="0.74791666666666701" top="0.98402777777777795" bottom="0.98402777777777795" header="0" footer="0"/>
  <pageSetup paperSize="9" orientation="portrait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10"/>
  <dimension ref="A1:AD1042"/>
  <sheetViews>
    <sheetView zoomScale="102" zoomScaleNormal="102" workbookViewId="0">
      <selection activeCell="A30" sqref="A30"/>
    </sheetView>
  </sheetViews>
  <sheetFormatPr defaultColWidth="12.59765625" defaultRowHeight="15" customHeight="1" x14ac:dyDescent="0.25"/>
  <cols>
    <col min="1" max="1" width="71" customWidth="1"/>
    <col min="2" max="2" width="12" customWidth="1"/>
    <col min="3" max="3" width="17.3984375" customWidth="1"/>
    <col min="4" max="4" width="14.5" customWidth="1"/>
    <col min="5" max="5" width="9.8984375" customWidth="1"/>
    <col min="6" max="6" width="52.8984375" customWidth="1"/>
    <col min="7" max="7" width="19.8984375" customWidth="1"/>
    <col min="8" max="8" width="18.19921875" customWidth="1"/>
    <col min="9" max="9" width="17.8984375" customWidth="1"/>
    <col min="10" max="10" width="15" customWidth="1"/>
    <col min="11" max="16" width="8" customWidth="1"/>
    <col min="17" max="17" width="43.8984375" customWidth="1"/>
    <col min="18" max="30" width="8" customWidth="1"/>
  </cols>
  <sheetData>
    <row r="1" spans="1:30" ht="21" x14ac:dyDescent="0.4">
      <c r="A1" s="76" t="s">
        <v>179</v>
      </c>
      <c r="B1" s="70"/>
      <c r="C1" s="70"/>
      <c r="D1" s="70"/>
      <c r="E1" s="70"/>
      <c r="F1" s="70"/>
      <c r="G1" s="70"/>
      <c r="H1" s="70"/>
      <c r="I1" s="70"/>
      <c r="J1" s="7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0" ht="21" x14ac:dyDescent="0.4">
      <c r="A2" s="77" t="s">
        <v>178</v>
      </c>
      <c r="B2" s="66"/>
      <c r="C2" s="66"/>
      <c r="D2" s="66"/>
      <c r="E2" s="66"/>
      <c r="F2" s="66"/>
      <c r="G2" s="66"/>
      <c r="H2" s="66"/>
      <c r="I2" s="66"/>
      <c r="J2" s="6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30" ht="21" x14ac:dyDescent="0.35">
      <c r="A3" s="77" t="s">
        <v>180</v>
      </c>
      <c r="B3" s="66"/>
      <c r="C3" s="66"/>
      <c r="D3" s="66"/>
      <c r="E3" s="66"/>
      <c r="F3" s="66"/>
      <c r="G3" s="66"/>
      <c r="H3" s="66"/>
      <c r="I3" s="66"/>
      <c r="J3" s="66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</row>
    <row r="4" spans="1:30" ht="13.8" x14ac:dyDescent="0.25">
      <c r="A4" s="4" t="s">
        <v>307</v>
      </c>
      <c r="B4" s="78"/>
      <c r="C4" s="66"/>
      <c r="D4" s="66"/>
      <c r="E4" s="66"/>
      <c r="F4" s="66"/>
      <c r="G4" s="66"/>
      <c r="H4" s="66"/>
      <c r="I4" s="66"/>
      <c r="J4" s="67"/>
      <c r="K4" s="5"/>
    </row>
    <row r="5" spans="1:30" ht="14.4" x14ac:dyDescent="0.25">
      <c r="A5" s="74" t="s">
        <v>0</v>
      </c>
      <c r="B5" s="66"/>
      <c r="C5" s="66"/>
      <c r="D5" s="66"/>
      <c r="E5" s="66"/>
      <c r="F5" s="66"/>
      <c r="G5" s="66"/>
      <c r="H5" s="66"/>
      <c r="I5" s="66"/>
      <c r="J5" s="67"/>
      <c r="K5" s="6"/>
      <c r="L5" s="7"/>
      <c r="M5" s="8"/>
      <c r="N5" s="8"/>
      <c r="O5" s="8"/>
      <c r="P5" s="8"/>
      <c r="Q5" s="8"/>
    </row>
    <row r="6" spans="1:30" ht="27.6" x14ac:dyDescent="0.25">
      <c r="A6" s="52" t="s">
        <v>1</v>
      </c>
      <c r="B6" s="52" t="s">
        <v>2</v>
      </c>
      <c r="C6" s="52" t="s">
        <v>3</v>
      </c>
      <c r="D6" s="52" t="s">
        <v>4</v>
      </c>
      <c r="E6" s="9" t="s">
        <v>5</v>
      </c>
      <c r="F6" s="52" t="s">
        <v>6</v>
      </c>
      <c r="G6" s="9" t="s">
        <v>7</v>
      </c>
      <c r="H6" s="9" t="s">
        <v>8</v>
      </c>
      <c r="I6" s="9" t="s">
        <v>9</v>
      </c>
      <c r="J6" s="9" t="s">
        <v>10</v>
      </c>
      <c r="K6" s="10"/>
      <c r="L6" s="11"/>
      <c r="M6" s="11"/>
      <c r="N6" s="11"/>
      <c r="O6" s="11"/>
      <c r="P6" s="11"/>
      <c r="Q6" s="11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</row>
    <row r="7" spans="1:30" ht="14.4" x14ac:dyDescent="0.25">
      <c r="A7" s="57" t="s">
        <v>181</v>
      </c>
      <c r="B7" s="55" t="s">
        <v>21</v>
      </c>
      <c r="C7" s="55" t="s">
        <v>238</v>
      </c>
      <c r="D7" s="56" t="s">
        <v>305</v>
      </c>
      <c r="E7" s="58">
        <v>1</v>
      </c>
      <c r="F7" s="57" t="s">
        <v>239</v>
      </c>
      <c r="G7" s="59">
        <v>0</v>
      </c>
      <c r="H7" s="16">
        <v>0</v>
      </c>
      <c r="I7" s="16">
        <v>12160</v>
      </c>
      <c r="J7" s="17">
        <f t="shared" ref="J7:J84" si="0">SUM(G7:I7)</f>
        <v>12160</v>
      </c>
      <c r="K7" s="18"/>
      <c r="L7" s="18"/>
      <c r="M7" s="18"/>
      <c r="N7" s="18"/>
      <c r="O7" s="18"/>
      <c r="P7" s="18"/>
      <c r="Q7" s="18"/>
      <c r="R7" s="19"/>
      <c r="S7" s="19"/>
      <c r="T7" s="19"/>
      <c r="U7" s="19"/>
      <c r="V7" s="19"/>
      <c r="W7" s="19"/>
      <c r="X7" s="19"/>
      <c r="Y7" s="19"/>
      <c r="Z7" s="19"/>
      <c r="AA7" s="5"/>
      <c r="AB7" s="5"/>
      <c r="AC7" s="5"/>
      <c r="AD7" s="5"/>
    </row>
    <row r="8" spans="1:30" ht="14.4" x14ac:dyDescent="0.25">
      <c r="A8" s="57" t="s">
        <v>182</v>
      </c>
      <c r="B8" s="56" t="s">
        <v>21</v>
      </c>
      <c r="C8" s="55" t="s">
        <v>238</v>
      </c>
      <c r="D8" s="56" t="s">
        <v>305</v>
      </c>
      <c r="E8" s="58">
        <v>1</v>
      </c>
      <c r="F8" s="57" t="s">
        <v>240</v>
      </c>
      <c r="G8" s="59">
        <v>0</v>
      </c>
      <c r="H8" s="16">
        <v>0</v>
      </c>
      <c r="I8" s="16">
        <v>10400</v>
      </c>
      <c r="J8" s="17">
        <f t="shared" si="0"/>
        <v>10400</v>
      </c>
      <c r="K8" s="18"/>
      <c r="L8" s="18"/>
      <c r="M8" s="18"/>
      <c r="N8" s="18"/>
      <c r="O8" s="18"/>
      <c r="P8" s="18"/>
      <c r="Q8" s="18"/>
      <c r="R8" s="51"/>
      <c r="S8" s="51"/>
      <c r="T8" s="51"/>
      <c r="U8" s="51"/>
      <c r="V8" s="51"/>
      <c r="W8" s="51"/>
      <c r="X8" s="51"/>
      <c r="Y8" s="51"/>
      <c r="Z8" s="51"/>
      <c r="AA8" s="5"/>
      <c r="AB8" s="5"/>
      <c r="AC8" s="5"/>
      <c r="AD8" s="5"/>
    </row>
    <row r="9" spans="1:30" ht="14.4" x14ac:dyDescent="0.25">
      <c r="A9" s="57" t="s">
        <v>183</v>
      </c>
      <c r="B9" s="56" t="s">
        <v>21</v>
      </c>
      <c r="C9" s="55" t="s">
        <v>238</v>
      </c>
      <c r="D9" s="56" t="s">
        <v>305</v>
      </c>
      <c r="E9" s="58">
        <v>1</v>
      </c>
      <c r="F9" s="57" t="s">
        <v>241</v>
      </c>
      <c r="G9" s="59">
        <v>0</v>
      </c>
      <c r="H9" s="16">
        <v>0</v>
      </c>
      <c r="I9" s="16">
        <v>10400</v>
      </c>
      <c r="J9" s="17">
        <f t="shared" si="0"/>
        <v>10400</v>
      </c>
      <c r="K9" s="18"/>
      <c r="L9" s="18"/>
      <c r="M9" s="18"/>
      <c r="N9" s="18"/>
      <c r="O9" s="18"/>
      <c r="P9" s="18"/>
      <c r="Q9" s="18"/>
      <c r="R9" s="51"/>
      <c r="S9" s="51"/>
      <c r="T9" s="51"/>
      <c r="U9" s="51"/>
      <c r="V9" s="51"/>
      <c r="W9" s="51"/>
      <c r="X9" s="51"/>
      <c r="Y9" s="51"/>
      <c r="Z9" s="51"/>
      <c r="AA9" s="5"/>
      <c r="AB9" s="5"/>
      <c r="AC9" s="5"/>
      <c r="AD9" s="5"/>
    </row>
    <row r="10" spans="1:30" ht="14.4" x14ac:dyDescent="0.25">
      <c r="A10" s="57" t="s">
        <v>184</v>
      </c>
      <c r="B10" s="56" t="s">
        <v>21</v>
      </c>
      <c r="C10" s="55" t="s">
        <v>238</v>
      </c>
      <c r="D10" s="56" t="s">
        <v>304</v>
      </c>
      <c r="E10" s="58">
        <v>1</v>
      </c>
      <c r="F10" s="57" t="s">
        <v>242</v>
      </c>
      <c r="G10" s="59">
        <v>0</v>
      </c>
      <c r="H10" s="16">
        <v>2600</v>
      </c>
      <c r="I10" s="16">
        <v>10400</v>
      </c>
      <c r="J10" s="17">
        <f t="shared" si="0"/>
        <v>13000</v>
      </c>
      <c r="K10" s="18"/>
      <c r="L10" s="18"/>
      <c r="M10" s="18"/>
      <c r="N10" s="18"/>
      <c r="O10" s="18"/>
      <c r="P10" s="18"/>
      <c r="Q10" s="18"/>
      <c r="R10" s="51"/>
      <c r="S10" s="51"/>
      <c r="T10" s="51"/>
      <c r="U10" s="51"/>
      <c r="V10" s="51"/>
      <c r="W10" s="51"/>
      <c r="X10" s="51"/>
      <c r="Y10" s="51"/>
      <c r="Z10" s="51"/>
      <c r="AA10" s="5"/>
      <c r="AB10" s="5"/>
      <c r="AC10" s="5"/>
      <c r="AD10" s="5"/>
    </row>
    <row r="11" spans="1:30" ht="14.4" x14ac:dyDescent="0.25">
      <c r="A11" s="57" t="s">
        <v>185</v>
      </c>
      <c r="B11" s="56" t="s">
        <v>25</v>
      </c>
      <c r="C11" s="55" t="s">
        <v>238</v>
      </c>
      <c r="D11" s="56" t="s">
        <v>304</v>
      </c>
      <c r="E11" s="58">
        <v>1</v>
      </c>
      <c r="F11" s="57" t="s">
        <v>243</v>
      </c>
      <c r="G11" s="59">
        <v>0</v>
      </c>
      <c r="H11" s="16">
        <v>1461.77</v>
      </c>
      <c r="I11" s="16">
        <v>5847.08</v>
      </c>
      <c r="J11" s="17">
        <f t="shared" si="0"/>
        <v>7308.85</v>
      </c>
      <c r="K11" s="18"/>
      <c r="L11" s="18"/>
      <c r="M11" s="18"/>
      <c r="N11" s="18"/>
      <c r="O11" s="18"/>
      <c r="P11" s="18"/>
      <c r="Q11" s="18"/>
      <c r="R11" s="51"/>
      <c r="S11" s="51"/>
      <c r="T11" s="51"/>
      <c r="U11" s="51"/>
      <c r="V11" s="51"/>
      <c r="W11" s="51"/>
      <c r="X11" s="51"/>
      <c r="Y11" s="51"/>
      <c r="Z11" s="51"/>
      <c r="AA11" s="5"/>
      <c r="AB11" s="5"/>
      <c r="AC11" s="5"/>
      <c r="AD11" s="5"/>
    </row>
    <row r="12" spans="1:30" ht="14.4" x14ac:dyDescent="0.25">
      <c r="A12" s="57" t="s">
        <v>186</v>
      </c>
      <c r="B12" s="56" t="s">
        <v>25</v>
      </c>
      <c r="C12" s="55" t="s">
        <v>238</v>
      </c>
      <c r="D12" s="56" t="s">
        <v>305</v>
      </c>
      <c r="E12" s="58">
        <v>1</v>
      </c>
      <c r="F12" s="57" t="s">
        <v>244</v>
      </c>
      <c r="G12" s="59">
        <v>0</v>
      </c>
      <c r="H12" s="16">
        <v>0</v>
      </c>
      <c r="I12" s="16">
        <v>5847.08</v>
      </c>
      <c r="J12" s="17">
        <f t="shared" si="0"/>
        <v>5847.08</v>
      </c>
      <c r="K12" s="18"/>
      <c r="L12" s="18"/>
      <c r="M12" s="18"/>
      <c r="N12" s="18"/>
      <c r="O12" s="18"/>
      <c r="P12" s="18"/>
      <c r="Q12" s="18"/>
      <c r="R12" s="51"/>
      <c r="S12" s="51"/>
      <c r="T12" s="51"/>
      <c r="U12" s="51"/>
      <c r="V12" s="51"/>
      <c r="W12" s="51"/>
      <c r="X12" s="51"/>
      <c r="Y12" s="51"/>
      <c r="Z12" s="51"/>
      <c r="AA12" s="5"/>
      <c r="AB12" s="5"/>
      <c r="AC12" s="5"/>
      <c r="AD12" s="5"/>
    </row>
    <row r="13" spans="1:30" ht="14.4" x14ac:dyDescent="0.25">
      <c r="A13" s="57" t="s">
        <v>187</v>
      </c>
      <c r="B13" s="56" t="s">
        <v>25</v>
      </c>
      <c r="C13" s="55" t="s">
        <v>238</v>
      </c>
      <c r="D13" s="56" t="s">
        <v>304</v>
      </c>
      <c r="E13" s="58">
        <v>1</v>
      </c>
      <c r="F13" s="57" t="s">
        <v>245</v>
      </c>
      <c r="G13" s="59">
        <v>0</v>
      </c>
      <c r="H13" s="16">
        <v>1461.77</v>
      </c>
      <c r="I13" s="16">
        <v>5847.08</v>
      </c>
      <c r="J13" s="17">
        <f t="shared" si="0"/>
        <v>7308.85</v>
      </c>
      <c r="K13" s="18"/>
      <c r="L13" s="18"/>
      <c r="M13" s="18"/>
      <c r="N13" s="18"/>
      <c r="O13" s="18"/>
      <c r="P13" s="18"/>
      <c r="Q13" s="18"/>
      <c r="R13" s="51"/>
      <c r="S13" s="51"/>
      <c r="T13" s="51"/>
      <c r="U13" s="51"/>
      <c r="V13" s="51"/>
      <c r="W13" s="51"/>
      <c r="X13" s="51"/>
      <c r="Y13" s="51"/>
      <c r="Z13" s="51"/>
      <c r="AA13" s="5"/>
      <c r="AB13" s="5"/>
      <c r="AC13" s="5"/>
      <c r="AD13" s="5"/>
    </row>
    <row r="14" spans="1:30" ht="14.4" x14ac:dyDescent="0.25">
      <c r="A14" s="57" t="s">
        <v>188</v>
      </c>
      <c r="B14" s="56" t="s">
        <v>25</v>
      </c>
      <c r="C14" s="55" t="s">
        <v>238</v>
      </c>
      <c r="D14" s="56" t="s">
        <v>304</v>
      </c>
      <c r="E14" s="58">
        <v>1</v>
      </c>
      <c r="F14" s="57" t="s">
        <v>246</v>
      </c>
      <c r="G14" s="59">
        <v>0</v>
      </c>
      <c r="H14" s="16">
        <v>1461.77</v>
      </c>
      <c r="I14" s="16">
        <v>5847.08</v>
      </c>
      <c r="J14" s="17">
        <f t="shared" si="0"/>
        <v>7308.85</v>
      </c>
      <c r="K14" s="18"/>
      <c r="L14" s="18"/>
      <c r="M14" s="18"/>
      <c r="N14" s="18"/>
      <c r="O14" s="18"/>
      <c r="P14" s="18"/>
      <c r="Q14" s="18"/>
      <c r="R14" s="51"/>
      <c r="S14" s="51"/>
      <c r="T14" s="51"/>
      <c r="U14" s="51"/>
      <c r="V14" s="51"/>
      <c r="W14" s="51"/>
      <c r="X14" s="51"/>
      <c r="Y14" s="51"/>
      <c r="Z14" s="51"/>
      <c r="AA14" s="5"/>
      <c r="AB14" s="5"/>
      <c r="AC14" s="5"/>
      <c r="AD14" s="5"/>
    </row>
    <row r="15" spans="1:30" ht="14.4" x14ac:dyDescent="0.25">
      <c r="A15" s="57" t="s">
        <v>189</v>
      </c>
      <c r="B15" s="56" t="s">
        <v>25</v>
      </c>
      <c r="C15" s="55" t="s">
        <v>238</v>
      </c>
      <c r="D15" s="56" t="s">
        <v>304</v>
      </c>
      <c r="E15" s="58">
        <v>1</v>
      </c>
      <c r="F15" s="57" t="s">
        <v>247</v>
      </c>
      <c r="G15" s="59">
        <v>0</v>
      </c>
      <c r="H15" s="16">
        <v>1461.77</v>
      </c>
      <c r="I15" s="16">
        <v>5847.08</v>
      </c>
      <c r="J15" s="17">
        <f t="shared" si="0"/>
        <v>7308.85</v>
      </c>
      <c r="K15" s="18"/>
      <c r="L15" s="18"/>
      <c r="M15" s="18"/>
      <c r="N15" s="18"/>
      <c r="O15" s="18"/>
      <c r="P15" s="18"/>
      <c r="Q15" s="18"/>
      <c r="R15" s="51"/>
      <c r="S15" s="51"/>
      <c r="T15" s="51"/>
      <c r="U15" s="51"/>
      <c r="V15" s="51"/>
      <c r="W15" s="51"/>
      <c r="X15" s="51"/>
      <c r="Y15" s="51"/>
      <c r="Z15" s="51"/>
      <c r="AA15" s="5"/>
      <c r="AB15" s="5"/>
      <c r="AC15" s="5"/>
      <c r="AD15" s="5"/>
    </row>
    <row r="16" spans="1:30" ht="14.4" x14ac:dyDescent="0.25">
      <c r="A16" s="57" t="s">
        <v>190</v>
      </c>
      <c r="B16" s="56" t="s">
        <v>25</v>
      </c>
      <c r="C16" s="55" t="s">
        <v>238</v>
      </c>
      <c r="D16" s="56" t="s">
        <v>304</v>
      </c>
      <c r="E16" s="58">
        <v>1</v>
      </c>
      <c r="F16" s="57" t="s">
        <v>248</v>
      </c>
      <c r="G16" s="59">
        <v>0</v>
      </c>
      <c r="H16" s="16">
        <v>1461.77</v>
      </c>
      <c r="I16" s="16">
        <v>5847.08</v>
      </c>
      <c r="J16" s="17">
        <f t="shared" si="0"/>
        <v>7308.85</v>
      </c>
      <c r="K16" s="18"/>
      <c r="L16" s="18"/>
      <c r="M16" s="18"/>
      <c r="N16" s="18"/>
      <c r="O16" s="18"/>
      <c r="P16" s="18"/>
      <c r="Q16" s="18"/>
      <c r="R16" s="51"/>
      <c r="S16" s="51"/>
      <c r="T16" s="51"/>
      <c r="U16" s="51"/>
      <c r="V16" s="51"/>
      <c r="W16" s="51"/>
      <c r="X16" s="51"/>
      <c r="Y16" s="51"/>
      <c r="Z16" s="51"/>
      <c r="AA16" s="5"/>
      <c r="AB16" s="5"/>
      <c r="AC16" s="5"/>
      <c r="AD16" s="5"/>
    </row>
    <row r="17" spans="1:30" ht="14.4" x14ac:dyDescent="0.25">
      <c r="A17" s="57" t="s">
        <v>191</v>
      </c>
      <c r="B17" s="56" t="s">
        <v>29</v>
      </c>
      <c r="C17" s="55" t="s">
        <v>238</v>
      </c>
      <c r="D17" s="56" t="s">
        <v>304</v>
      </c>
      <c r="E17" s="58">
        <v>1</v>
      </c>
      <c r="F17" s="57" t="s">
        <v>249</v>
      </c>
      <c r="G17" s="59">
        <v>0</v>
      </c>
      <c r="H17" s="16">
        <v>1129.55</v>
      </c>
      <c r="I17" s="16">
        <v>4518.2</v>
      </c>
      <c r="J17" s="17">
        <f t="shared" si="0"/>
        <v>5647.75</v>
      </c>
      <c r="K17" s="18"/>
      <c r="L17" s="18"/>
      <c r="M17" s="18"/>
      <c r="N17" s="18"/>
      <c r="O17" s="18"/>
      <c r="P17" s="18"/>
      <c r="Q17" s="18"/>
      <c r="R17" s="51"/>
      <c r="S17" s="51"/>
      <c r="T17" s="51"/>
      <c r="U17" s="51"/>
      <c r="V17" s="51"/>
      <c r="W17" s="51"/>
      <c r="X17" s="51"/>
      <c r="Y17" s="51"/>
      <c r="Z17" s="51"/>
      <c r="AA17" s="5"/>
      <c r="AB17" s="5"/>
      <c r="AC17" s="5"/>
      <c r="AD17" s="5"/>
    </row>
    <row r="18" spans="1:30" ht="14.4" x14ac:dyDescent="0.25">
      <c r="A18" s="57" t="s">
        <v>192</v>
      </c>
      <c r="B18" s="56" t="s">
        <v>29</v>
      </c>
      <c r="C18" s="55" t="s">
        <v>238</v>
      </c>
      <c r="D18" s="56" t="s">
        <v>304</v>
      </c>
      <c r="E18" s="58">
        <v>1</v>
      </c>
      <c r="F18" s="57" t="s">
        <v>250</v>
      </c>
      <c r="G18" s="59">
        <v>0</v>
      </c>
      <c r="H18" s="16">
        <v>1129.55</v>
      </c>
      <c r="I18" s="16">
        <v>4518.2</v>
      </c>
      <c r="J18" s="17">
        <f t="shared" si="0"/>
        <v>5647.75</v>
      </c>
      <c r="K18" s="18"/>
      <c r="L18" s="18"/>
      <c r="M18" s="18"/>
      <c r="N18" s="18"/>
      <c r="O18" s="18"/>
      <c r="P18" s="18"/>
      <c r="Q18" s="18"/>
      <c r="R18" s="51"/>
      <c r="S18" s="51"/>
      <c r="T18" s="51"/>
      <c r="U18" s="51"/>
      <c r="V18" s="51"/>
      <c r="W18" s="51"/>
      <c r="X18" s="51"/>
      <c r="Y18" s="51"/>
      <c r="Z18" s="51"/>
      <c r="AA18" s="5"/>
      <c r="AB18" s="5"/>
      <c r="AC18" s="5"/>
      <c r="AD18" s="5"/>
    </row>
    <row r="19" spans="1:30" ht="14.4" x14ac:dyDescent="0.25">
      <c r="A19" s="57" t="s">
        <v>191</v>
      </c>
      <c r="B19" s="56" t="s">
        <v>29</v>
      </c>
      <c r="C19" s="55" t="s">
        <v>238</v>
      </c>
      <c r="D19" s="56" t="s">
        <v>304</v>
      </c>
      <c r="E19" s="58">
        <v>1</v>
      </c>
      <c r="F19" s="57" t="s">
        <v>251</v>
      </c>
      <c r="G19" s="59">
        <v>0</v>
      </c>
      <c r="H19" s="16">
        <v>1129.55</v>
      </c>
      <c r="I19" s="16">
        <v>4518.2</v>
      </c>
      <c r="J19" s="17">
        <f t="shared" si="0"/>
        <v>5647.75</v>
      </c>
      <c r="K19" s="18"/>
      <c r="L19" s="18"/>
      <c r="M19" s="18"/>
      <c r="N19" s="18"/>
      <c r="O19" s="18"/>
      <c r="P19" s="18"/>
      <c r="Q19" s="18"/>
      <c r="R19" s="51"/>
      <c r="S19" s="51"/>
      <c r="T19" s="51"/>
      <c r="U19" s="51"/>
      <c r="V19" s="51"/>
      <c r="W19" s="51"/>
      <c r="X19" s="51"/>
      <c r="Y19" s="51"/>
      <c r="Z19" s="51"/>
      <c r="AA19" s="5"/>
      <c r="AB19" s="5"/>
      <c r="AC19" s="5"/>
      <c r="AD19" s="5"/>
    </row>
    <row r="20" spans="1:30" ht="14.4" x14ac:dyDescent="0.25">
      <c r="A20" s="57" t="s">
        <v>193</v>
      </c>
      <c r="B20" s="56" t="s">
        <v>29</v>
      </c>
      <c r="C20" s="55" t="s">
        <v>238</v>
      </c>
      <c r="D20" s="56" t="s">
        <v>304</v>
      </c>
      <c r="E20" s="58">
        <v>1</v>
      </c>
      <c r="F20" s="57" t="s">
        <v>252</v>
      </c>
      <c r="G20" s="59">
        <v>0</v>
      </c>
      <c r="H20" s="16">
        <v>1129.55</v>
      </c>
      <c r="I20" s="16">
        <v>4518.2</v>
      </c>
      <c r="J20" s="17">
        <f t="shared" si="0"/>
        <v>5647.75</v>
      </c>
      <c r="K20" s="18"/>
      <c r="L20" s="18"/>
      <c r="M20" s="18"/>
      <c r="N20" s="18"/>
      <c r="O20" s="18"/>
      <c r="P20" s="18"/>
      <c r="Q20" s="18"/>
      <c r="R20" s="51"/>
      <c r="S20" s="51"/>
      <c r="T20" s="51"/>
      <c r="U20" s="51"/>
      <c r="V20" s="51"/>
      <c r="W20" s="51"/>
      <c r="X20" s="51"/>
      <c r="Y20" s="51"/>
      <c r="Z20" s="51"/>
      <c r="AA20" s="5"/>
      <c r="AB20" s="5"/>
      <c r="AC20" s="5"/>
      <c r="AD20" s="5"/>
    </row>
    <row r="21" spans="1:30" ht="14.4" x14ac:dyDescent="0.25">
      <c r="A21" s="57" t="s">
        <v>194</v>
      </c>
      <c r="B21" s="56" t="s">
        <v>29</v>
      </c>
      <c r="C21" s="55" t="s">
        <v>238</v>
      </c>
      <c r="D21" s="56" t="s">
        <v>304</v>
      </c>
      <c r="E21" s="58">
        <v>1</v>
      </c>
      <c r="F21" s="57" t="s">
        <v>253</v>
      </c>
      <c r="G21" s="59">
        <v>0</v>
      </c>
      <c r="H21" s="16">
        <v>1129.55</v>
      </c>
      <c r="I21" s="16">
        <v>4518.2</v>
      </c>
      <c r="J21" s="17">
        <f t="shared" si="0"/>
        <v>5647.75</v>
      </c>
      <c r="K21" s="18"/>
      <c r="L21" s="18"/>
      <c r="M21" s="18"/>
      <c r="N21" s="18"/>
      <c r="O21" s="18"/>
      <c r="P21" s="18"/>
      <c r="Q21" s="18"/>
      <c r="R21" s="51"/>
      <c r="S21" s="51"/>
      <c r="T21" s="51"/>
      <c r="U21" s="51"/>
      <c r="V21" s="51"/>
      <c r="W21" s="51"/>
      <c r="X21" s="51"/>
      <c r="Y21" s="51"/>
      <c r="Z21" s="51"/>
      <c r="AA21" s="5"/>
      <c r="AB21" s="5"/>
      <c r="AC21" s="5"/>
      <c r="AD21" s="5"/>
    </row>
    <row r="22" spans="1:30" ht="14.4" x14ac:dyDescent="0.25">
      <c r="A22" s="57" t="s">
        <v>195</v>
      </c>
      <c r="B22" s="56" t="s">
        <v>29</v>
      </c>
      <c r="C22" s="55" t="s">
        <v>238</v>
      </c>
      <c r="D22" s="56" t="s">
        <v>304</v>
      </c>
      <c r="E22" s="58">
        <v>1</v>
      </c>
      <c r="F22" s="57" t="s">
        <v>254</v>
      </c>
      <c r="G22" s="59">
        <v>0</v>
      </c>
      <c r="H22" s="16">
        <v>1129.55</v>
      </c>
      <c r="I22" s="16">
        <v>4518.2</v>
      </c>
      <c r="J22" s="17">
        <f t="shared" si="0"/>
        <v>5647.75</v>
      </c>
      <c r="K22" s="18"/>
      <c r="L22" s="18"/>
      <c r="M22" s="18"/>
      <c r="N22" s="18"/>
      <c r="O22" s="18"/>
      <c r="P22" s="18"/>
      <c r="Q22" s="18"/>
      <c r="R22" s="51"/>
      <c r="S22" s="51"/>
      <c r="T22" s="51"/>
      <c r="U22" s="51"/>
      <c r="V22" s="51"/>
      <c r="W22" s="51"/>
      <c r="X22" s="51"/>
      <c r="Y22" s="51"/>
      <c r="Z22" s="51"/>
      <c r="AA22" s="5"/>
      <c r="AB22" s="5"/>
      <c r="AC22" s="5"/>
      <c r="AD22" s="5"/>
    </row>
    <row r="23" spans="1:30" ht="14.4" x14ac:dyDescent="0.25">
      <c r="A23" s="57" t="s">
        <v>196</v>
      </c>
      <c r="B23" s="56" t="s">
        <v>29</v>
      </c>
      <c r="C23" s="55" t="s">
        <v>238</v>
      </c>
      <c r="D23" s="56" t="s">
        <v>304</v>
      </c>
      <c r="E23" s="58">
        <v>1</v>
      </c>
      <c r="F23" s="57" t="s">
        <v>255</v>
      </c>
      <c r="G23" s="59">
        <v>0</v>
      </c>
      <c r="H23" s="16">
        <v>1129.55</v>
      </c>
      <c r="I23" s="16">
        <v>4518.2</v>
      </c>
      <c r="J23" s="17">
        <f t="shared" si="0"/>
        <v>5647.75</v>
      </c>
      <c r="K23" s="18"/>
      <c r="L23" s="18"/>
      <c r="M23" s="18"/>
      <c r="N23" s="18"/>
      <c r="O23" s="18"/>
      <c r="P23" s="18"/>
      <c r="Q23" s="18"/>
      <c r="R23" s="51"/>
      <c r="S23" s="51"/>
      <c r="T23" s="51"/>
      <c r="U23" s="51"/>
      <c r="V23" s="51"/>
      <c r="W23" s="51"/>
      <c r="X23" s="51"/>
      <c r="Y23" s="51"/>
      <c r="Z23" s="51"/>
      <c r="AA23" s="5"/>
      <c r="AB23" s="5"/>
      <c r="AC23" s="5"/>
      <c r="AD23" s="5"/>
    </row>
    <row r="24" spans="1:30" ht="14.4" x14ac:dyDescent="0.25">
      <c r="A24" s="57" t="s">
        <v>197</v>
      </c>
      <c r="B24" s="56" t="s">
        <v>29</v>
      </c>
      <c r="C24" s="55" t="s">
        <v>238</v>
      </c>
      <c r="D24" s="56" t="s">
        <v>303</v>
      </c>
      <c r="E24" s="58">
        <v>1</v>
      </c>
      <c r="F24" s="57"/>
      <c r="G24" s="59"/>
      <c r="H24" s="16"/>
      <c r="I24" s="16"/>
      <c r="J24" s="17"/>
      <c r="K24" s="18"/>
      <c r="L24" s="18"/>
      <c r="M24" s="18"/>
      <c r="N24" s="18"/>
      <c r="O24" s="18"/>
      <c r="P24" s="18"/>
      <c r="Q24" s="18"/>
      <c r="R24" s="51"/>
      <c r="S24" s="51"/>
      <c r="T24" s="51"/>
      <c r="U24" s="51"/>
      <c r="V24" s="51"/>
      <c r="W24" s="51"/>
      <c r="X24" s="51"/>
      <c r="Y24" s="51"/>
      <c r="Z24" s="51"/>
      <c r="AA24" s="5"/>
      <c r="AB24" s="5"/>
      <c r="AC24" s="5"/>
      <c r="AD24" s="5"/>
    </row>
    <row r="25" spans="1:30" ht="14.4" x14ac:dyDescent="0.25">
      <c r="A25" s="57" t="s">
        <v>197</v>
      </c>
      <c r="B25" s="56" t="s">
        <v>29</v>
      </c>
      <c r="C25" s="55" t="s">
        <v>238</v>
      </c>
      <c r="D25" s="56" t="s">
        <v>303</v>
      </c>
      <c r="E25" s="58">
        <v>1</v>
      </c>
      <c r="F25" s="57"/>
      <c r="G25" s="59"/>
      <c r="H25" s="16"/>
      <c r="I25" s="16"/>
      <c r="J25" s="17"/>
      <c r="K25" s="18"/>
      <c r="L25" s="18"/>
      <c r="M25" s="18"/>
      <c r="N25" s="18"/>
      <c r="O25" s="18"/>
      <c r="P25" s="18"/>
      <c r="Q25" s="18"/>
      <c r="R25" s="51"/>
      <c r="S25" s="51"/>
      <c r="T25" s="51"/>
      <c r="U25" s="51"/>
      <c r="V25" s="51"/>
      <c r="W25" s="51"/>
      <c r="X25" s="51"/>
      <c r="Y25" s="51"/>
      <c r="Z25" s="51"/>
      <c r="AA25" s="5"/>
      <c r="AB25" s="5"/>
      <c r="AC25" s="5"/>
      <c r="AD25" s="5"/>
    </row>
    <row r="26" spans="1:30" ht="14.4" x14ac:dyDescent="0.25">
      <c r="A26" s="57" t="s">
        <v>197</v>
      </c>
      <c r="B26" s="56" t="s">
        <v>29</v>
      </c>
      <c r="C26" s="55" t="s">
        <v>238</v>
      </c>
      <c r="D26" s="56" t="s">
        <v>303</v>
      </c>
      <c r="E26" s="58">
        <v>1</v>
      </c>
      <c r="F26" s="57"/>
      <c r="G26" s="59"/>
      <c r="H26" s="16"/>
      <c r="I26" s="16"/>
      <c r="J26" s="17"/>
      <c r="K26" s="18"/>
      <c r="L26" s="18"/>
      <c r="M26" s="18"/>
      <c r="N26" s="18"/>
      <c r="O26" s="18"/>
      <c r="P26" s="18"/>
      <c r="Q26" s="18"/>
      <c r="R26" s="51"/>
      <c r="S26" s="51"/>
      <c r="T26" s="51"/>
      <c r="U26" s="51"/>
      <c r="V26" s="51"/>
      <c r="W26" s="51"/>
      <c r="X26" s="51"/>
      <c r="Y26" s="51"/>
      <c r="Z26" s="51"/>
      <c r="AA26" s="5"/>
      <c r="AB26" s="5"/>
      <c r="AC26" s="5"/>
      <c r="AD26" s="5"/>
    </row>
    <row r="27" spans="1:30" ht="14.4" x14ac:dyDescent="0.25">
      <c r="A27" s="57" t="s">
        <v>198</v>
      </c>
      <c r="B27" s="56" t="s">
        <v>29</v>
      </c>
      <c r="C27" s="55" t="s">
        <v>238</v>
      </c>
      <c r="D27" s="56" t="s">
        <v>304</v>
      </c>
      <c r="E27" s="58">
        <v>1</v>
      </c>
      <c r="F27" s="57" t="s">
        <v>256</v>
      </c>
      <c r="G27" s="59">
        <v>0</v>
      </c>
      <c r="H27" s="16">
        <v>1129.55</v>
      </c>
      <c r="I27" s="16">
        <v>4518.2</v>
      </c>
      <c r="J27" s="17">
        <f t="shared" si="0"/>
        <v>5647.75</v>
      </c>
      <c r="K27" s="18"/>
      <c r="L27" s="18"/>
      <c r="M27" s="18"/>
      <c r="N27" s="18"/>
      <c r="O27" s="18"/>
      <c r="P27" s="18"/>
      <c r="Q27" s="18"/>
      <c r="R27" s="51"/>
      <c r="S27" s="51"/>
      <c r="T27" s="51"/>
      <c r="U27" s="51"/>
      <c r="V27" s="51"/>
      <c r="W27" s="51"/>
      <c r="X27" s="51"/>
      <c r="Y27" s="51"/>
      <c r="Z27" s="51"/>
      <c r="AA27" s="5"/>
      <c r="AB27" s="5"/>
      <c r="AC27" s="5"/>
      <c r="AD27" s="5"/>
    </row>
    <row r="28" spans="1:30" ht="14.4" x14ac:dyDescent="0.25">
      <c r="A28" s="57" t="s">
        <v>199</v>
      </c>
      <c r="B28" s="56" t="s">
        <v>31</v>
      </c>
      <c r="C28" s="55" t="s">
        <v>238</v>
      </c>
      <c r="D28" s="56" t="s">
        <v>304</v>
      </c>
      <c r="E28" s="58">
        <v>1</v>
      </c>
      <c r="F28" s="57" t="s">
        <v>257</v>
      </c>
      <c r="G28" s="59">
        <v>0</v>
      </c>
      <c r="H28" s="16">
        <v>930.22</v>
      </c>
      <c r="I28" s="16">
        <v>3720.87</v>
      </c>
      <c r="J28" s="17">
        <f t="shared" si="0"/>
        <v>4651.09</v>
      </c>
      <c r="K28" s="18"/>
      <c r="L28" s="18"/>
      <c r="M28" s="18"/>
      <c r="N28" s="18"/>
      <c r="O28" s="18"/>
      <c r="P28" s="18"/>
      <c r="Q28" s="18"/>
      <c r="R28" s="51"/>
      <c r="S28" s="51"/>
      <c r="T28" s="51"/>
      <c r="U28" s="51"/>
      <c r="V28" s="51"/>
      <c r="W28" s="51"/>
      <c r="X28" s="51"/>
      <c r="Y28" s="51"/>
      <c r="Z28" s="51"/>
      <c r="AA28" s="5"/>
      <c r="AB28" s="5"/>
      <c r="AC28" s="5"/>
      <c r="AD28" s="5"/>
    </row>
    <row r="29" spans="1:30" ht="14.4" x14ac:dyDescent="0.25">
      <c r="A29" s="57" t="s">
        <v>314</v>
      </c>
      <c r="B29" s="56" t="s">
        <v>31</v>
      </c>
      <c r="C29" s="55" t="s">
        <v>238</v>
      </c>
      <c r="D29" s="56" t="s">
        <v>304</v>
      </c>
      <c r="E29" s="58">
        <v>1</v>
      </c>
      <c r="F29" s="57" t="s">
        <v>258</v>
      </c>
      <c r="G29" s="59">
        <v>0</v>
      </c>
      <c r="H29" s="16">
        <v>930.22</v>
      </c>
      <c r="I29" s="16">
        <v>3720.87</v>
      </c>
      <c r="J29" s="17">
        <f t="shared" si="0"/>
        <v>4651.09</v>
      </c>
      <c r="K29" s="18"/>
      <c r="L29" s="18"/>
      <c r="M29" s="18"/>
      <c r="N29" s="18"/>
      <c r="O29" s="18"/>
      <c r="P29" s="18"/>
      <c r="Q29" s="18"/>
      <c r="R29" s="51"/>
      <c r="S29" s="51"/>
      <c r="T29" s="51"/>
      <c r="U29" s="51"/>
      <c r="V29" s="51"/>
      <c r="W29" s="51"/>
      <c r="X29" s="51"/>
      <c r="Y29" s="51"/>
      <c r="Z29" s="51"/>
      <c r="AA29" s="5"/>
      <c r="AB29" s="5"/>
      <c r="AC29" s="5"/>
      <c r="AD29" s="5"/>
    </row>
    <row r="30" spans="1:30" ht="14.4" x14ac:dyDescent="0.25">
      <c r="A30" s="57" t="s">
        <v>314</v>
      </c>
      <c r="B30" s="56" t="s">
        <v>31</v>
      </c>
      <c r="C30" s="55" t="s">
        <v>238</v>
      </c>
      <c r="D30" s="56" t="s">
        <v>304</v>
      </c>
      <c r="E30" s="58">
        <v>1</v>
      </c>
      <c r="F30" s="57" t="s">
        <v>259</v>
      </c>
      <c r="G30" s="59">
        <v>0</v>
      </c>
      <c r="H30" s="16">
        <v>930.22</v>
      </c>
      <c r="I30" s="16">
        <v>3720.87</v>
      </c>
      <c r="J30" s="17">
        <f t="shared" si="0"/>
        <v>4651.09</v>
      </c>
      <c r="K30" s="18"/>
      <c r="L30" s="18"/>
      <c r="M30" s="18"/>
      <c r="N30" s="18"/>
      <c r="O30" s="18"/>
      <c r="P30" s="18"/>
      <c r="Q30" s="18"/>
      <c r="R30" s="51"/>
      <c r="S30" s="51"/>
      <c r="T30" s="51"/>
      <c r="U30" s="51"/>
      <c r="V30" s="51"/>
      <c r="W30" s="51"/>
      <c r="X30" s="51"/>
      <c r="Y30" s="51"/>
      <c r="Z30" s="51"/>
      <c r="AA30" s="5"/>
      <c r="AB30" s="5"/>
      <c r="AC30" s="5"/>
      <c r="AD30" s="5"/>
    </row>
    <row r="31" spans="1:30" ht="14.4" x14ac:dyDescent="0.25">
      <c r="A31" s="57" t="s">
        <v>312</v>
      </c>
      <c r="B31" s="56" t="s">
        <v>31</v>
      </c>
      <c r="C31" s="55" t="s">
        <v>238</v>
      </c>
      <c r="D31" s="55" t="s">
        <v>304</v>
      </c>
      <c r="E31" s="58">
        <v>1</v>
      </c>
      <c r="F31" s="57" t="s">
        <v>313</v>
      </c>
      <c r="G31" s="59">
        <v>0</v>
      </c>
      <c r="H31" s="16">
        <v>930.22</v>
      </c>
      <c r="I31" s="16">
        <v>3720.87</v>
      </c>
      <c r="J31" s="17">
        <f t="shared" ref="J31" si="1">SUM(G31:I31)</f>
        <v>4651.09</v>
      </c>
      <c r="K31" s="18"/>
      <c r="L31" s="18"/>
      <c r="M31" s="18"/>
      <c r="N31" s="18"/>
      <c r="O31" s="18"/>
      <c r="P31" s="18"/>
      <c r="Q31" s="18"/>
      <c r="R31" s="51"/>
      <c r="S31" s="51"/>
      <c r="T31" s="51"/>
      <c r="U31" s="51"/>
      <c r="V31" s="51"/>
      <c r="W31" s="51"/>
      <c r="X31" s="51"/>
      <c r="Y31" s="51"/>
      <c r="Z31" s="51"/>
      <c r="AA31" s="5"/>
      <c r="AB31" s="5"/>
      <c r="AC31" s="5"/>
      <c r="AD31" s="5"/>
    </row>
    <row r="32" spans="1:30" ht="14.4" x14ac:dyDescent="0.25">
      <c r="A32" s="57" t="s">
        <v>201</v>
      </c>
      <c r="B32" s="56" t="s">
        <v>31</v>
      </c>
      <c r="C32" s="55" t="s">
        <v>238</v>
      </c>
      <c r="D32" s="56" t="s">
        <v>303</v>
      </c>
      <c r="E32" s="58">
        <v>1</v>
      </c>
      <c r="F32" s="57"/>
      <c r="G32" s="59"/>
      <c r="H32" s="16"/>
      <c r="I32" s="16"/>
      <c r="J32" s="17"/>
      <c r="K32" s="18"/>
      <c r="L32" s="18"/>
      <c r="M32" s="18"/>
      <c r="N32" s="18"/>
      <c r="O32" s="18"/>
      <c r="P32" s="18"/>
      <c r="Q32" s="18"/>
      <c r="R32" s="51"/>
      <c r="S32" s="51"/>
      <c r="T32" s="51"/>
      <c r="U32" s="51"/>
      <c r="V32" s="51"/>
      <c r="W32" s="51"/>
      <c r="X32" s="51"/>
      <c r="Y32" s="51"/>
      <c r="Z32" s="51"/>
      <c r="AA32" s="5"/>
      <c r="AB32" s="5"/>
      <c r="AC32" s="5"/>
      <c r="AD32" s="5"/>
    </row>
    <row r="33" spans="1:30" ht="14.4" x14ac:dyDescent="0.25">
      <c r="A33" s="57" t="s">
        <v>202</v>
      </c>
      <c r="B33" s="56" t="s">
        <v>33</v>
      </c>
      <c r="C33" s="55" t="s">
        <v>238</v>
      </c>
      <c r="D33" s="56" t="s">
        <v>303</v>
      </c>
      <c r="E33" s="58">
        <v>1</v>
      </c>
      <c r="F33" s="57"/>
      <c r="G33" s="59"/>
      <c r="H33" s="16"/>
      <c r="I33" s="16"/>
      <c r="J33" s="17"/>
      <c r="K33" s="18"/>
      <c r="L33" s="18"/>
      <c r="M33" s="18"/>
      <c r="N33" s="18"/>
      <c r="O33" s="18"/>
      <c r="P33" s="18"/>
      <c r="Q33" s="18"/>
      <c r="R33" s="51"/>
      <c r="S33" s="51"/>
      <c r="T33" s="51"/>
      <c r="U33" s="51"/>
      <c r="V33" s="51"/>
      <c r="W33" s="51"/>
      <c r="X33" s="51"/>
      <c r="Y33" s="51"/>
      <c r="Z33" s="51"/>
      <c r="AA33" s="5"/>
      <c r="AB33" s="5"/>
      <c r="AC33" s="5"/>
      <c r="AD33" s="5"/>
    </row>
    <row r="34" spans="1:30" ht="14.4" x14ac:dyDescent="0.25">
      <c r="A34" s="57" t="s">
        <v>203</v>
      </c>
      <c r="B34" s="56" t="s">
        <v>33</v>
      </c>
      <c r="C34" s="55" t="s">
        <v>238</v>
      </c>
      <c r="D34" s="56" t="s">
        <v>304</v>
      </c>
      <c r="E34" s="58">
        <v>1</v>
      </c>
      <c r="F34" s="57" t="s">
        <v>260</v>
      </c>
      <c r="G34" s="59">
        <v>0</v>
      </c>
      <c r="H34" s="16">
        <v>807.29</v>
      </c>
      <c r="I34" s="16">
        <v>3229.18</v>
      </c>
      <c r="J34" s="17">
        <f t="shared" si="0"/>
        <v>4036.47</v>
      </c>
      <c r="K34" s="18"/>
      <c r="L34" s="18"/>
      <c r="M34" s="18"/>
      <c r="N34" s="18"/>
      <c r="O34" s="18"/>
      <c r="P34" s="18"/>
      <c r="Q34" s="18"/>
      <c r="R34" s="51"/>
      <c r="S34" s="51"/>
      <c r="T34" s="51"/>
      <c r="U34" s="51"/>
      <c r="V34" s="51"/>
      <c r="W34" s="51"/>
      <c r="X34" s="51"/>
      <c r="Y34" s="51"/>
      <c r="Z34" s="51"/>
      <c r="AA34" s="5"/>
      <c r="AB34" s="5"/>
      <c r="AC34" s="5"/>
      <c r="AD34" s="5"/>
    </row>
    <row r="35" spans="1:30" ht="14.4" x14ac:dyDescent="0.25">
      <c r="A35" s="57" t="s">
        <v>204</v>
      </c>
      <c r="B35" s="56" t="s">
        <v>33</v>
      </c>
      <c r="C35" s="55" t="s">
        <v>238</v>
      </c>
      <c r="D35" s="56" t="s">
        <v>304</v>
      </c>
      <c r="E35" s="58">
        <v>1</v>
      </c>
      <c r="F35" s="57" t="s">
        <v>261</v>
      </c>
      <c r="G35" s="59">
        <v>0</v>
      </c>
      <c r="H35" s="16">
        <v>807.29</v>
      </c>
      <c r="I35" s="16">
        <v>3229.18</v>
      </c>
      <c r="J35" s="17">
        <f t="shared" si="0"/>
        <v>4036.47</v>
      </c>
      <c r="K35" s="18"/>
      <c r="L35" s="18"/>
      <c r="M35" s="18"/>
      <c r="N35" s="18"/>
      <c r="O35" s="18"/>
      <c r="P35" s="18"/>
      <c r="Q35" s="18"/>
      <c r="R35" s="51"/>
      <c r="S35" s="51"/>
      <c r="T35" s="51"/>
      <c r="U35" s="51"/>
      <c r="V35" s="51"/>
      <c r="W35" s="51"/>
      <c r="X35" s="51"/>
      <c r="Y35" s="51"/>
      <c r="Z35" s="51"/>
      <c r="AA35" s="5"/>
      <c r="AB35" s="5"/>
      <c r="AC35" s="5"/>
      <c r="AD35" s="5"/>
    </row>
    <row r="36" spans="1:30" ht="14.4" x14ac:dyDescent="0.25">
      <c r="A36" s="57" t="s">
        <v>205</v>
      </c>
      <c r="B36" s="56" t="s">
        <v>33</v>
      </c>
      <c r="C36" s="55" t="s">
        <v>238</v>
      </c>
      <c r="D36" s="56" t="s">
        <v>304</v>
      </c>
      <c r="E36" s="58">
        <v>1</v>
      </c>
      <c r="F36" s="57" t="s">
        <v>262</v>
      </c>
      <c r="G36" s="59">
        <v>0</v>
      </c>
      <c r="H36" s="16">
        <v>807.29</v>
      </c>
      <c r="I36" s="16">
        <v>3229.18</v>
      </c>
      <c r="J36" s="17">
        <f t="shared" si="0"/>
        <v>4036.47</v>
      </c>
      <c r="K36" s="18"/>
      <c r="L36" s="18"/>
      <c r="M36" s="18"/>
      <c r="N36" s="18"/>
      <c r="O36" s="18"/>
      <c r="P36" s="18"/>
      <c r="Q36" s="18"/>
      <c r="R36" s="51"/>
      <c r="S36" s="51"/>
      <c r="T36" s="51"/>
      <c r="U36" s="51"/>
      <c r="V36" s="51"/>
      <c r="W36" s="51"/>
      <c r="X36" s="51"/>
      <c r="Y36" s="51"/>
      <c r="Z36" s="51"/>
      <c r="AA36" s="5"/>
      <c r="AB36" s="5"/>
      <c r="AC36" s="5"/>
      <c r="AD36" s="5"/>
    </row>
    <row r="37" spans="1:30" ht="14.4" x14ac:dyDescent="0.25">
      <c r="A37" s="57" t="s">
        <v>206</v>
      </c>
      <c r="B37" s="56" t="s">
        <v>33</v>
      </c>
      <c r="C37" s="55" t="s">
        <v>238</v>
      </c>
      <c r="D37" s="56" t="s">
        <v>304</v>
      </c>
      <c r="E37" s="58">
        <v>1</v>
      </c>
      <c r="F37" s="57" t="s">
        <v>263</v>
      </c>
      <c r="G37" s="59">
        <v>0</v>
      </c>
      <c r="H37" s="16">
        <v>807.29</v>
      </c>
      <c r="I37" s="16">
        <v>3229.18</v>
      </c>
      <c r="J37" s="17">
        <f t="shared" si="0"/>
        <v>4036.47</v>
      </c>
      <c r="K37" s="18"/>
      <c r="L37" s="18"/>
      <c r="M37" s="18"/>
      <c r="N37" s="18"/>
      <c r="O37" s="18"/>
      <c r="P37" s="18"/>
      <c r="Q37" s="18"/>
      <c r="R37" s="51"/>
      <c r="S37" s="51"/>
      <c r="T37" s="51"/>
      <c r="U37" s="51"/>
      <c r="V37" s="51"/>
      <c r="W37" s="51"/>
      <c r="X37" s="51"/>
      <c r="Y37" s="51"/>
      <c r="Z37" s="51"/>
      <c r="AA37" s="5"/>
      <c r="AB37" s="5"/>
      <c r="AC37" s="5"/>
      <c r="AD37" s="5"/>
    </row>
    <row r="38" spans="1:30" ht="14.4" x14ac:dyDescent="0.25">
      <c r="A38" s="57" t="s">
        <v>207</v>
      </c>
      <c r="B38" s="56" t="s">
        <v>33</v>
      </c>
      <c r="C38" s="55" t="s">
        <v>238</v>
      </c>
      <c r="D38" s="56" t="s">
        <v>304</v>
      </c>
      <c r="E38" s="58">
        <v>1</v>
      </c>
      <c r="F38" s="57" t="s">
        <v>264</v>
      </c>
      <c r="G38" s="59">
        <v>0</v>
      </c>
      <c r="H38" s="16">
        <v>807.29</v>
      </c>
      <c r="I38" s="16">
        <v>3229.18</v>
      </c>
      <c r="J38" s="17">
        <f t="shared" si="0"/>
        <v>4036.47</v>
      </c>
      <c r="K38" s="18"/>
      <c r="L38" s="18"/>
      <c r="M38" s="18"/>
      <c r="N38" s="18"/>
      <c r="O38" s="18"/>
      <c r="P38" s="18"/>
      <c r="Q38" s="18"/>
      <c r="R38" s="51"/>
      <c r="S38" s="51"/>
      <c r="T38" s="51"/>
      <c r="U38" s="51"/>
      <c r="V38" s="51"/>
      <c r="W38" s="51"/>
      <c r="X38" s="51"/>
      <c r="Y38" s="51"/>
      <c r="Z38" s="51"/>
      <c r="AA38" s="5"/>
      <c r="AB38" s="5"/>
      <c r="AC38" s="5"/>
      <c r="AD38" s="5"/>
    </row>
    <row r="39" spans="1:30" ht="14.4" x14ac:dyDescent="0.25">
      <c r="A39" s="57" t="s">
        <v>208</v>
      </c>
      <c r="B39" s="56" t="s">
        <v>33</v>
      </c>
      <c r="C39" s="55" t="s">
        <v>238</v>
      </c>
      <c r="D39" s="56" t="s">
        <v>304</v>
      </c>
      <c r="E39" s="58">
        <v>1</v>
      </c>
      <c r="F39" s="57" t="s">
        <v>265</v>
      </c>
      <c r="G39" s="59">
        <v>0</v>
      </c>
      <c r="H39" s="16">
        <v>807.29</v>
      </c>
      <c r="I39" s="16">
        <v>3229.18</v>
      </c>
      <c r="J39" s="17">
        <f t="shared" si="0"/>
        <v>4036.47</v>
      </c>
      <c r="K39" s="18"/>
      <c r="L39" s="18"/>
      <c r="M39" s="18"/>
      <c r="N39" s="18"/>
      <c r="O39" s="18"/>
      <c r="P39" s="18"/>
      <c r="Q39" s="18"/>
      <c r="R39" s="51"/>
      <c r="S39" s="51"/>
      <c r="T39" s="51"/>
      <c r="U39" s="51"/>
      <c r="V39" s="51"/>
      <c r="W39" s="51"/>
      <c r="X39" s="51"/>
      <c r="Y39" s="51"/>
      <c r="Z39" s="51"/>
      <c r="AA39" s="5"/>
      <c r="AB39" s="5"/>
      <c r="AC39" s="5"/>
      <c r="AD39" s="5"/>
    </row>
    <row r="40" spans="1:30" ht="14.4" x14ac:dyDescent="0.25">
      <c r="A40" s="57" t="s">
        <v>209</v>
      </c>
      <c r="B40" s="56" t="s">
        <v>33</v>
      </c>
      <c r="C40" s="55" t="s">
        <v>238</v>
      </c>
      <c r="D40" s="56" t="s">
        <v>304</v>
      </c>
      <c r="E40" s="58">
        <v>1</v>
      </c>
      <c r="F40" s="57" t="s">
        <v>266</v>
      </c>
      <c r="G40" s="59">
        <v>0</v>
      </c>
      <c r="H40" s="16">
        <v>807.29</v>
      </c>
      <c r="I40" s="16">
        <v>3229.18</v>
      </c>
      <c r="J40" s="17">
        <f t="shared" si="0"/>
        <v>4036.47</v>
      </c>
      <c r="K40" s="18"/>
      <c r="L40" s="18"/>
      <c r="M40" s="18"/>
      <c r="N40" s="18"/>
      <c r="O40" s="18"/>
      <c r="P40" s="18"/>
      <c r="Q40" s="18"/>
      <c r="R40" s="51"/>
      <c r="S40" s="51"/>
      <c r="T40" s="51"/>
      <c r="U40" s="51"/>
      <c r="V40" s="51"/>
      <c r="W40" s="51"/>
      <c r="X40" s="51"/>
      <c r="Y40" s="51"/>
      <c r="Z40" s="51"/>
      <c r="AA40" s="5"/>
      <c r="AB40" s="5"/>
      <c r="AC40" s="5"/>
      <c r="AD40" s="5"/>
    </row>
    <row r="41" spans="1:30" ht="14.4" x14ac:dyDescent="0.25">
      <c r="A41" s="57" t="s">
        <v>210</v>
      </c>
      <c r="B41" s="56" t="s">
        <v>33</v>
      </c>
      <c r="C41" s="55" t="s">
        <v>238</v>
      </c>
      <c r="D41" s="56" t="s">
        <v>304</v>
      </c>
      <c r="E41" s="58">
        <v>1</v>
      </c>
      <c r="F41" s="57" t="s">
        <v>267</v>
      </c>
      <c r="G41" s="59">
        <v>0</v>
      </c>
      <c r="H41" s="16">
        <v>807.29</v>
      </c>
      <c r="I41" s="16">
        <v>3229.18</v>
      </c>
      <c r="J41" s="17">
        <f t="shared" si="0"/>
        <v>4036.47</v>
      </c>
      <c r="K41" s="18"/>
      <c r="L41" s="18"/>
      <c r="M41" s="18"/>
      <c r="N41" s="18"/>
      <c r="O41" s="18"/>
      <c r="P41" s="18"/>
      <c r="Q41" s="18"/>
      <c r="R41" s="51"/>
      <c r="S41" s="51"/>
      <c r="T41" s="51"/>
      <c r="U41" s="51"/>
      <c r="V41" s="51"/>
      <c r="W41" s="51"/>
      <c r="X41" s="51"/>
      <c r="Y41" s="51"/>
      <c r="Z41" s="51"/>
      <c r="AA41" s="5"/>
      <c r="AB41" s="5"/>
      <c r="AC41" s="5"/>
      <c r="AD41" s="5"/>
    </row>
    <row r="42" spans="1:30" ht="14.4" x14ac:dyDescent="0.25">
      <c r="A42" s="57" t="s">
        <v>211</v>
      </c>
      <c r="B42" s="56" t="s">
        <v>33</v>
      </c>
      <c r="C42" s="55" t="s">
        <v>238</v>
      </c>
      <c r="D42" s="56" t="s">
        <v>304</v>
      </c>
      <c r="E42" s="58">
        <v>1</v>
      </c>
      <c r="F42" s="57" t="s">
        <v>268</v>
      </c>
      <c r="G42" s="59">
        <v>0</v>
      </c>
      <c r="H42" s="16">
        <v>807.29</v>
      </c>
      <c r="I42" s="16">
        <v>3229.18</v>
      </c>
      <c r="J42" s="17">
        <f t="shared" si="0"/>
        <v>4036.47</v>
      </c>
      <c r="K42" s="18"/>
      <c r="L42" s="18"/>
      <c r="M42" s="18"/>
      <c r="N42" s="18"/>
      <c r="O42" s="18"/>
      <c r="P42" s="18"/>
      <c r="Q42" s="18"/>
      <c r="R42" s="51"/>
      <c r="S42" s="51"/>
      <c r="T42" s="51"/>
      <c r="U42" s="51"/>
      <c r="V42" s="51"/>
      <c r="W42" s="51"/>
      <c r="X42" s="51"/>
      <c r="Y42" s="51"/>
      <c r="Z42" s="51"/>
      <c r="AA42" s="5"/>
      <c r="AB42" s="5"/>
      <c r="AC42" s="5"/>
      <c r="AD42" s="5"/>
    </row>
    <row r="43" spans="1:30" ht="14.4" x14ac:dyDescent="0.25">
      <c r="A43" s="57" t="s">
        <v>211</v>
      </c>
      <c r="B43" s="56" t="s">
        <v>33</v>
      </c>
      <c r="C43" s="55" t="s">
        <v>238</v>
      </c>
      <c r="D43" s="56" t="s">
        <v>304</v>
      </c>
      <c r="E43" s="58">
        <v>1</v>
      </c>
      <c r="F43" s="57" t="s">
        <v>269</v>
      </c>
      <c r="G43" s="59">
        <v>0</v>
      </c>
      <c r="H43" s="16">
        <v>807.29</v>
      </c>
      <c r="I43" s="16">
        <v>3229.18</v>
      </c>
      <c r="J43" s="17">
        <f t="shared" si="0"/>
        <v>4036.47</v>
      </c>
      <c r="K43" s="18"/>
      <c r="L43" s="18"/>
      <c r="M43" s="18"/>
      <c r="N43" s="18"/>
      <c r="O43" s="18"/>
      <c r="P43" s="18"/>
      <c r="Q43" s="18"/>
      <c r="R43" s="51"/>
      <c r="S43" s="51"/>
      <c r="T43" s="51"/>
      <c r="U43" s="51"/>
      <c r="V43" s="51"/>
      <c r="W43" s="51"/>
      <c r="X43" s="51"/>
      <c r="Y43" s="51"/>
      <c r="Z43" s="51"/>
      <c r="AA43" s="5"/>
      <c r="AB43" s="5"/>
      <c r="AC43" s="5"/>
      <c r="AD43" s="5"/>
    </row>
    <row r="44" spans="1:30" ht="14.4" x14ac:dyDescent="0.25">
      <c r="A44" s="57" t="s">
        <v>212</v>
      </c>
      <c r="B44" s="56" t="s">
        <v>33</v>
      </c>
      <c r="C44" s="55" t="s">
        <v>238</v>
      </c>
      <c r="D44" s="56" t="s">
        <v>304</v>
      </c>
      <c r="E44" s="58">
        <v>1</v>
      </c>
      <c r="F44" s="57" t="s">
        <v>270</v>
      </c>
      <c r="G44" s="59">
        <v>0</v>
      </c>
      <c r="H44" s="16">
        <v>807.29</v>
      </c>
      <c r="I44" s="16">
        <v>3229.18</v>
      </c>
      <c r="J44" s="17">
        <f t="shared" si="0"/>
        <v>4036.47</v>
      </c>
      <c r="K44" s="18"/>
      <c r="L44" s="18"/>
      <c r="M44" s="18"/>
      <c r="N44" s="18"/>
      <c r="O44" s="18"/>
      <c r="P44" s="18"/>
      <c r="Q44" s="18"/>
      <c r="R44" s="51"/>
      <c r="S44" s="51"/>
      <c r="T44" s="51"/>
      <c r="U44" s="51"/>
      <c r="V44" s="51"/>
      <c r="W44" s="51"/>
      <c r="X44" s="51"/>
      <c r="Y44" s="51"/>
      <c r="Z44" s="51"/>
      <c r="AA44" s="5"/>
      <c r="AB44" s="5"/>
      <c r="AC44" s="5"/>
      <c r="AD44" s="5"/>
    </row>
    <row r="45" spans="1:30" ht="14.4" x14ac:dyDescent="0.25">
      <c r="A45" s="57" t="s">
        <v>213</v>
      </c>
      <c r="B45" s="56" t="s">
        <v>33</v>
      </c>
      <c r="C45" s="55" t="s">
        <v>238</v>
      </c>
      <c r="D45" s="56" t="s">
        <v>304</v>
      </c>
      <c r="E45" s="58">
        <v>1</v>
      </c>
      <c r="F45" s="57" t="s">
        <v>271</v>
      </c>
      <c r="G45" s="59">
        <v>0</v>
      </c>
      <c r="H45" s="16">
        <v>807.29</v>
      </c>
      <c r="I45" s="16">
        <v>3229.18</v>
      </c>
      <c r="J45" s="17">
        <f t="shared" si="0"/>
        <v>4036.47</v>
      </c>
      <c r="K45" s="18"/>
      <c r="L45" s="18"/>
      <c r="M45" s="18"/>
      <c r="N45" s="18"/>
      <c r="O45" s="18"/>
      <c r="P45" s="18"/>
      <c r="Q45" s="18"/>
      <c r="R45" s="51"/>
      <c r="S45" s="51"/>
      <c r="T45" s="51"/>
      <c r="U45" s="51"/>
      <c r="V45" s="51"/>
      <c r="W45" s="51"/>
      <c r="X45" s="51"/>
      <c r="Y45" s="51"/>
      <c r="Z45" s="51"/>
      <c r="AA45" s="5"/>
      <c r="AB45" s="5"/>
      <c r="AC45" s="5"/>
      <c r="AD45" s="5"/>
    </row>
    <row r="46" spans="1:30" ht="14.4" x14ac:dyDescent="0.25">
      <c r="A46" s="57" t="s">
        <v>208</v>
      </c>
      <c r="B46" s="56" t="s">
        <v>33</v>
      </c>
      <c r="C46" s="55" t="s">
        <v>238</v>
      </c>
      <c r="D46" s="56" t="s">
        <v>304</v>
      </c>
      <c r="E46" s="58">
        <v>1</v>
      </c>
      <c r="F46" s="57" t="s">
        <v>272</v>
      </c>
      <c r="G46" s="59">
        <v>0</v>
      </c>
      <c r="H46" s="16">
        <v>807.29</v>
      </c>
      <c r="I46" s="16">
        <v>3229.18</v>
      </c>
      <c r="J46" s="17">
        <f t="shared" si="0"/>
        <v>4036.47</v>
      </c>
      <c r="K46" s="18"/>
      <c r="L46" s="18"/>
      <c r="M46" s="18"/>
      <c r="N46" s="18"/>
      <c r="O46" s="18"/>
      <c r="P46" s="18"/>
      <c r="Q46" s="18"/>
      <c r="R46" s="51"/>
      <c r="S46" s="51"/>
      <c r="T46" s="51"/>
      <c r="U46" s="51"/>
      <c r="V46" s="51"/>
      <c r="W46" s="51"/>
      <c r="X46" s="51"/>
      <c r="Y46" s="51"/>
      <c r="Z46" s="51"/>
      <c r="AA46" s="5"/>
      <c r="AB46" s="5"/>
      <c r="AC46" s="5"/>
      <c r="AD46" s="5"/>
    </row>
    <row r="47" spans="1:30" ht="14.4" x14ac:dyDescent="0.25">
      <c r="A47" s="57" t="s">
        <v>214</v>
      </c>
      <c r="B47" s="56" t="s">
        <v>33</v>
      </c>
      <c r="C47" s="55" t="s">
        <v>238</v>
      </c>
      <c r="D47" s="56" t="s">
        <v>304</v>
      </c>
      <c r="E47" s="58">
        <v>1</v>
      </c>
      <c r="F47" s="57" t="s">
        <v>273</v>
      </c>
      <c r="G47" s="59">
        <v>0</v>
      </c>
      <c r="H47" s="16">
        <v>807.29</v>
      </c>
      <c r="I47" s="16">
        <v>3229.18</v>
      </c>
      <c r="J47" s="17">
        <f t="shared" si="0"/>
        <v>4036.47</v>
      </c>
      <c r="K47" s="18"/>
      <c r="L47" s="18"/>
      <c r="M47" s="18"/>
      <c r="N47" s="18"/>
      <c r="O47" s="18"/>
      <c r="P47" s="18"/>
      <c r="Q47" s="18"/>
      <c r="R47" s="51"/>
      <c r="S47" s="51"/>
      <c r="T47" s="51"/>
      <c r="U47" s="51"/>
      <c r="V47" s="51"/>
      <c r="W47" s="51"/>
      <c r="X47" s="51"/>
      <c r="Y47" s="51"/>
      <c r="Z47" s="51"/>
      <c r="AA47" s="5"/>
      <c r="AB47" s="5"/>
      <c r="AC47" s="5"/>
      <c r="AD47" s="5"/>
    </row>
    <row r="48" spans="1:30" ht="14.4" x14ac:dyDescent="0.25">
      <c r="A48" s="57" t="s">
        <v>204</v>
      </c>
      <c r="B48" s="56" t="s">
        <v>33</v>
      </c>
      <c r="C48" s="55" t="s">
        <v>238</v>
      </c>
      <c r="D48" s="56" t="s">
        <v>304</v>
      </c>
      <c r="E48" s="58">
        <v>1</v>
      </c>
      <c r="F48" s="57" t="s">
        <v>274</v>
      </c>
      <c r="G48" s="59">
        <v>0</v>
      </c>
      <c r="H48" s="16">
        <v>807.29</v>
      </c>
      <c r="I48" s="16">
        <v>3229.18</v>
      </c>
      <c r="J48" s="17">
        <f t="shared" si="0"/>
        <v>4036.47</v>
      </c>
      <c r="K48" s="18"/>
      <c r="L48" s="18"/>
      <c r="M48" s="18"/>
      <c r="N48" s="18"/>
      <c r="O48" s="18"/>
      <c r="P48" s="18"/>
      <c r="Q48" s="18"/>
      <c r="R48" s="51"/>
      <c r="S48" s="51"/>
      <c r="T48" s="51"/>
      <c r="U48" s="51"/>
      <c r="V48" s="51"/>
      <c r="W48" s="51"/>
      <c r="X48" s="51"/>
      <c r="Y48" s="51"/>
      <c r="Z48" s="51"/>
      <c r="AA48" s="5"/>
      <c r="AB48" s="5"/>
      <c r="AC48" s="5"/>
      <c r="AD48" s="5"/>
    </row>
    <row r="49" spans="1:30" ht="14.4" x14ac:dyDescent="0.25">
      <c r="A49" s="57" t="s">
        <v>208</v>
      </c>
      <c r="B49" s="56" t="s">
        <v>33</v>
      </c>
      <c r="C49" s="55" t="s">
        <v>238</v>
      </c>
      <c r="D49" s="56" t="s">
        <v>304</v>
      </c>
      <c r="E49" s="58">
        <v>1</v>
      </c>
      <c r="F49" s="57" t="s">
        <v>275</v>
      </c>
      <c r="G49" s="59">
        <v>0</v>
      </c>
      <c r="H49" s="16">
        <v>807.29</v>
      </c>
      <c r="I49" s="16">
        <v>3229.18</v>
      </c>
      <c r="J49" s="17">
        <f t="shared" si="0"/>
        <v>4036.47</v>
      </c>
      <c r="K49" s="18"/>
      <c r="L49" s="18"/>
      <c r="M49" s="18"/>
      <c r="N49" s="18"/>
      <c r="O49" s="18"/>
      <c r="P49" s="18"/>
      <c r="Q49" s="18"/>
      <c r="R49" s="51"/>
      <c r="S49" s="51"/>
      <c r="T49" s="51"/>
      <c r="U49" s="51"/>
      <c r="V49" s="51"/>
      <c r="W49" s="51"/>
      <c r="X49" s="51"/>
      <c r="Y49" s="51"/>
      <c r="Z49" s="51"/>
      <c r="AA49" s="5"/>
      <c r="AB49" s="5"/>
      <c r="AC49" s="5"/>
      <c r="AD49" s="5"/>
    </row>
    <row r="50" spans="1:30" ht="14.4" x14ac:dyDescent="0.25">
      <c r="A50" s="57" t="s">
        <v>215</v>
      </c>
      <c r="B50" s="56" t="s">
        <v>33</v>
      </c>
      <c r="C50" s="55" t="s">
        <v>238</v>
      </c>
      <c r="D50" s="56" t="s">
        <v>304</v>
      </c>
      <c r="E50" s="58">
        <v>1</v>
      </c>
      <c r="F50" s="57" t="s">
        <v>276</v>
      </c>
      <c r="G50" s="59">
        <v>0</v>
      </c>
      <c r="H50" s="16">
        <v>807.29</v>
      </c>
      <c r="I50" s="16">
        <v>3229.18</v>
      </c>
      <c r="J50" s="17">
        <f t="shared" si="0"/>
        <v>4036.47</v>
      </c>
      <c r="K50" s="18"/>
      <c r="L50" s="18"/>
      <c r="M50" s="18"/>
      <c r="N50" s="18"/>
      <c r="O50" s="18"/>
      <c r="P50" s="18"/>
      <c r="Q50" s="18"/>
      <c r="R50" s="51"/>
      <c r="S50" s="51"/>
      <c r="T50" s="51"/>
      <c r="U50" s="51"/>
      <c r="V50" s="51"/>
      <c r="W50" s="51"/>
      <c r="X50" s="51"/>
      <c r="Y50" s="51"/>
      <c r="Z50" s="51"/>
      <c r="AA50" s="5"/>
      <c r="AB50" s="5"/>
      <c r="AC50" s="5"/>
      <c r="AD50" s="5"/>
    </row>
    <row r="51" spans="1:30" ht="14.4" x14ac:dyDescent="0.25">
      <c r="A51" s="57" t="s">
        <v>216</v>
      </c>
      <c r="B51" s="56" t="s">
        <v>33</v>
      </c>
      <c r="C51" s="55" t="s">
        <v>238</v>
      </c>
      <c r="D51" s="56" t="s">
        <v>304</v>
      </c>
      <c r="E51" s="58">
        <v>1</v>
      </c>
      <c r="F51" s="57" t="s">
        <v>277</v>
      </c>
      <c r="G51" s="59">
        <v>0</v>
      </c>
      <c r="H51" s="16">
        <v>807.29</v>
      </c>
      <c r="I51" s="16">
        <v>3229.18</v>
      </c>
      <c r="J51" s="17">
        <f t="shared" si="0"/>
        <v>4036.47</v>
      </c>
      <c r="K51" s="18"/>
      <c r="L51" s="18"/>
      <c r="M51" s="18"/>
      <c r="N51" s="18"/>
      <c r="O51" s="18"/>
      <c r="P51" s="18"/>
      <c r="Q51" s="18"/>
      <c r="R51" s="51"/>
      <c r="S51" s="51"/>
      <c r="T51" s="51"/>
      <c r="U51" s="51"/>
      <c r="V51" s="51"/>
      <c r="W51" s="51"/>
      <c r="X51" s="51"/>
      <c r="Y51" s="51"/>
      <c r="Z51" s="51"/>
      <c r="AA51" s="5"/>
      <c r="AB51" s="5"/>
      <c r="AC51" s="5"/>
      <c r="AD51" s="5"/>
    </row>
    <row r="52" spans="1:30" ht="14.4" x14ac:dyDescent="0.25">
      <c r="A52" s="57" t="s">
        <v>216</v>
      </c>
      <c r="B52" s="56" t="s">
        <v>33</v>
      </c>
      <c r="C52" s="55" t="s">
        <v>238</v>
      </c>
      <c r="D52" s="56" t="s">
        <v>304</v>
      </c>
      <c r="E52" s="58">
        <v>1</v>
      </c>
      <c r="F52" s="57" t="s">
        <v>278</v>
      </c>
      <c r="G52" s="59">
        <v>0</v>
      </c>
      <c r="H52" s="16">
        <v>807.29</v>
      </c>
      <c r="I52" s="16">
        <v>3229.18</v>
      </c>
      <c r="J52" s="17">
        <f t="shared" si="0"/>
        <v>4036.47</v>
      </c>
      <c r="K52" s="18"/>
      <c r="L52" s="18"/>
      <c r="M52" s="18"/>
      <c r="N52" s="18"/>
      <c r="O52" s="18"/>
      <c r="P52" s="18"/>
      <c r="Q52" s="18"/>
      <c r="R52" s="51"/>
      <c r="S52" s="51"/>
      <c r="T52" s="51"/>
      <c r="U52" s="51"/>
      <c r="V52" s="51"/>
      <c r="W52" s="51"/>
      <c r="X52" s="51"/>
      <c r="Y52" s="51"/>
      <c r="Z52" s="51"/>
      <c r="AA52" s="5"/>
      <c r="AB52" s="5"/>
      <c r="AC52" s="5"/>
      <c r="AD52" s="5"/>
    </row>
    <row r="53" spans="1:30" ht="14.4" x14ac:dyDescent="0.25">
      <c r="A53" s="57" t="s">
        <v>215</v>
      </c>
      <c r="B53" s="56" t="s">
        <v>33</v>
      </c>
      <c r="C53" s="55" t="s">
        <v>238</v>
      </c>
      <c r="D53" s="56" t="s">
        <v>304</v>
      </c>
      <c r="E53" s="58">
        <v>1</v>
      </c>
      <c r="F53" s="57" t="s">
        <v>279</v>
      </c>
      <c r="G53" s="59">
        <v>0</v>
      </c>
      <c r="H53" s="16">
        <v>807.29</v>
      </c>
      <c r="I53" s="16">
        <v>3229.18</v>
      </c>
      <c r="J53" s="17">
        <f t="shared" si="0"/>
        <v>4036.47</v>
      </c>
      <c r="K53" s="18"/>
      <c r="L53" s="18"/>
      <c r="M53" s="18"/>
      <c r="N53" s="18"/>
      <c r="O53" s="18"/>
      <c r="P53" s="18"/>
      <c r="Q53" s="18"/>
      <c r="R53" s="51"/>
      <c r="S53" s="51"/>
      <c r="T53" s="51"/>
      <c r="U53" s="51"/>
      <c r="V53" s="51"/>
      <c r="W53" s="51"/>
      <c r="X53" s="51"/>
      <c r="Y53" s="51"/>
      <c r="Z53" s="51"/>
      <c r="AA53" s="5"/>
      <c r="AB53" s="5"/>
      <c r="AC53" s="5"/>
      <c r="AD53" s="5"/>
    </row>
    <row r="54" spans="1:30" ht="14.4" x14ac:dyDescent="0.25">
      <c r="A54" s="57" t="s">
        <v>202</v>
      </c>
      <c r="B54" s="56" t="s">
        <v>33</v>
      </c>
      <c r="C54" s="55" t="s">
        <v>238</v>
      </c>
      <c r="D54" s="56" t="s">
        <v>303</v>
      </c>
      <c r="E54" s="58">
        <v>1</v>
      </c>
      <c r="F54" s="57"/>
      <c r="G54" s="59"/>
      <c r="H54" s="16"/>
      <c r="I54" s="16"/>
      <c r="J54" s="17"/>
      <c r="K54" s="18"/>
      <c r="L54" s="18"/>
      <c r="M54" s="18"/>
      <c r="N54" s="18"/>
      <c r="O54" s="18"/>
      <c r="P54" s="18"/>
      <c r="Q54" s="18"/>
      <c r="R54" s="51"/>
      <c r="S54" s="51"/>
      <c r="T54" s="51"/>
      <c r="U54" s="51"/>
      <c r="V54" s="51"/>
      <c r="W54" s="51"/>
      <c r="X54" s="51"/>
      <c r="Y54" s="51"/>
      <c r="Z54" s="51"/>
      <c r="AA54" s="5"/>
      <c r="AB54" s="5"/>
      <c r="AC54" s="5"/>
      <c r="AD54" s="5"/>
    </row>
    <row r="55" spans="1:30" ht="14.4" x14ac:dyDescent="0.25">
      <c r="A55" s="57" t="s">
        <v>217</v>
      </c>
      <c r="B55" s="56" t="s">
        <v>35</v>
      </c>
      <c r="C55" s="55" t="s">
        <v>238</v>
      </c>
      <c r="D55" s="56" t="s">
        <v>304</v>
      </c>
      <c r="E55" s="58">
        <v>1</v>
      </c>
      <c r="F55" s="57" t="s">
        <v>280</v>
      </c>
      <c r="G55" s="59">
        <v>0</v>
      </c>
      <c r="H55" s="16">
        <v>664.44</v>
      </c>
      <c r="I55" s="16">
        <v>2657.77</v>
      </c>
      <c r="J55" s="17">
        <f t="shared" si="0"/>
        <v>3322.21</v>
      </c>
      <c r="K55" s="18"/>
      <c r="L55" s="18"/>
      <c r="M55" s="18"/>
      <c r="N55" s="18"/>
      <c r="O55" s="18"/>
      <c r="P55" s="18"/>
      <c r="Q55" s="18"/>
      <c r="R55" s="51"/>
      <c r="S55" s="51"/>
      <c r="T55" s="51"/>
      <c r="U55" s="51"/>
      <c r="V55" s="51"/>
      <c r="W55" s="51"/>
      <c r="X55" s="51"/>
      <c r="Y55" s="51"/>
      <c r="Z55" s="51"/>
      <c r="AA55" s="5"/>
      <c r="AB55" s="5"/>
      <c r="AC55" s="5"/>
      <c r="AD55" s="5"/>
    </row>
    <row r="56" spans="1:30" ht="14.4" x14ac:dyDescent="0.25">
      <c r="A56" s="57" t="s">
        <v>218</v>
      </c>
      <c r="B56" s="56" t="s">
        <v>35</v>
      </c>
      <c r="C56" s="55" t="s">
        <v>238</v>
      </c>
      <c r="D56" s="56" t="s">
        <v>304</v>
      </c>
      <c r="E56" s="58">
        <v>1</v>
      </c>
      <c r="F56" s="57" t="s">
        <v>281</v>
      </c>
      <c r="G56" s="59">
        <v>0</v>
      </c>
      <c r="H56" s="16">
        <v>664.44</v>
      </c>
      <c r="I56" s="16">
        <v>2657.77</v>
      </c>
      <c r="J56" s="17">
        <f t="shared" si="0"/>
        <v>3322.21</v>
      </c>
      <c r="K56" s="18"/>
      <c r="L56" s="18"/>
      <c r="M56" s="18"/>
      <c r="N56" s="18"/>
      <c r="O56" s="18"/>
      <c r="P56" s="18"/>
      <c r="Q56" s="18"/>
      <c r="R56" s="51"/>
      <c r="S56" s="51"/>
      <c r="T56" s="51"/>
      <c r="U56" s="51"/>
      <c r="V56" s="51"/>
      <c r="W56" s="51"/>
      <c r="X56" s="51"/>
      <c r="Y56" s="51"/>
      <c r="Z56" s="51"/>
      <c r="AA56" s="5"/>
      <c r="AB56" s="5"/>
      <c r="AC56" s="5"/>
      <c r="AD56" s="5"/>
    </row>
    <row r="57" spans="1:30" ht="14.4" x14ac:dyDescent="0.25">
      <c r="A57" s="57" t="s">
        <v>218</v>
      </c>
      <c r="B57" s="56" t="s">
        <v>35</v>
      </c>
      <c r="C57" s="55" t="s">
        <v>238</v>
      </c>
      <c r="D57" s="56" t="s">
        <v>304</v>
      </c>
      <c r="E57" s="58">
        <v>1</v>
      </c>
      <c r="F57" s="57" t="s">
        <v>282</v>
      </c>
      <c r="G57" s="59">
        <v>0</v>
      </c>
      <c r="H57" s="16">
        <v>664.44</v>
      </c>
      <c r="I57" s="16">
        <v>2657.77</v>
      </c>
      <c r="J57" s="17">
        <f t="shared" si="0"/>
        <v>3322.21</v>
      </c>
      <c r="K57" s="18"/>
      <c r="L57" s="18"/>
      <c r="M57" s="18"/>
      <c r="N57" s="18"/>
      <c r="O57" s="18"/>
      <c r="P57" s="18"/>
      <c r="Q57" s="18"/>
      <c r="R57" s="51"/>
      <c r="S57" s="51"/>
      <c r="T57" s="51"/>
      <c r="U57" s="51"/>
      <c r="V57" s="51"/>
      <c r="W57" s="51"/>
      <c r="X57" s="51"/>
      <c r="Y57" s="51"/>
      <c r="Z57" s="51"/>
      <c r="AA57" s="5"/>
      <c r="AB57" s="5"/>
      <c r="AC57" s="5"/>
      <c r="AD57" s="5"/>
    </row>
    <row r="58" spans="1:30" ht="14.4" x14ac:dyDescent="0.25">
      <c r="A58" s="57" t="s">
        <v>219</v>
      </c>
      <c r="B58" s="56" t="s">
        <v>35</v>
      </c>
      <c r="C58" s="55" t="s">
        <v>238</v>
      </c>
      <c r="D58" s="56" t="s">
        <v>304</v>
      </c>
      <c r="E58" s="58">
        <v>1</v>
      </c>
      <c r="F58" s="57" t="s">
        <v>283</v>
      </c>
      <c r="G58" s="59">
        <v>0</v>
      </c>
      <c r="H58" s="16">
        <v>664.44</v>
      </c>
      <c r="I58" s="16">
        <v>2657.77</v>
      </c>
      <c r="J58" s="17">
        <f t="shared" si="0"/>
        <v>3322.21</v>
      </c>
      <c r="K58" s="18"/>
      <c r="L58" s="18"/>
      <c r="M58" s="18"/>
      <c r="N58" s="18"/>
      <c r="O58" s="18"/>
      <c r="P58" s="18"/>
      <c r="Q58" s="18"/>
      <c r="R58" s="51"/>
      <c r="S58" s="51"/>
      <c r="T58" s="51"/>
      <c r="U58" s="51"/>
      <c r="V58" s="51"/>
      <c r="W58" s="51"/>
      <c r="X58" s="51"/>
      <c r="Y58" s="51"/>
      <c r="Z58" s="51"/>
      <c r="AA58" s="5"/>
      <c r="AB58" s="5"/>
      <c r="AC58" s="5"/>
      <c r="AD58" s="5"/>
    </row>
    <row r="59" spans="1:30" ht="14.4" x14ac:dyDescent="0.25">
      <c r="A59" s="57" t="s">
        <v>220</v>
      </c>
      <c r="B59" s="56" t="s">
        <v>35</v>
      </c>
      <c r="C59" s="55" t="s">
        <v>238</v>
      </c>
      <c r="D59" s="56" t="s">
        <v>304</v>
      </c>
      <c r="E59" s="58">
        <v>1</v>
      </c>
      <c r="F59" s="57" t="s">
        <v>284</v>
      </c>
      <c r="G59" s="59">
        <v>0</v>
      </c>
      <c r="H59" s="16">
        <v>664.44</v>
      </c>
      <c r="I59" s="16">
        <v>2657.77</v>
      </c>
      <c r="J59" s="17">
        <f t="shared" si="0"/>
        <v>3322.21</v>
      </c>
      <c r="K59" s="18"/>
      <c r="L59" s="18"/>
      <c r="M59" s="18"/>
      <c r="N59" s="18"/>
      <c r="O59" s="18"/>
      <c r="P59" s="18"/>
      <c r="Q59" s="18"/>
      <c r="R59" s="51"/>
      <c r="S59" s="51"/>
      <c r="T59" s="51"/>
      <c r="U59" s="51"/>
      <c r="V59" s="51"/>
      <c r="W59" s="51"/>
      <c r="X59" s="51"/>
      <c r="Y59" s="51"/>
      <c r="Z59" s="51"/>
      <c r="AA59" s="5"/>
      <c r="AB59" s="5"/>
      <c r="AC59" s="5"/>
      <c r="AD59" s="5"/>
    </row>
    <row r="60" spans="1:30" ht="14.4" x14ac:dyDescent="0.25">
      <c r="A60" s="57" t="s">
        <v>221</v>
      </c>
      <c r="B60" s="56" t="s">
        <v>35</v>
      </c>
      <c r="C60" s="55" t="s">
        <v>238</v>
      </c>
      <c r="D60" s="56" t="s">
        <v>304</v>
      </c>
      <c r="E60" s="58">
        <v>1</v>
      </c>
      <c r="F60" s="57" t="s">
        <v>285</v>
      </c>
      <c r="G60" s="59">
        <v>0</v>
      </c>
      <c r="H60" s="16">
        <v>664.44</v>
      </c>
      <c r="I60" s="16">
        <v>2657.77</v>
      </c>
      <c r="J60" s="17">
        <f t="shared" si="0"/>
        <v>3322.21</v>
      </c>
      <c r="K60" s="18"/>
      <c r="L60" s="18"/>
      <c r="M60" s="18"/>
      <c r="N60" s="18"/>
      <c r="O60" s="18"/>
      <c r="P60" s="18"/>
      <c r="Q60" s="18"/>
      <c r="R60" s="51"/>
      <c r="S60" s="51"/>
      <c r="T60" s="51"/>
      <c r="U60" s="51"/>
      <c r="V60" s="51"/>
      <c r="W60" s="51"/>
      <c r="X60" s="51"/>
      <c r="Y60" s="51"/>
      <c r="Z60" s="51"/>
      <c r="AA60" s="5"/>
      <c r="AB60" s="5"/>
      <c r="AC60" s="5"/>
      <c r="AD60" s="5"/>
    </row>
    <row r="61" spans="1:30" ht="14.4" x14ac:dyDescent="0.25">
      <c r="A61" s="57" t="s">
        <v>218</v>
      </c>
      <c r="B61" s="56" t="s">
        <v>35</v>
      </c>
      <c r="C61" s="55" t="s">
        <v>238</v>
      </c>
      <c r="D61" s="56" t="s">
        <v>304</v>
      </c>
      <c r="E61" s="58">
        <v>1</v>
      </c>
      <c r="F61" s="57" t="s">
        <v>286</v>
      </c>
      <c r="G61" s="59">
        <v>0</v>
      </c>
      <c r="H61" s="16">
        <v>664.44</v>
      </c>
      <c r="I61" s="16">
        <v>2657.77</v>
      </c>
      <c r="J61" s="17">
        <f t="shared" si="0"/>
        <v>3322.21</v>
      </c>
      <c r="K61" s="18"/>
      <c r="L61" s="18"/>
      <c r="M61" s="18"/>
      <c r="N61" s="18"/>
      <c r="O61" s="18"/>
      <c r="P61" s="18"/>
      <c r="Q61" s="18"/>
      <c r="R61" s="51"/>
      <c r="S61" s="51"/>
      <c r="T61" s="51"/>
      <c r="U61" s="51"/>
      <c r="V61" s="51"/>
      <c r="W61" s="51"/>
      <c r="X61" s="51"/>
      <c r="Y61" s="51"/>
      <c r="Z61" s="51"/>
      <c r="AA61" s="5"/>
      <c r="AB61" s="5"/>
      <c r="AC61" s="5"/>
      <c r="AD61" s="5"/>
    </row>
    <row r="62" spans="1:30" ht="14.4" x14ac:dyDescent="0.25">
      <c r="A62" s="57" t="s">
        <v>222</v>
      </c>
      <c r="B62" s="56" t="s">
        <v>35</v>
      </c>
      <c r="C62" s="55" t="s">
        <v>238</v>
      </c>
      <c r="D62" s="56" t="s">
        <v>304</v>
      </c>
      <c r="E62" s="58">
        <v>1</v>
      </c>
      <c r="F62" s="57" t="s">
        <v>287</v>
      </c>
      <c r="G62" s="59">
        <v>0</v>
      </c>
      <c r="H62" s="16">
        <v>664.44</v>
      </c>
      <c r="I62" s="16">
        <v>2657.77</v>
      </c>
      <c r="J62" s="17">
        <f t="shared" si="0"/>
        <v>3322.21</v>
      </c>
      <c r="K62" s="18"/>
      <c r="L62" s="18"/>
      <c r="M62" s="18"/>
      <c r="N62" s="18"/>
      <c r="O62" s="18"/>
      <c r="P62" s="18"/>
      <c r="Q62" s="18"/>
      <c r="R62" s="51"/>
      <c r="S62" s="51"/>
      <c r="T62" s="51"/>
      <c r="U62" s="51"/>
      <c r="V62" s="51"/>
      <c r="W62" s="51"/>
      <c r="X62" s="51"/>
      <c r="Y62" s="51"/>
      <c r="Z62" s="51"/>
      <c r="AA62" s="5"/>
      <c r="AB62" s="5"/>
      <c r="AC62" s="5"/>
      <c r="AD62" s="5"/>
    </row>
    <row r="63" spans="1:30" ht="14.4" x14ac:dyDescent="0.25">
      <c r="A63" s="57" t="s">
        <v>223</v>
      </c>
      <c r="B63" s="56" t="s">
        <v>35</v>
      </c>
      <c r="C63" s="55" t="s">
        <v>238</v>
      </c>
      <c r="D63" s="56" t="s">
        <v>304</v>
      </c>
      <c r="E63" s="58">
        <v>1</v>
      </c>
      <c r="F63" s="57" t="s">
        <v>288</v>
      </c>
      <c r="G63" s="59">
        <v>0</v>
      </c>
      <c r="H63" s="16">
        <v>664.44</v>
      </c>
      <c r="I63" s="16">
        <v>2657.77</v>
      </c>
      <c r="J63" s="17">
        <f t="shared" si="0"/>
        <v>3322.21</v>
      </c>
      <c r="K63" s="18"/>
      <c r="L63" s="18"/>
      <c r="M63" s="18"/>
      <c r="N63" s="18"/>
      <c r="O63" s="18"/>
      <c r="P63" s="18"/>
      <c r="Q63" s="18"/>
      <c r="R63" s="51"/>
      <c r="S63" s="51"/>
      <c r="T63" s="51"/>
      <c r="U63" s="51"/>
      <c r="V63" s="51"/>
      <c r="W63" s="51"/>
      <c r="X63" s="51"/>
      <c r="Y63" s="51"/>
      <c r="Z63" s="51"/>
      <c r="AA63" s="5"/>
      <c r="AB63" s="5"/>
      <c r="AC63" s="5"/>
      <c r="AD63" s="5"/>
    </row>
    <row r="64" spans="1:30" ht="14.4" x14ac:dyDescent="0.25">
      <c r="A64" s="57" t="s">
        <v>224</v>
      </c>
      <c r="B64" s="56" t="s">
        <v>35</v>
      </c>
      <c r="C64" s="55" t="s">
        <v>238</v>
      </c>
      <c r="D64" s="56" t="s">
        <v>303</v>
      </c>
      <c r="E64" s="58">
        <v>1</v>
      </c>
      <c r="F64" s="57"/>
      <c r="G64" s="59"/>
      <c r="H64" s="16"/>
      <c r="I64" s="16"/>
      <c r="J64" s="17"/>
      <c r="K64" s="18"/>
      <c r="L64" s="18"/>
      <c r="M64" s="18"/>
      <c r="N64" s="18"/>
      <c r="O64" s="18"/>
      <c r="P64" s="18"/>
      <c r="Q64" s="18"/>
      <c r="R64" s="51"/>
      <c r="S64" s="51"/>
      <c r="T64" s="51"/>
      <c r="U64" s="51"/>
      <c r="V64" s="51"/>
      <c r="W64" s="51"/>
      <c r="X64" s="51"/>
      <c r="Y64" s="51"/>
      <c r="Z64" s="51"/>
      <c r="AA64" s="5"/>
      <c r="AB64" s="5"/>
      <c r="AC64" s="5"/>
      <c r="AD64" s="5"/>
    </row>
    <row r="65" spans="1:30" ht="14.4" x14ac:dyDescent="0.25">
      <c r="A65" s="57" t="s">
        <v>225</v>
      </c>
      <c r="B65" s="56" t="s">
        <v>37</v>
      </c>
      <c r="C65" s="55" t="s">
        <v>238</v>
      </c>
      <c r="D65" s="56" t="s">
        <v>303</v>
      </c>
      <c r="E65" s="58">
        <v>1</v>
      </c>
      <c r="F65" s="57"/>
      <c r="G65" s="59"/>
      <c r="H65" s="16"/>
      <c r="I65" s="16"/>
      <c r="J65" s="17"/>
      <c r="K65" s="18"/>
      <c r="L65" s="18"/>
      <c r="M65" s="18"/>
      <c r="N65" s="18"/>
      <c r="O65" s="18"/>
      <c r="P65" s="18"/>
      <c r="Q65" s="18"/>
      <c r="R65" s="51"/>
      <c r="S65" s="51"/>
      <c r="T65" s="51"/>
      <c r="U65" s="51"/>
      <c r="V65" s="51"/>
      <c r="W65" s="51"/>
      <c r="X65" s="51"/>
      <c r="Y65" s="51"/>
      <c r="Z65" s="51"/>
      <c r="AA65" s="5"/>
      <c r="AB65" s="5"/>
      <c r="AC65" s="5"/>
      <c r="AD65" s="5"/>
    </row>
    <row r="66" spans="1:30" ht="14.4" x14ac:dyDescent="0.25">
      <c r="A66" s="57" t="s">
        <v>226</v>
      </c>
      <c r="B66" s="56" t="s">
        <v>37</v>
      </c>
      <c r="C66" s="55" t="s">
        <v>238</v>
      </c>
      <c r="D66" s="56" t="s">
        <v>303</v>
      </c>
      <c r="E66" s="58">
        <v>1</v>
      </c>
      <c r="F66" s="57"/>
      <c r="G66" s="59"/>
      <c r="H66" s="16"/>
      <c r="I66" s="16"/>
      <c r="J66" s="17"/>
      <c r="K66" s="18"/>
      <c r="L66" s="18"/>
      <c r="M66" s="18"/>
      <c r="N66" s="18"/>
      <c r="O66" s="18"/>
      <c r="P66" s="18"/>
      <c r="Q66" s="18"/>
      <c r="R66" s="51"/>
      <c r="S66" s="51"/>
      <c r="T66" s="51"/>
      <c r="U66" s="51"/>
      <c r="V66" s="51"/>
      <c r="W66" s="51"/>
      <c r="X66" s="51"/>
      <c r="Y66" s="51"/>
      <c r="Z66" s="51"/>
      <c r="AA66" s="5"/>
      <c r="AB66" s="5"/>
      <c r="AC66" s="5"/>
      <c r="AD66" s="5"/>
    </row>
    <row r="67" spans="1:30" ht="14.4" x14ac:dyDescent="0.25">
      <c r="A67" s="57" t="s">
        <v>227</v>
      </c>
      <c r="B67" s="56" t="s">
        <v>37</v>
      </c>
      <c r="C67" s="55" t="s">
        <v>238</v>
      </c>
      <c r="D67" s="56" t="s">
        <v>304</v>
      </c>
      <c r="E67" s="58">
        <v>1</v>
      </c>
      <c r="F67" s="57" t="s">
        <v>289</v>
      </c>
      <c r="G67" s="59">
        <v>0</v>
      </c>
      <c r="H67" s="16">
        <v>431.89</v>
      </c>
      <c r="I67" s="16">
        <v>1727.55</v>
      </c>
      <c r="J67" s="17">
        <f t="shared" si="0"/>
        <v>2159.44</v>
      </c>
      <c r="K67" s="18"/>
      <c r="L67" s="18"/>
      <c r="M67" s="18"/>
      <c r="N67" s="18"/>
      <c r="O67" s="18"/>
      <c r="P67" s="18"/>
      <c r="Q67" s="18"/>
      <c r="R67" s="51"/>
      <c r="S67" s="51"/>
      <c r="T67" s="51"/>
      <c r="U67" s="51"/>
      <c r="V67" s="51"/>
      <c r="W67" s="51"/>
      <c r="X67" s="51"/>
      <c r="Y67" s="51"/>
      <c r="Z67" s="51"/>
      <c r="AA67" s="5"/>
      <c r="AB67" s="5"/>
      <c r="AC67" s="5"/>
      <c r="AD67" s="5"/>
    </row>
    <row r="68" spans="1:30" ht="14.4" x14ac:dyDescent="0.25">
      <c r="A68" s="57" t="s">
        <v>228</v>
      </c>
      <c r="B68" s="56" t="s">
        <v>37</v>
      </c>
      <c r="C68" s="55" t="s">
        <v>238</v>
      </c>
      <c r="D68" s="56" t="s">
        <v>304</v>
      </c>
      <c r="E68" s="58">
        <v>1</v>
      </c>
      <c r="F68" s="57" t="s">
        <v>290</v>
      </c>
      <c r="G68" s="59">
        <v>0</v>
      </c>
      <c r="H68" s="16">
        <v>431.89</v>
      </c>
      <c r="I68" s="16">
        <v>1727.55</v>
      </c>
      <c r="J68" s="17">
        <f t="shared" si="0"/>
        <v>2159.44</v>
      </c>
      <c r="K68" s="18"/>
      <c r="L68" s="18"/>
      <c r="M68" s="18"/>
      <c r="N68" s="18"/>
      <c r="O68" s="18"/>
      <c r="P68" s="18"/>
      <c r="Q68" s="18"/>
      <c r="R68" s="51"/>
      <c r="S68" s="51"/>
      <c r="T68" s="51"/>
      <c r="U68" s="51"/>
      <c r="V68" s="51"/>
      <c r="W68" s="51"/>
      <c r="X68" s="51"/>
      <c r="Y68" s="51"/>
      <c r="Z68" s="51"/>
      <c r="AA68" s="5"/>
      <c r="AB68" s="5"/>
      <c r="AC68" s="5"/>
      <c r="AD68" s="5"/>
    </row>
    <row r="69" spans="1:30" ht="14.4" x14ac:dyDescent="0.25">
      <c r="A69" s="57" t="s">
        <v>229</v>
      </c>
      <c r="B69" s="56" t="s">
        <v>37</v>
      </c>
      <c r="C69" s="55" t="s">
        <v>238</v>
      </c>
      <c r="D69" s="56" t="s">
        <v>304</v>
      </c>
      <c r="E69" s="58">
        <v>1</v>
      </c>
      <c r="F69" s="57" t="s">
        <v>291</v>
      </c>
      <c r="G69" s="59">
        <v>0</v>
      </c>
      <c r="H69" s="16">
        <v>431.89</v>
      </c>
      <c r="I69" s="16">
        <v>1727.55</v>
      </c>
      <c r="J69" s="17">
        <f t="shared" si="0"/>
        <v>2159.44</v>
      </c>
      <c r="K69" s="18"/>
      <c r="L69" s="18"/>
      <c r="M69" s="18"/>
      <c r="N69" s="18"/>
      <c r="O69" s="18"/>
      <c r="P69" s="18"/>
      <c r="Q69" s="18"/>
      <c r="R69" s="51"/>
      <c r="S69" s="51"/>
      <c r="T69" s="51"/>
      <c r="U69" s="51"/>
      <c r="V69" s="51"/>
      <c r="W69" s="51"/>
      <c r="X69" s="51"/>
      <c r="Y69" s="51"/>
      <c r="Z69" s="51"/>
      <c r="AA69" s="5"/>
      <c r="AB69" s="5"/>
      <c r="AC69" s="5"/>
      <c r="AD69" s="5"/>
    </row>
    <row r="70" spans="1:30" ht="14.4" x14ac:dyDescent="0.25">
      <c r="A70" s="57" t="s">
        <v>228</v>
      </c>
      <c r="B70" s="56" t="s">
        <v>37</v>
      </c>
      <c r="C70" s="55" t="s">
        <v>238</v>
      </c>
      <c r="D70" s="56" t="s">
        <v>304</v>
      </c>
      <c r="E70" s="58">
        <v>1</v>
      </c>
      <c r="F70" s="57" t="s">
        <v>292</v>
      </c>
      <c r="G70" s="59">
        <v>0</v>
      </c>
      <c r="H70" s="16">
        <v>431.89</v>
      </c>
      <c r="I70" s="16">
        <v>1727.55</v>
      </c>
      <c r="J70" s="17">
        <f t="shared" si="0"/>
        <v>2159.44</v>
      </c>
      <c r="K70" s="18"/>
      <c r="L70" s="18"/>
      <c r="M70" s="18"/>
      <c r="N70" s="18"/>
      <c r="O70" s="18"/>
      <c r="P70" s="18"/>
      <c r="Q70" s="18"/>
      <c r="R70" s="51"/>
      <c r="S70" s="51"/>
      <c r="T70" s="51"/>
      <c r="U70" s="51"/>
      <c r="V70" s="51"/>
      <c r="W70" s="51"/>
      <c r="X70" s="51"/>
      <c r="Y70" s="51"/>
      <c r="Z70" s="51"/>
      <c r="AA70" s="5"/>
      <c r="AB70" s="5"/>
      <c r="AC70" s="5"/>
      <c r="AD70" s="5"/>
    </row>
    <row r="71" spans="1:30" ht="14.4" x14ac:dyDescent="0.25">
      <c r="A71" s="57" t="s">
        <v>230</v>
      </c>
      <c r="B71" s="56" t="s">
        <v>37</v>
      </c>
      <c r="C71" s="55" t="s">
        <v>238</v>
      </c>
      <c r="D71" s="56" t="s">
        <v>304</v>
      </c>
      <c r="E71" s="58">
        <v>1</v>
      </c>
      <c r="F71" s="57" t="s">
        <v>293</v>
      </c>
      <c r="G71" s="59">
        <v>0</v>
      </c>
      <c r="H71" s="16">
        <v>431.89</v>
      </c>
      <c r="I71" s="16">
        <v>1727.55</v>
      </c>
      <c r="J71" s="17">
        <f t="shared" si="0"/>
        <v>2159.44</v>
      </c>
      <c r="K71" s="18"/>
      <c r="L71" s="18"/>
      <c r="M71" s="18"/>
      <c r="N71" s="18"/>
      <c r="O71" s="18"/>
      <c r="P71" s="18"/>
      <c r="Q71" s="18"/>
      <c r="R71" s="51"/>
      <c r="S71" s="51"/>
      <c r="T71" s="51"/>
      <c r="U71" s="51"/>
      <c r="V71" s="51"/>
      <c r="W71" s="51"/>
      <c r="X71" s="51"/>
      <c r="Y71" s="51"/>
      <c r="Z71" s="51"/>
      <c r="AA71" s="5"/>
      <c r="AB71" s="5"/>
      <c r="AC71" s="5"/>
      <c r="AD71" s="5"/>
    </row>
    <row r="72" spans="1:30" ht="14.4" x14ac:dyDescent="0.25">
      <c r="A72" s="57" t="s">
        <v>231</v>
      </c>
      <c r="B72" s="56" t="s">
        <v>37</v>
      </c>
      <c r="C72" s="55" t="s">
        <v>238</v>
      </c>
      <c r="D72" s="56" t="s">
        <v>304</v>
      </c>
      <c r="E72" s="58">
        <v>1</v>
      </c>
      <c r="F72" s="57" t="s">
        <v>294</v>
      </c>
      <c r="G72" s="59">
        <v>0</v>
      </c>
      <c r="H72" s="16">
        <v>431.89</v>
      </c>
      <c r="I72" s="16">
        <v>1727.55</v>
      </c>
      <c r="J72" s="17">
        <f t="shared" si="0"/>
        <v>2159.44</v>
      </c>
      <c r="K72" s="18"/>
      <c r="L72" s="18"/>
      <c r="M72" s="18"/>
      <c r="N72" s="18"/>
      <c r="O72" s="18"/>
      <c r="P72" s="18"/>
      <c r="Q72" s="18"/>
      <c r="R72" s="51"/>
      <c r="S72" s="51"/>
      <c r="T72" s="51"/>
      <c r="U72" s="51"/>
      <c r="V72" s="51"/>
      <c r="W72" s="51"/>
      <c r="X72" s="51"/>
      <c r="Y72" s="51"/>
      <c r="Z72" s="51"/>
      <c r="AA72" s="5"/>
      <c r="AB72" s="5"/>
      <c r="AC72" s="5"/>
      <c r="AD72" s="5"/>
    </row>
    <row r="73" spans="1:30" ht="14.4" x14ac:dyDescent="0.25">
      <c r="A73" s="57" t="s">
        <v>232</v>
      </c>
      <c r="B73" s="56" t="s">
        <v>37</v>
      </c>
      <c r="C73" s="55" t="s">
        <v>238</v>
      </c>
      <c r="D73" s="56" t="s">
        <v>303</v>
      </c>
      <c r="E73" s="58">
        <v>1</v>
      </c>
      <c r="F73" s="57"/>
      <c r="G73" s="59"/>
      <c r="H73" s="16"/>
      <c r="I73" s="16"/>
      <c r="J73" s="17"/>
      <c r="K73" s="18"/>
      <c r="L73" s="18"/>
      <c r="M73" s="18"/>
      <c r="N73" s="18"/>
      <c r="O73" s="18"/>
      <c r="P73" s="18"/>
      <c r="Q73" s="18"/>
      <c r="R73" s="51"/>
      <c r="S73" s="51"/>
      <c r="T73" s="51"/>
      <c r="U73" s="51"/>
      <c r="V73" s="51"/>
      <c r="W73" s="51"/>
      <c r="X73" s="51"/>
      <c r="Y73" s="51"/>
      <c r="Z73" s="51"/>
      <c r="AA73" s="5"/>
      <c r="AB73" s="5"/>
      <c r="AC73" s="5"/>
      <c r="AD73" s="5"/>
    </row>
    <row r="74" spans="1:30" ht="14.4" x14ac:dyDescent="0.25">
      <c r="A74" s="57" t="s">
        <v>232</v>
      </c>
      <c r="B74" s="56" t="s">
        <v>37</v>
      </c>
      <c r="C74" s="55" t="s">
        <v>238</v>
      </c>
      <c r="D74" s="56" t="s">
        <v>303</v>
      </c>
      <c r="E74" s="58">
        <v>1</v>
      </c>
      <c r="F74" s="57"/>
      <c r="G74" s="59"/>
      <c r="H74" s="16"/>
      <c r="I74" s="16"/>
      <c r="J74" s="17"/>
      <c r="K74" s="18"/>
      <c r="L74" s="18"/>
      <c r="M74" s="18"/>
      <c r="N74" s="18"/>
      <c r="O74" s="18"/>
      <c r="P74" s="18"/>
      <c r="Q74" s="18"/>
      <c r="R74" s="51"/>
      <c r="S74" s="51"/>
      <c r="T74" s="51"/>
      <c r="U74" s="51"/>
      <c r="V74" s="51"/>
      <c r="W74" s="51"/>
      <c r="X74" s="51"/>
      <c r="Y74" s="51"/>
      <c r="Z74" s="51"/>
      <c r="AA74" s="5"/>
      <c r="AB74" s="5"/>
      <c r="AC74" s="5"/>
      <c r="AD74" s="5"/>
    </row>
    <row r="75" spans="1:30" ht="14.4" x14ac:dyDescent="0.25">
      <c r="A75" s="57" t="s">
        <v>232</v>
      </c>
      <c r="B75" s="56" t="s">
        <v>37</v>
      </c>
      <c r="C75" s="55" t="s">
        <v>238</v>
      </c>
      <c r="D75" s="56" t="s">
        <v>303</v>
      </c>
      <c r="E75" s="58">
        <v>1</v>
      </c>
      <c r="F75" s="57"/>
      <c r="G75" s="59"/>
      <c r="H75" s="16"/>
      <c r="I75" s="16"/>
      <c r="J75" s="17"/>
      <c r="K75" s="18"/>
      <c r="L75" s="18"/>
      <c r="M75" s="18"/>
      <c r="N75" s="18"/>
      <c r="O75" s="18"/>
      <c r="P75" s="18"/>
      <c r="Q75" s="18"/>
      <c r="R75" s="51"/>
      <c r="S75" s="51"/>
      <c r="T75" s="51"/>
      <c r="U75" s="51"/>
      <c r="V75" s="51"/>
      <c r="W75" s="51"/>
      <c r="X75" s="51"/>
      <c r="Y75" s="51"/>
      <c r="Z75" s="51"/>
      <c r="AA75" s="5"/>
      <c r="AB75" s="5"/>
      <c r="AC75" s="5"/>
      <c r="AD75" s="5"/>
    </row>
    <row r="76" spans="1:30" ht="14.4" x14ac:dyDescent="0.25">
      <c r="A76" s="57" t="s">
        <v>233</v>
      </c>
      <c r="B76" s="56" t="s">
        <v>41</v>
      </c>
      <c r="C76" s="55" t="s">
        <v>238</v>
      </c>
      <c r="D76" s="56" t="s">
        <v>304</v>
      </c>
      <c r="E76" s="58">
        <v>1</v>
      </c>
      <c r="F76" s="57" t="s">
        <v>295</v>
      </c>
      <c r="G76" s="59">
        <v>0</v>
      </c>
      <c r="H76" s="16">
        <v>232.56</v>
      </c>
      <c r="I76" s="16">
        <v>930.22</v>
      </c>
      <c r="J76" s="17">
        <f t="shared" si="0"/>
        <v>1162.78</v>
      </c>
      <c r="K76" s="18"/>
      <c r="L76" s="18"/>
      <c r="M76" s="18"/>
      <c r="N76" s="18"/>
      <c r="O76" s="18"/>
      <c r="P76" s="18"/>
      <c r="Q76" s="18"/>
      <c r="R76" s="51"/>
      <c r="S76" s="51"/>
      <c r="T76" s="51"/>
      <c r="U76" s="51"/>
      <c r="V76" s="51"/>
      <c r="W76" s="51"/>
      <c r="X76" s="51"/>
      <c r="Y76" s="51"/>
      <c r="Z76" s="51"/>
      <c r="AA76" s="5"/>
      <c r="AB76" s="5"/>
      <c r="AC76" s="5"/>
      <c r="AD76" s="5"/>
    </row>
    <row r="77" spans="1:30" ht="14.4" x14ac:dyDescent="0.25">
      <c r="A77" s="57" t="s">
        <v>234</v>
      </c>
      <c r="B77" s="56" t="s">
        <v>41</v>
      </c>
      <c r="C77" s="55" t="s">
        <v>238</v>
      </c>
      <c r="D77" s="56" t="s">
        <v>304</v>
      </c>
      <c r="E77" s="58">
        <v>1</v>
      </c>
      <c r="F77" s="57" t="s">
        <v>296</v>
      </c>
      <c r="G77" s="59">
        <v>0</v>
      </c>
      <c r="H77" s="16">
        <v>232.56</v>
      </c>
      <c r="I77" s="16">
        <v>930.22</v>
      </c>
      <c r="J77" s="17">
        <f t="shared" si="0"/>
        <v>1162.78</v>
      </c>
      <c r="K77" s="18"/>
      <c r="L77" s="18"/>
      <c r="M77" s="18"/>
      <c r="N77" s="18"/>
      <c r="O77" s="18"/>
      <c r="P77" s="18"/>
      <c r="Q77" s="18"/>
      <c r="R77" s="51"/>
      <c r="S77" s="51"/>
      <c r="T77" s="51"/>
      <c r="U77" s="51"/>
      <c r="V77" s="51"/>
      <c r="W77" s="51"/>
      <c r="X77" s="51"/>
      <c r="Y77" s="51"/>
      <c r="Z77" s="51"/>
      <c r="AA77" s="5"/>
      <c r="AB77" s="5"/>
      <c r="AC77" s="5"/>
      <c r="AD77" s="5"/>
    </row>
    <row r="78" spans="1:30" ht="14.4" x14ac:dyDescent="0.25">
      <c r="A78" s="57" t="s">
        <v>235</v>
      </c>
      <c r="B78" s="56" t="s">
        <v>41</v>
      </c>
      <c r="C78" s="55" t="s">
        <v>238</v>
      </c>
      <c r="D78" s="56" t="s">
        <v>304</v>
      </c>
      <c r="E78" s="58">
        <v>1</v>
      </c>
      <c r="F78" s="57" t="s">
        <v>297</v>
      </c>
      <c r="G78" s="59">
        <v>0</v>
      </c>
      <c r="H78" s="16">
        <v>232.56</v>
      </c>
      <c r="I78" s="16">
        <v>930.22</v>
      </c>
      <c r="J78" s="17">
        <f t="shared" si="0"/>
        <v>1162.78</v>
      </c>
      <c r="K78" s="18"/>
      <c r="L78" s="18"/>
      <c r="M78" s="18"/>
      <c r="N78" s="18"/>
      <c r="O78" s="18"/>
      <c r="P78" s="18"/>
      <c r="Q78" s="1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ht="14.4" x14ac:dyDescent="0.25">
      <c r="A79" s="57" t="s">
        <v>236</v>
      </c>
      <c r="B79" s="56" t="s">
        <v>41</v>
      </c>
      <c r="C79" s="55" t="s">
        <v>238</v>
      </c>
      <c r="D79" s="56" t="s">
        <v>303</v>
      </c>
      <c r="E79" s="58">
        <v>1</v>
      </c>
      <c r="F79" s="57"/>
      <c r="G79" s="61" t="s">
        <v>308</v>
      </c>
      <c r="H79" s="62" t="s">
        <v>308</v>
      </c>
      <c r="I79" s="62" t="s">
        <v>308</v>
      </c>
      <c r="J79" s="17"/>
      <c r="K79" s="18"/>
      <c r="L79" s="18"/>
      <c r="M79" s="18"/>
      <c r="N79" s="18"/>
      <c r="O79" s="18"/>
      <c r="P79" s="18"/>
      <c r="Q79" s="1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ht="14.4" x14ac:dyDescent="0.25">
      <c r="A80" s="57" t="s">
        <v>234</v>
      </c>
      <c r="B80" s="56" t="s">
        <v>41</v>
      </c>
      <c r="C80" s="55" t="s">
        <v>238</v>
      </c>
      <c r="D80" s="56" t="s">
        <v>304</v>
      </c>
      <c r="E80" s="58">
        <v>1</v>
      </c>
      <c r="F80" s="57" t="s">
        <v>298</v>
      </c>
      <c r="G80" s="59">
        <v>0</v>
      </c>
      <c r="H80" s="16">
        <v>232.56</v>
      </c>
      <c r="I80" s="16">
        <v>930.22</v>
      </c>
      <c r="J80" s="17">
        <f t="shared" si="0"/>
        <v>1162.78</v>
      </c>
      <c r="K80" s="18"/>
      <c r="L80" s="18"/>
      <c r="M80" s="18"/>
      <c r="N80" s="18"/>
      <c r="O80" s="18"/>
      <c r="P80" s="18"/>
      <c r="Q80" s="1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ht="14.4" x14ac:dyDescent="0.25">
      <c r="A81" s="57" t="s">
        <v>234</v>
      </c>
      <c r="B81" s="56" t="s">
        <v>41</v>
      </c>
      <c r="C81" s="55" t="s">
        <v>238</v>
      </c>
      <c r="D81" s="56" t="s">
        <v>304</v>
      </c>
      <c r="E81" s="58">
        <v>1</v>
      </c>
      <c r="F81" s="57" t="s">
        <v>299</v>
      </c>
      <c r="G81" s="59">
        <v>0</v>
      </c>
      <c r="H81" s="16">
        <v>232.56</v>
      </c>
      <c r="I81" s="16">
        <v>930.22</v>
      </c>
      <c r="J81" s="17">
        <f t="shared" si="0"/>
        <v>1162.78</v>
      </c>
      <c r="K81" s="18"/>
      <c r="L81" s="18"/>
      <c r="M81" s="18"/>
      <c r="N81" s="18"/>
      <c r="O81" s="18"/>
      <c r="P81" s="18"/>
      <c r="Q81" s="1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ht="14.4" x14ac:dyDescent="0.25">
      <c r="A82" s="57" t="s">
        <v>234</v>
      </c>
      <c r="B82" s="56" t="s">
        <v>41</v>
      </c>
      <c r="C82" s="55" t="s">
        <v>238</v>
      </c>
      <c r="D82" s="56" t="s">
        <v>304</v>
      </c>
      <c r="E82" s="58">
        <v>1</v>
      </c>
      <c r="F82" s="57" t="s">
        <v>300</v>
      </c>
      <c r="G82" s="59">
        <v>0</v>
      </c>
      <c r="H82" s="16">
        <v>232.56</v>
      </c>
      <c r="I82" s="16">
        <v>930.22</v>
      </c>
      <c r="J82" s="17">
        <f t="shared" si="0"/>
        <v>1162.78</v>
      </c>
      <c r="K82" s="18"/>
      <c r="L82" s="18"/>
      <c r="M82" s="18"/>
      <c r="N82" s="18"/>
      <c r="O82" s="18"/>
      <c r="P82" s="18"/>
      <c r="Q82" s="1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ht="14.4" x14ac:dyDescent="0.25">
      <c r="A83" s="57" t="s">
        <v>234</v>
      </c>
      <c r="B83" s="56" t="s">
        <v>41</v>
      </c>
      <c r="C83" s="55" t="s">
        <v>238</v>
      </c>
      <c r="D83" s="56" t="s">
        <v>304</v>
      </c>
      <c r="E83" s="58">
        <v>1</v>
      </c>
      <c r="F83" s="57" t="s">
        <v>301</v>
      </c>
      <c r="G83" s="59">
        <v>0</v>
      </c>
      <c r="H83" s="16">
        <v>232.56</v>
      </c>
      <c r="I83" s="16">
        <v>930.22</v>
      </c>
      <c r="J83" s="17">
        <f t="shared" si="0"/>
        <v>1162.78</v>
      </c>
      <c r="K83" s="18"/>
      <c r="L83" s="18"/>
      <c r="M83" s="18"/>
      <c r="N83" s="18"/>
      <c r="O83" s="18"/>
      <c r="P83" s="18"/>
      <c r="Q83" s="1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1:30" ht="14.4" x14ac:dyDescent="0.25">
      <c r="A84" s="57" t="s">
        <v>234</v>
      </c>
      <c r="B84" s="56" t="s">
        <v>41</v>
      </c>
      <c r="C84" s="55" t="s">
        <v>238</v>
      </c>
      <c r="D84" s="56" t="s">
        <v>304</v>
      </c>
      <c r="E84" s="58">
        <v>1</v>
      </c>
      <c r="F84" s="57" t="s">
        <v>302</v>
      </c>
      <c r="G84" s="59">
        <v>0</v>
      </c>
      <c r="H84" s="16">
        <v>232.56</v>
      </c>
      <c r="I84" s="16">
        <v>930.22</v>
      </c>
      <c r="J84" s="17">
        <f t="shared" si="0"/>
        <v>1162.78</v>
      </c>
      <c r="K84" s="18"/>
      <c r="L84" s="18"/>
      <c r="M84" s="18"/>
      <c r="N84" s="18"/>
      <c r="O84" s="18"/>
      <c r="P84" s="18"/>
      <c r="Q84" s="1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0" ht="14.4" x14ac:dyDescent="0.25">
      <c r="A85" s="57" t="s">
        <v>237</v>
      </c>
      <c r="B85" s="56" t="s">
        <v>41</v>
      </c>
      <c r="C85" s="55" t="s">
        <v>238</v>
      </c>
      <c r="D85" s="56" t="s">
        <v>303</v>
      </c>
      <c r="E85" s="58">
        <v>1</v>
      </c>
      <c r="F85" s="57"/>
      <c r="G85" s="59"/>
      <c r="H85" s="16"/>
      <c r="I85" s="16"/>
      <c r="J85" s="17"/>
      <c r="K85" s="18"/>
      <c r="L85" s="18"/>
      <c r="M85" s="18"/>
      <c r="N85" s="18"/>
      <c r="O85" s="18"/>
      <c r="P85" s="18"/>
      <c r="Q85" s="1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ht="14.4" x14ac:dyDescent="0.25">
      <c r="A86" s="57" t="s">
        <v>237</v>
      </c>
      <c r="B86" s="56" t="s">
        <v>41</v>
      </c>
      <c r="C86" s="55" t="s">
        <v>238</v>
      </c>
      <c r="D86" s="56" t="s">
        <v>303</v>
      </c>
      <c r="E86" s="58">
        <v>1</v>
      </c>
      <c r="F86" s="57"/>
      <c r="G86" s="59"/>
      <c r="H86" s="16"/>
      <c r="I86" s="16"/>
      <c r="J86" s="17"/>
      <c r="K86" s="18"/>
      <c r="L86" s="18"/>
      <c r="M86" s="18"/>
      <c r="N86" s="18"/>
      <c r="O86" s="18"/>
      <c r="P86" s="18"/>
      <c r="Q86" s="1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ht="14.4" x14ac:dyDescent="0.25">
      <c r="A87" s="57"/>
      <c r="B87" s="56"/>
      <c r="C87" s="55"/>
      <c r="D87" s="56"/>
      <c r="E87" s="58">
        <v>1</v>
      </c>
      <c r="F87" s="57"/>
      <c r="G87" s="59"/>
      <c r="H87" s="16"/>
      <c r="I87" s="16"/>
      <c r="J87" s="17"/>
      <c r="K87" s="18"/>
      <c r="L87" s="18"/>
      <c r="M87" s="18"/>
      <c r="N87" s="18"/>
      <c r="O87" s="18"/>
      <c r="P87" s="18"/>
      <c r="Q87" s="1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ht="14.4" x14ac:dyDescent="0.25">
      <c r="A88" s="57"/>
      <c r="B88" s="56"/>
      <c r="C88" s="55"/>
      <c r="D88" s="56"/>
      <c r="E88" s="58">
        <v>1</v>
      </c>
      <c r="F88" s="57"/>
      <c r="G88" s="59"/>
      <c r="H88" s="16"/>
      <c r="I88" s="16"/>
      <c r="J88" s="17"/>
      <c r="K88" s="18"/>
      <c r="L88" s="18"/>
      <c r="M88" s="18"/>
      <c r="N88" s="18"/>
      <c r="O88" s="18"/>
      <c r="P88" s="18"/>
      <c r="Q88" s="1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ht="41.4" x14ac:dyDescent="0.25">
      <c r="A89" s="53" t="s">
        <v>11</v>
      </c>
      <c r="B89" s="53" t="s">
        <v>12</v>
      </c>
      <c r="C89" s="54" t="s">
        <v>13</v>
      </c>
      <c r="D89" s="54" t="s">
        <v>14</v>
      </c>
      <c r="E89" s="21" t="s">
        <v>15</v>
      </c>
      <c r="F89" s="60"/>
      <c r="G89" s="21" t="s">
        <v>16</v>
      </c>
      <c r="H89" s="21" t="s">
        <v>17</v>
      </c>
      <c r="I89" s="21" t="s">
        <v>18</v>
      </c>
      <c r="J89" s="21" t="s">
        <v>19</v>
      </c>
      <c r="K89" s="18"/>
      <c r="L89" s="18"/>
      <c r="M89" s="18"/>
      <c r="N89" s="18"/>
      <c r="O89" s="18"/>
      <c r="P89" s="18"/>
      <c r="Q89" s="1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ht="14.4" x14ac:dyDescent="0.25">
      <c r="A90" s="23" t="s">
        <v>20</v>
      </c>
      <c r="B90" s="15" t="s">
        <v>21</v>
      </c>
      <c r="C90" s="24">
        <f>SUMIFS($E$7:$E$88,$B$7:$B$88,"DAS",$D$7:$D$88,"&lt;&gt;VAGO")</f>
        <v>4</v>
      </c>
      <c r="D90" s="24">
        <f>SUMIFS($E$7:$E$88,$B$7:$B$88,"DAS",$D$7:$D$88,"VAGO")</f>
        <v>0</v>
      </c>
      <c r="E90" s="24">
        <f t="shared" ref="E90:E100" si="2">C90+D90</f>
        <v>4</v>
      </c>
      <c r="F90" s="25"/>
      <c r="G90" s="26">
        <f>SUMIF($B$7:$B$88,"DAS",$G$7:$G$88)</f>
        <v>0</v>
      </c>
      <c r="H90" s="26">
        <f>SUMIF($B$7:$B$88,"DAS",$H$7:$H$88)</f>
        <v>2600</v>
      </c>
      <c r="I90" s="26">
        <f>SUMIF($B$7:$B$88,"DAS",$I$7:$I$88)</f>
        <v>43360</v>
      </c>
      <c r="J90" s="26">
        <f>SUMIF($B$7:$B$88,"DAS",$J$7:$J$88)</f>
        <v>45960</v>
      </c>
      <c r="K90" s="27"/>
      <c r="L90" s="27"/>
      <c r="M90" s="27"/>
      <c r="N90" s="27"/>
      <c r="O90" s="27"/>
      <c r="P90" s="27"/>
      <c r="Q90" s="27"/>
    </row>
    <row r="91" spans="1:30" ht="14.4" x14ac:dyDescent="0.25">
      <c r="A91" s="23" t="s">
        <v>22</v>
      </c>
      <c r="B91" s="15" t="s">
        <v>23</v>
      </c>
      <c r="C91" s="24">
        <f>SUMIFS($E$7:$E$88,$B$7:$B$88,"DAS-1",$D$7:$D$88,"&lt;&gt;VAGO")</f>
        <v>0</v>
      </c>
      <c r="D91" s="24">
        <f>SUMIFS($E$7:$E$88,$B$7:$B$88,"DAS-1",$D$7:$D$88,"VAGO")</f>
        <v>0</v>
      </c>
      <c r="E91" s="24">
        <f t="shared" si="2"/>
        <v>0</v>
      </c>
      <c r="F91" s="28"/>
      <c r="G91" s="26">
        <f>SUMIF($B$7:$B$88,"DAS-1",$G$7:$G$88)</f>
        <v>0</v>
      </c>
      <c r="H91" s="26">
        <f>SUMIF($B$7:$B$88,"DAS-1",$H$7:$H$88)</f>
        <v>0</v>
      </c>
      <c r="I91" s="26">
        <f>SUMIF($B$7:$B$88,"DAS-1",$I$7:$I$88)</f>
        <v>0</v>
      </c>
      <c r="J91" s="26">
        <f>SUMIF($B$7:$B$88,"DAS-1",$J$7:$J$88)</f>
        <v>0</v>
      </c>
      <c r="K91" s="27"/>
      <c r="L91" s="27"/>
      <c r="M91" s="27"/>
      <c r="N91" s="27"/>
      <c r="O91" s="27"/>
      <c r="P91" s="27"/>
      <c r="Q91" s="27"/>
    </row>
    <row r="92" spans="1:30" ht="14.4" x14ac:dyDescent="0.25">
      <c r="A92" s="23" t="s">
        <v>24</v>
      </c>
      <c r="B92" s="15" t="s">
        <v>25</v>
      </c>
      <c r="C92" s="24">
        <f>SUMIFS($E$7:$E$88,$B$7:$B$88,"DAS-2",$D$7:$D$88,"&lt;&gt;VAGO")</f>
        <v>6</v>
      </c>
      <c r="D92" s="24">
        <f>SUMIFS($E$7:$E$88,$B$7:$B$88,"DAS-2",$D$7:$D$88,"VAGO")</f>
        <v>0</v>
      </c>
      <c r="E92" s="24">
        <f t="shared" si="2"/>
        <v>6</v>
      </c>
      <c r="F92" s="28"/>
      <c r="G92" s="26">
        <f>SUMIF($B$7:$B$88,"DAS-2",$G$7:$G$88)</f>
        <v>0</v>
      </c>
      <c r="H92" s="26">
        <f>SUMIF($B$7:$B$88,"DAS-2",$H$7:$H$88)</f>
        <v>7308.85</v>
      </c>
      <c r="I92" s="26">
        <f>SUMIF($B$7:$B$88,"DAS-2",$I$7:$I$88)</f>
        <v>35082.480000000003</v>
      </c>
      <c r="J92" s="26">
        <f>SUMIF($B$7:$B$88,"DAS-2",$J$7:$J$88)</f>
        <v>42391.329999999994</v>
      </c>
      <c r="K92" s="27"/>
      <c r="L92" s="27"/>
      <c r="M92" s="27"/>
      <c r="N92" s="27"/>
      <c r="O92" s="27"/>
      <c r="P92" s="27"/>
      <c r="Q92" s="27"/>
    </row>
    <row r="93" spans="1:30" ht="14.4" x14ac:dyDescent="0.25">
      <c r="A93" s="23" t="s">
        <v>26</v>
      </c>
      <c r="B93" s="15" t="s">
        <v>27</v>
      </c>
      <c r="C93" s="24">
        <f>SUMIFS($E$7:$E$88,$B$7:$B$88,"DAS-3",$D$7:$D$88,"&lt;&gt;VAGO")</f>
        <v>0</v>
      </c>
      <c r="D93" s="24">
        <f>SUMIFS($E$7:$E$88,$B$7:$B$88,"DAS-3",$D$7:$D$88,"VAGO")</f>
        <v>0</v>
      </c>
      <c r="E93" s="24">
        <f t="shared" si="2"/>
        <v>0</v>
      </c>
      <c r="F93" s="28"/>
      <c r="G93" s="26">
        <f>SUMIF($B$7:$B$88,"DAS-3",$G$7:$G$88)</f>
        <v>0</v>
      </c>
      <c r="H93" s="26">
        <f>SUMIF($B$7:$B$88,"DAS-3",$H$7:$H$88)</f>
        <v>0</v>
      </c>
      <c r="I93" s="26">
        <f>SUMIF($B$7:$B$88,"DAS-3",$I$7:$I$88)</f>
        <v>0</v>
      </c>
      <c r="J93" s="26">
        <f>SUMIF($B$7:$B$88,"DAS-3",$J$7:$J$88)</f>
        <v>0</v>
      </c>
      <c r="K93" s="27"/>
      <c r="L93" s="27"/>
      <c r="M93" s="27"/>
      <c r="N93" s="27"/>
      <c r="O93" s="27"/>
      <c r="P93" s="27"/>
      <c r="Q93" s="27"/>
    </row>
    <row r="94" spans="1:30" ht="14.4" x14ac:dyDescent="0.25">
      <c r="A94" s="29" t="s">
        <v>28</v>
      </c>
      <c r="B94" s="15" t="s">
        <v>29</v>
      </c>
      <c r="C94" s="24">
        <f>SUMIFS($E$7:$E$88,$B$7:$B$88,"DAS-4",$D$7:$D$88,"&lt;&gt;VAGO")</f>
        <v>8</v>
      </c>
      <c r="D94" s="24">
        <f>SUMIFS($E$7:$E$88,$B$7:$B$88,"DAS-4",$D$7:$D$88,"VAGO")</f>
        <v>3</v>
      </c>
      <c r="E94" s="24">
        <f t="shared" si="2"/>
        <v>11</v>
      </c>
      <c r="F94" s="30"/>
      <c r="G94" s="26">
        <f>SUMIF($B$7:$B$88,"DAS-4",$G$7:$G$88)</f>
        <v>0</v>
      </c>
      <c r="H94" s="26">
        <f>SUMIF($B$7:$B$88,"DAS-4",$H$7:$H$88)</f>
        <v>9036.4</v>
      </c>
      <c r="I94" s="26">
        <f>SUMIF($B$7:$B$88,"DAS-4",$I$7:$I$88)</f>
        <v>36145.599999999999</v>
      </c>
      <c r="J94" s="26">
        <f>SUMIF($B$7:$B$88,"DAS-4",$J$7:$J$88)</f>
        <v>45182</v>
      </c>
      <c r="K94" s="27"/>
      <c r="L94" s="27"/>
      <c r="M94" s="27"/>
      <c r="N94" s="27"/>
      <c r="O94" s="27"/>
      <c r="P94" s="27"/>
      <c r="Q94" s="27"/>
    </row>
    <row r="95" spans="1:30" ht="14.4" x14ac:dyDescent="0.25">
      <c r="A95" s="29" t="s">
        <v>30</v>
      </c>
      <c r="B95" s="15" t="s">
        <v>31</v>
      </c>
      <c r="C95" s="24">
        <f>SUMIFS($E$7:$E$88,$B$7:$B$88,"DAS-5",$D$7:$D$88,"&lt;&gt;VAGO")</f>
        <v>4</v>
      </c>
      <c r="D95" s="24">
        <f>SUMIFS($E$7:$E$88,$B$7:$B$88,"DAS-5",$D$7:$D$88,"VAGO")</f>
        <v>1</v>
      </c>
      <c r="E95" s="24">
        <f t="shared" si="2"/>
        <v>5</v>
      </c>
      <c r="F95" s="30"/>
      <c r="G95" s="26">
        <f>SUMIF($B$7:$B$88,"DAS-5",$G$7:$G$88)</f>
        <v>0</v>
      </c>
      <c r="H95" s="26">
        <f>SUMIF($B$7:$B$88,"DAS-5",$H$7:$H$88)</f>
        <v>3720.88</v>
      </c>
      <c r="I95" s="26">
        <f>SUMIF($B$7:$B$88,"DAS-5",$I$7:$I$88)</f>
        <v>14883.48</v>
      </c>
      <c r="J95" s="26">
        <f>SUMIF($B$7:$B$88,"DAS-5",$J$7:$J$88)</f>
        <v>18604.36</v>
      </c>
      <c r="K95" s="27"/>
      <c r="L95" s="27"/>
      <c r="M95" s="27"/>
      <c r="N95" s="27"/>
      <c r="O95" s="27"/>
      <c r="P95" s="27"/>
      <c r="Q95" s="27"/>
    </row>
    <row r="96" spans="1:30" ht="14.4" x14ac:dyDescent="0.25">
      <c r="A96" s="29" t="s">
        <v>32</v>
      </c>
      <c r="B96" s="15" t="s">
        <v>33</v>
      </c>
      <c r="C96" s="24">
        <f>SUMIFS($E$7:$E$88,$B$7:$B$88,"CAA-1",$D$7:$D$88,"&lt;&gt;VAGO")</f>
        <v>20</v>
      </c>
      <c r="D96" s="24">
        <f>SUMIFS($E$7:$E$88,$B$7:$B$88,"CAA-1",$D$7:$D$88,"VAGO")</f>
        <v>2</v>
      </c>
      <c r="E96" s="24">
        <f t="shared" si="2"/>
        <v>22</v>
      </c>
      <c r="F96" s="30"/>
      <c r="G96" s="26">
        <f>SUMIF($B$7:$B$88,"CAA-1",$G$7:$G$88)</f>
        <v>0</v>
      </c>
      <c r="H96" s="26">
        <f>SUMIF($B$7:$B$88,"CAA-1",$H$7:$H$88)</f>
        <v>16145.800000000007</v>
      </c>
      <c r="I96" s="26">
        <f>SUMIF($B$7:$B$88,"CAA-1",$I$7:$I$88)</f>
        <v>64583.6</v>
      </c>
      <c r="J96" s="26">
        <f>SUMIF($B$7:$B$88,"CAA-1",$J$7:$J$88)</f>
        <v>80729.400000000009</v>
      </c>
      <c r="K96" s="27"/>
      <c r="L96" s="27"/>
      <c r="M96" s="27"/>
      <c r="N96" s="27"/>
      <c r="O96" s="27"/>
      <c r="P96" s="27"/>
      <c r="Q96" s="27"/>
    </row>
    <row r="97" spans="1:30" ht="14.4" x14ac:dyDescent="0.25">
      <c r="A97" s="29" t="s">
        <v>34</v>
      </c>
      <c r="B97" s="15" t="s">
        <v>35</v>
      </c>
      <c r="C97" s="24">
        <f>SUMIFS($E$7:$E$88,$B$7:$B$88,"CAA-2",$D$7:$D$88,"&lt;&gt;VAGO")</f>
        <v>9</v>
      </c>
      <c r="D97" s="24">
        <f>SUMIFS($E$7:$E$88,$B$7:$B$88,"CAA-2",$D$7:$D$88,"VAGO")</f>
        <v>1</v>
      </c>
      <c r="E97" s="24">
        <f t="shared" si="2"/>
        <v>10</v>
      </c>
      <c r="F97" s="30"/>
      <c r="G97" s="26">
        <f>SUMIF($B$7:$B$88,"CAA-2",$G$7:$G$88)</f>
        <v>0</v>
      </c>
      <c r="H97" s="26">
        <f>SUMIF($B$7:$B$88,"CAA-2",$H$7:$H$88)</f>
        <v>5979.9600000000009</v>
      </c>
      <c r="I97" s="26">
        <f>SUMIF($B$7:$B$88,"CAA-2",$I$7:$I$88)</f>
        <v>23919.93</v>
      </c>
      <c r="J97" s="26">
        <f>SUMIF($B$7:$B$88,"CAA-2",$J$7:$J$88)</f>
        <v>29899.889999999996</v>
      </c>
      <c r="K97" s="27"/>
      <c r="L97" s="27"/>
      <c r="M97" s="27"/>
      <c r="N97" s="27"/>
      <c r="O97" s="27"/>
      <c r="P97" s="27"/>
      <c r="Q97" s="27"/>
    </row>
    <row r="98" spans="1:30" ht="14.4" x14ac:dyDescent="0.25">
      <c r="A98" s="29" t="s">
        <v>36</v>
      </c>
      <c r="B98" s="15" t="s">
        <v>37</v>
      </c>
      <c r="C98" s="24">
        <f>SUMIFS($E$7:$E$88,$B$7:$B$88,"CAA-3",$D$7:$D$88,"&lt;&gt;VAGO")</f>
        <v>6</v>
      </c>
      <c r="D98" s="24">
        <f>SUMIFS($E$7:$E$88,$B$7:$B$88,"CAA-3",$D$7:$D$88,"VAGO")</f>
        <v>5</v>
      </c>
      <c r="E98" s="24">
        <f t="shared" si="2"/>
        <v>11</v>
      </c>
      <c r="F98" s="28"/>
      <c r="G98" s="26">
        <f>SUMIF($B$7:$B$88,"CAA-3",$G$7:$G$88)</f>
        <v>0</v>
      </c>
      <c r="H98" s="26">
        <f>SUMIF($B$7:$B$88,"CAA-3",$H$7:$H$88)</f>
        <v>2591.3399999999997</v>
      </c>
      <c r="I98" s="26">
        <f>SUMIF($B$7:$B$88,"CAA-3",$I$7:$I$88)</f>
        <v>10365.299999999999</v>
      </c>
      <c r="J98" s="26">
        <f>SUMIF($B$7:$B$88,"CAA-3",$J$7:$J$88)</f>
        <v>12956.640000000001</v>
      </c>
      <c r="K98" s="27"/>
      <c r="L98" s="27"/>
      <c r="M98" s="27"/>
      <c r="N98" s="27"/>
      <c r="O98" s="27"/>
      <c r="P98" s="27"/>
      <c r="Q98" s="27"/>
    </row>
    <row r="99" spans="1:30" ht="14.4" x14ac:dyDescent="0.25">
      <c r="A99" s="29" t="s">
        <v>38</v>
      </c>
      <c r="B99" s="15" t="s">
        <v>39</v>
      </c>
      <c r="C99" s="24">
        <f>SUMIFS($E$7:$E$88,$B$7:$B$88,"CAA-4",$D$7:$D$88,"&lt;&gt;VAGO")</f>
        <v>0</v>
      </c>
      <c r="D99" s="24">
        <f>SUMIFS($E$7:$E$88,$B$7:$B$88,"CAA-4",$D$7:$D$88,"VAGO")</f>
        <v>0</v>
      </c>
      <c r="E99" s="24">
        <f>C99+D99</f>
        <v>0</v>
      </c>
      <c r="F99" s="28"/>
      <c r="G99" s="26">
        <f>SUMIF($B$7:$B$88,"CAA-4",$G$7:$G$88)</f>
        <v>0</v>
      </c>
      <c r="H99" s="26">
        <f>SUMIF($B$7:$B$88,"CAA-4",$H$7:$H$88)</f>
        <v>0</v>
      </c>
      <c r="I99" s="26">
        <f>SUMIF($B$7:$B$88,"CAA-4",$I$7:$I$88)</f>
        <v>0</v>
      </c>
      <c r="J99" s="26">
        <f>SUMIF($B$7:$B$88,"CAA-4",$J$7:$J$88)</f>
        <v>0</v>
      </c>
      <c r="K99" s="27"/>
      <c r="L99" s="27"/>
      <c r="M99" s="27"/>
      <c r="N99" s="27"/>
      <c r="O99" s="27"/>
      <c r="P99" s="27"/>
      <c r="Q99" s="27"/>
    </row>
    <row r="100" spans="1:30" ht="14.4" x14ac:dyDescent="0.25">
      <c r="A100" s="29" t="s">
        <v>40</v>
      </c>
      <c r="B100" s="15" t="s">
        <v>41</v>
      </c>
      <c r="C100" s="24">
        <f>SUMIFS($E$7:$E$88,$B$7:$B$88,"CAA-5",$D$7:$D$88,"&lt;&gt;VAGO")</f>
        <v>8</v>
      </c>
      <c r="D100" s="24">
        <f>SUMIFS($E$7:$E$88,$B$7:$B$88,"CAA-5",$D$7:$D$88,"VAGO")</f>
        <v>3</v>
      </c>
      <c r="E100" s="24">
        <f t="shared" si="2"/>
        <v>11</v>
      </c>
      <c r="F100" s="28"/>
      <c r="G100" s="26">
        <f>SUMIF($B$7:$B$88,"CAA-5",$G$7:$G$88)</f>
        <v>0</v>
      </c>
      <c r="H100" s="26">
        <f>SUMIF($B$7:$B$88,"CAA-5",$H$7:$H$88)</f>
        <v>1860.4799999999998</v>
      </c>
      <c r="I100" s="26">
        <f>SUMIF($B$7:$B$88,"CAA-5",$I$7:$I$88)</f>
        <v>7441.7600000000011</v>
      </c>
      <c r="J100" s="26">
        <f>SUMIF($B$7:$B$88,"CAA-5",$J$7:$J$88)</f>
        <v>9302.24</v>
      </c>
      <c r="K100" s="27"/>
      <c r="L100" s="27"/>
      <c r="M100" s="27"/>
      <c r="N100" s="27"/>
      <c r="O100" s="27"/>
      <c r="P100" s="27"/>
      <c r="Q100" s="27"/>
    </row>
    <row r="101" spans="1:30" ht="14.4" x14ac:dyDescent="0.25">
      <c r="A101" s="20" t="s">
        <v>42</v>
      </c>
      <c r="B101" s="22"/>
      <c r="C101" s="21">
        <f>SUM(C90:C100)</f>
        <v>65</v>
      </c>
      <c r="D101" s="21">
        <f>SUM(D90:D100)</f>
        <v>15</v>
      </c>
      <c r="E101" s="21">
        <f>SUM(E90:E100)</f>
        <v>80</v>
      </c>
      <c r="F101" s="22"/>
      <c r="G101" s="31">
        <f t="shared" ref="G101:J101" si="3">SUM(G90:G100)</f>
        <v>0</v>
      </c>
      <c r="H101" s="31">
        <f t="shared" si="3"/>
        <v>49243.710000000006</v>
      </c>
      <c r="I101" s="31">
        <f t="shared" si="3"/>
        <v>235782.15</v>
      </c>
      <c r="J101" s="31">
        <f t="shared" si="3"/>
        <v>285025.86000000004</v>
      </c>
      <c r="K101" s="27"/>
      <c r="L101" s="27"/>
      <c r="M101" s="27"/>
      <c r="N101" s="27"/>
      <c r="O101" s="27"/>
      <c r="P101" s="27"/>
      <c r="Q101" s="27"/>
    </row>
    <row r="102" spans="1:30" ht="45.75" customHeight="1" x14ac:dyDescent="0.25">
      <c r="A102" s="27"/>
      <c r="B102" s="27"/>
      <c r="C102" s="27"/>
      <c r="D102" s="27"/>
      <c r="E102" s="27"/>
      <c r="F102" s="27"/>
      <c r="G102" s="27"/>
      <c r="H102" s="18"/>
      <c r="I102" s="18"/>
      <c r="J102" s="32"/>
      <c r="K102" s="27"/>
      <c r="L102" s="27"/>
      <c r="M102" s="27"/>
      <c r="N102" s="27"/>
      <c r="O102" s="27"/>
      <c r="P102" s="27"/>
      <c r="Q102" s="27"/>
    </row>
    <row r="103" spans="1:30" ht="14.4" x14ac:dyDescent="0.25">
      <c r="A103" s="74" t="s">
        <v>43</v>
      </c>
      <c r="B103" s="66"/>
      <c r="C103" s="66"/>
      <c r="D103" s="66"/>
      <c r="E103" s="66"/>
      <c r="F103" s="66"/>
      <c r="G103" s="66"/>
      <c r="H103" s="66"/>
      <c r="I103" s="67"/>
      <c r="J103" s="27"/>
      <c r="K103" s="6"/>
      <c r="L103" s="27"/>
      <c r="M103" s="27"/>
      <c r="N103" s="27"/>
      <c r="O103" s="27"/>
      <c r="P103" s="27"/>
      <c r="Q103" s="27"/>
    </row>
    <row r="104" spans="1:30" ht="27.6" x14ac:dyDescent="0.25">
      <c r="A104" s="9" t="s">
        <v>44</v>
      </c>
      <c r="B104" s="9" t="s">
        <v>45</v>
      </c>
      <c r="C104" s="9" t="s">
        <v>46</v>
      </c>
      <c r="D104" s="9" t="s">
        <v>47</v>
      </c>
      <c r="E104" s="9" t="s">
        <v>48</v>
      </c>
      <c r="F104" s="9" t="s">
        <v>49</v>
      </c>
      <c r="G104" s="9" t="s">
        <v>50</v>
      </c>
      <c r="H104" s="9" t="s">
        <v>51</v>
      </c>
      <c r="I104" s="9" t="s">
        <v>52</v>
      </c>
      <c r="J104" s="33"/>
      <c r="K104" s="6"/>
      <c r="L104" s="33"/>
      <c r="M104" s="33"/>
      <c r="N104" s="33"/>
      <c r="O104" s="33"/>
      <c r="P104" s="33"/>
      <c r="Q104" s="33"/>
      <c r="R104" s="34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</row>
    <row r="105" spans="1:30" ht="14.4" x14ac:dyDescent="0.25">
      <c r="A105" s="13"/>
      <c r="B105" s="35"/>
      <c r="C105" s="14"/>
      <c r="D105" s="14"/>
      <c r="E105" s="15">
        <v>1</v>
      </c>
      <c r="F105" s="36"/>
      <c r="G105" s="16">
        <v>0</v>
      </c>
      <c r="H105" s="16">
        <v>0</v>
      </c>
      <c r="I105" s="17">
        <f t="shared" ref="I105:I114" si="4">SUM(G105:H105)</f>
        <v>0</v>
      </c>
      <c r="J105" s="27"/>
      <c r="K105" s="18"/>
      <c r="L105" s="18"/>
      <c r="M105" s="18"/>
      <c r="N105" s="18"/>
      <c r="O105" s="18"/>
      <c r="P105" s="18"/>
      <c r="Q105" s="1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ht="14.4" x14ac:dyDescent="0.25">
      <c r="A106" s="13"/>
      <c r="B106" s="35"/>
      <c r="C106" s="14"/>
      <c r="D106" s="14"/>
      <c r="E106" s="15">
        <v>1</v>
      </c>
      <c r="F106" s="36"/>
      <c r="G106" s="16">
        <v>0</v>
      </c>
      <c r="H106" s="16">
        <v>0</v>
      </c>
      <c r="I106" s="17">
        <f t="shared" si="4"/>
        <v>0</v>
      </c>
      <c r="J106" s="27"/>
      <c r="K106" s="18"/>
      <c r="L106" s="18"/>
      <c r="M106" s="18"/>
      <c r="N106" s="18"/>
      <c r="O106" s="18"/>
      <c r="P106" s="18"/>
      <c r="Q106" s="1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ht="14.4" x14ac:dyDescent="0.25">
      <c r="A107" s="13"/>
      <c r="B107" s="35"/>
      <c r="C107" s="14"/>
      <c r="D107" s="14"/>
      <c r="E107" s="15">
        <v>1</v>
      </c>
      <c r="F107" s="13"/>
      <c r="G107" s="16">
        <v>0</v>
      </c>
      <c r="H107" s="16">
        <v>0</v>
      </c>
      <c r="I107" s="17">
        <f t="shared" si="4"/>
        <v>0</v>
      </c>
      <c r="J107" s="27"/>
      <c r="K107" s="18"/>
      <c r="L107" s="18"/>
      <c r="M107" s="18"/>
      <c r="N107" s="18"/>
      <c r="O107" s="18"/>
      <c r="P107" s="18"/>
      <c r="Q107" s="1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ht="14.4" x14ac:dyDescent="0.25">
      <c r="A108" s="13"/>
      <c r="B108" s="35"/>
      <c r="C108" s="14"/>
      <c r="D108" s="14"/>
      <c r="E108" s="15">
        <v>1</v>
      </c>
      <c r="F108" s="13"/>
      <c r="G108" s="16">
        <v>0</v>
      </c>
      <c r="H108" s="16">
        <v>0</v>
      </c>
      <c r="I108" s="17">
        <f t="shared" si="4"/>
        <v>0</v>
      </c>
      <c r="J108" s="27"/>
      <c r="K108" s="18"/>
      <c r="L108" s="18"/>
      <c r="M108" s="18"/>
      <c r="N108" s="18"/>
      <c r="O108" s="18"/>
      <c r="P108" s="18"/>
      <c r="Q108" s="1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ht="14.4" x14ac:dyDescent="0.25">
      <c r="A109" s="13"/>
      <c r="B109" s="35"/>
      <c r="C109" s="14"/>
      <c r="D109" s="14"/>
      <c r="E109" s="15">
        <v>1</v>
      </c>
      <c r="F109" s="13"/>
      <c r="G109" s="16">
        <v>0</v>
      </c>
      <c r="H109" s="16">
        <v>0</v>
      </c>
      <c r="I109" s="17">
        <f t="shared" si="4"/>
        <v>0</v>
      </c>
      <c r="J109" s="27"/>
      <c r="K109" s="18"/>
      <c r="L109" s="18"/>
      <c r="M109" s="18"/>
      <c r="N109" s="18"/>
      <c r="O109" s="18"/>
      <c r="P109" s="18"/>
      <c r="Q109" s="1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ht="14.4" x14ac:dyDescent="0.25">
      <c r="A110" s="13"/>
      <c r="B110" s="35"/>
      <c r="C110" s="14"/>
      <c r="D110" s="14"/>
      <c r="E110" s="15">
        <v>1</v>
      </c>
      <c r="F110" s="13"/>
      <c r="G110" s="16">
        <v>0</v>
      </c>
      <c r="H110" s="16">
        <v>0</v>
      </c>
      <c r="I110" s="17">
        <f t="shared" si="4"/>
        <v>0</v>
      </c>
      <c r="J110" s="27"/>
      <c r="K110" s="18"/>
      <c r="L110" s="18"/>
      <c r="M110" s="18"/>
      <c r="N110" s="18"/>
      <c r="O110" s="18"/>
      <c r="P110" s="18"/>
      <c r="Q110" s="1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ht="14.4" x14ac:dyDescent="0.25">
      <c r="A111" s="13"/>
      <c r="B111" s="35"/>
      <c r="C111" s="14"/>
      <c r="D111" s="14"/>
      <c r="E111" s="15">
        <v>1</v>
      </c>
      <c r="F111" s="13"/>
      <c r="G111" s="16">
        <v>0</v>
      </c>
      <c r="H111" s="16">
        <v>0</v>
      </c>
      <c r="I111" s="17">
        <f t="shared" si="4"/>
        <v>0</v>
      </c>
      <c r="J111" s="27"/>
      <c r="K111" s="18"/>
      <c r="L111" s="18"/>
      <c r="M111" s="18"/>
      <c r="N111" s="18"/>
      <c r="O111" s="18"/>
      <c r="P111" s="18"/>
      <c r="Q111" s="1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ht="14.4" x14ac:dyDescent="0.25">
      <c r="A112" s="13"/>
      <c r="B112" s="35"/>
      <c r="C112" s="14"/>
      <c r="D112" s="14"/>
      <c r="E112" s="15">
        <v>1</v>
      </c>
      <c r="F112" s="13"/>
      <c r="G112" s="16">
        <v>0</v>
      </c>
      <c r="H112" s="16">
        <v>0</v>
      </c>
      <c r="I112" s="17">
        <f t="shared" si="4"/>
        <v>0</v>
      </c>
      <c r="J112" s="27"/>
      <c r="K112" s="18"/>
      <c r="L112" s="18"/>
      <c r="M112" s="18"/>
      <c r="N112" s="18"/>
      <c r="O112" s="18"/>
      <c r="P112" s="18"/>
      <c r="Q112" s="1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ht="14.4" x14ac:dyDescent="0.25">
      <c r="A113" s="13"/>
      <c r="B113" s="35"/>
      <c r="C113" s="14"/>
      <c r="D113" s="14"/>
      <c r="E113" s="15">
        <v>1</v>
      </c>
      <c r="F113" s="13"/>
      <c r="G113" s="16">
        <v>0</v>
      </c>
      <c r="H113" s="16">
        <v>0</v>
      </c>
      <c r="I113" s="17">
        <f t="shared" si="4"/>
        <v>0</v>
      </c>
      <c r="J113" s="27"/>
      <c r="K113" s="18"/>
      <c r="L113" s="18"/>
      <c r="M113" s="18"/>
      <c r="N113" s="18"/>
      <c r="O113" s="18"/>
      <c r="P113" s="18"/>
      <c r="Q113" s="1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ht="14.4" x14ac:dyDescent="0.25">
      <c r="A114" s="13"/>
      <c r="B114" s="35"/>
      <c r="C114" s="14"/>
      <c r="D114" s="14"/>
      <c r="E114" s="15">
        <v>1</v>
      </c>
      <c r="F114" s="13"/>
      <c r="G114" s="16">
        <v>0</v>
      </c>
      <c r="H114" s="16">
        <v>0</v>
      </c>
      <c r="I114" s="17">
        <f t="shared" si="4"/>
        <v>0</v>
      </c>
      <c r="J114" s="27"/>
      <c r="K114" s="18"/>
      <c r="L114" s="18"/>
      <c r="M114" s="18"/>
      <c r="N114" s="18"/>
      <c r="O114" s="18"/>
      <c r="P114" s="18"/>
      <c r="Q114" s="1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ht="41.4" x14ac:dyDescent="0.25">
      <c r="A115" s="20" t="s">
        <v>53</v>
      </c>
      <c r="B115" s="20" t="s">
        <v>54</v>
      </c>
      <c r="C115" s="21" t="s">
        <v>55</v>
      </c>
      <c r="D115" s="21" t="s">
        <v>56</v>
      </c>
      <c r="E115" s="21" t="s">
        <v>57</v>
      </c>
      <c r="F115" s="37"/>
      <c r="G115" s="21" t="s">
        <v>58</v>
      </c>
      <c r="H115" s="21" t="s">
        <v>59</v>
      </c>
      <c r="I115" s="21" t="s">
        <v>60</v>
      </c>
      <c r="J115" s="27"/>
      <c r="K115" s="6"/>
      <c r="L115" s="6"/>
      <c r="M115" s="6"/>
      <c r="N115" s="6"/>
      <c r="O115" s="6"/>
      <c r="P115" s="6"/>
      <c r="Q115" s="6"/>
      <c r="R115" s="38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</row>
    <row r="116" spans="1:30" ht="14.4" x14ac:dyDescent="0.25">
      <c r="A116" s="23" t="s">
        <v>61</v>
      </c>
      <c r="B116" s="39" t="s">
        <v>62</v>
      </c>
      <c r="C116" s="24">
        <f>SUMIFS($E$105:$E$114,$B$105:$B$114,"FDA",$D$105:$D$114,"&lt;&gt;VAGO")</f>
        <v>0</v>
      </c>
      <c r="D116" s="24">
        <f>SUMIFS($E$105:$E$114,$B$105:$B$114,"FDA",$D$105:$D$114,"VAGO")</f>
        <v>0</v>
      </c>
      <c r="E116" s="24">
        <f t="shared" ref="E116:E120" si="5">C116+D116</f>
        <v>0</v>
      </c>
      <c r="F116" s="25"/>
      <c r="G116" s="17">
        <f>SUMIF($B$105:$B$114,"FDA",$G$105:$G$114)</f>
        <v>0</v>
      </c>
      <c r="H116" s="17">
        <f>SUMIF($B$105:$B$114,"FDA",$H$105:$H$114)</f>
        <v>0</v>
      </c>
      <c r="I116" s="17">
        <f>SUMIF($B$105:$B$114,"FDA",$I$105:$I$114)</f>
        <v>0</v>
      </c>
      <c r="J116" s="18"/>
      <c r="K116" s="6"/>
      <c r="L116" s="18"/>
      <c r="M116" s="18"/>
      <c r="N116" s="18"/>
      <c r="O116" s="18"/>
      <c r="P116" s="18"/>
      <c r="Q116" s="1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ht="14.4" x14ac:dyDescent="0.25">
      <c r="A117" s="23" t="s">
        <v>63</v>
      </c>
      <c r="B117" s="39" t="s">
        <v>64</v>
      </c>
      <c r="C117" s="24">
        <f>SUMIFS($E$105:$E$114,$B$105:$B$114,"FDA-1",$D$105:$D$114,"&lt;&gt;VAGO")</f>
        <v>0</v>
      </c>
      <c r="D117" s="24">
        <f>SUMIFS($E$105:$E$114,$B$105:$B$114,"FDA-1",$D$105:$D$114,"VAGO")</f>
        <v>0</v>
      </c>
      <c r="E117" s="24">
        <f t="shared" si="5"/>
        <v>0</v>
      </c>
      <c r="F117" s="25"/>
      <c r="G117" s="17">
        <f>SUMIF($B$105:$B$114,"FDA-1",$G$105:$G$114)</f>
        <v>0</v>
      </c>
      <c r="H117" s="17">
        <f>SUMIF($B$105:$B$114,"FDA-1",$H$105:$H$114)</f>
        <v>0</v>
      </c>
      <c r="I117" s="17">
        <f>SUMIF($B$105:$B$114,"FDA-1",$I$105:$I$114)</f>
        <v>0</v>
      </c>
      <c r="J117" s="18"/>
      <c r="K117" s="6"/>
      <c r="L117" s="18"/>
      <c r="M117" s="18"/>
      <c r="N117" s="18"/>
      <c r="O117" s="18"/>
      <c r="P117" s="18"/>
      <c r="Q117" s="1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ht="14.4" x14ac:dyDescent="0.25">
      <c r="A118" s="23" t="s">
        <v>65</v>
      </c>
      <c r="B118" s="39" t="s">
        <v>66</v>
      </c>
      <c r="C118" s="24">
        <f>SUMIFS($E$105:$E$114,$B$105:$B$114,"FDA-2",$D$105:$D$114,"&lt;&gt;VAGO")</f>
        <v>0</v>
      </c>
      <c r="D118" s="24">
        <f>SUMIFS($E$105:$E$114,$B$105:$B$114,"FDA-2",$D$105:$D$114,"VAGO")</f>
        <v>0</v>
      </c>
      <c r="E118" s="24">
        <f t="shared" si="5"/>
        <v>0</v>
      </c>
      <c r="F118" s="28"/>
      <c r="G118" s="17">
        <f>SUMIF($B$105:$B$114,"FDA-2",$G$105:$G$114)</f>
        <v>0</v>
      </c>
      <c r="H118" s="17">
        <f>SUMIF($B$105:$B$114,"FDA-2",$H$105:$H$114)</f>
        <v>0</v>
      </c>
      <c r="I118" s="17">
        <f>SUMIF($B$105:$B$114,"FDA-2",$I$105:$I$114)</f>
        <v>0</v>
      </c>
      <c r="J118" s="18"/>
      <c r="K118" s="6"/>
      <c r="L118" s="18"/>
      <c r="M118" s="18"/>
      <c r="N118" s="18"/>
      <c r="O118" s="18"/>
      <c r="P118" s="18"/>
      <c r="Q118" s="1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ht="14.4" x14ac:dyDescent="0.25">
      <c r="A119" s="23" t="s">
        <v>67</v>
      </c>
      <c r="B119" s="39" t="s">
        <v>68</v>
      </c>
      <c r="C119" s="24">
        <f>SUMIFS($E$105:$E$114,$B$105:$B$114,"FDA-3",$D$105:$D$114,"&lt;&gt;VAGO")</f>
        <v>0</v>
      </c>
      <c r="D119" s="24">
        <f>SUMIFS($E$105:$E$114,$B$105:$B$114,"FDA-3",$D$105:$D$114,"VAGO")</f>
        <v>0</v>
      </c>
      <c r="E119" s="24">
        <f t="shared" si="5"/>
        <v>0</v>
      </c>
      <c r="F119" s="30"/>
      <c r="G119" s="17">
        <f>SUMIF($B$105:$B$114,"FDA-3",$G$105:$G$114)</f>
        <v>0</v>
      </c>
      <c r="H119" s="17">
        <f>SUMIF($B$105:$B$114,"FDA-3",$H$105:$H$114)</f>
        <v>0</v>
      </c>
      <c r="I119" s="17">
        <f>SUMIF($B$105:$B$114,"FDA-3",$I$105:$I$114)</f>
        <v>0</v>
      </c>
      <c r="J119" s="18"/>
      <c r="K119" s="6"/>
      <c r="L119" s="18"/>
      <c r="M119" s="18"/>
      <c r="N119" s="18"/>
      <c r="O119" s="18"/>
      <c r="P119" s="18"/>
      <c r="Q119" s="1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ht="14.4" x14ac:dyDescent="0.25">
      <c r="A120" s="23" t="s">
        <v>69</v>
      </c>
      <c r="B120" s="39" t="s">
        <v>70</v>
      </c>
      <c r="C120" s="24">
        <f>SUMIFS($E$105:$E$114,$B$105:$B$114,"FDA-4",$D$105:$D$114,"&lt;&gt;VAGO")</f>
        <v>0</v>
      </c>
      <c r="D120" s="24">
        <f>SUMIFS($E$105:$E$114,$B$105:$B$114,"FDA-4",$D$105:$D$114,"VAGO")</f>
        <v>0</v>
      </c>
      <c r="E120" s="24">
        <f t="shared" si="5"/>
        <v>0</v>
      </c>
      <c r="F120" s="28"/>
      <c r="G120" s="17">
        <f>SUMIF($B$105:$B$114,"FDA-4",$G$105:$G$114)</f>
        <v>0</v>
      </c>
      <c r="H120" s="17">
        <f>SUMIF($B$105:$B$114,"FDA-4",$H$105:$H$114)</f>
        <v>0</v>
      </c>
      <c r="I120" s="17">
        <f>SUMIF($B$105:$B$114,"FDA-4",$I$105:$I$114)</f>
        <v>0</v>
      </c>
      <c r="J120" s="18"/>
      <c r="K120" s="6"/>
      <c r="L120" s="18"/>
      <c r="M120" s="18"/>
      <c r="N120" s="18"/>
      <c r="O120" s="18"/>
      <c r="P120" s="18"/>
      <c r="Q120" s="1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ht="27.6" x14ac:dyDescent="0.25">
      <c r="A121" s="20" t="s">
        <v>71</v>
      </c>
      <c r="B121" s="37"/>
      <c r="C121" s="21">
        <f t="shared" ref="C121:E121" si="6">SUM(C117:C120)</f>
        <v>0</v>
      </c>
      <c r="D121" s="21">
        <f t="shared" si="6"/>
        <v>0</v>
      </c>
      <c r="E121" s="21">
        <f t="shared" si="6"/>
        <v>0</v>
      </c>
      <c r="F121" s="37"/>
      <c r="G121" s="40">
        <f t="shared" ref="G121:I121" si="7">SUM(G116:G120)</f>
        <v>0</v>
      </c>
      <c r="H121" s="40">
        <f t="shared" si="7"/>
        <v>0</v>
      </c>
      <c r="I121" s="40">
        <f t="shared" si="7"/>
        <v>0</v>
      </c>
      <c r="J121" s="18"/>
      <c r="K121" s="6"/>
      <c r="L121" s="18"/>
      <c r="M121" s="18"/>
      <c r="N121" s="18"/>
      <c r="O121" s="18"/>
      <c r="P121" s="18"/>
      <c r="Q121" s="1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ht="45" customHeight="1" x14ac:dyDescent="0.25">
      <c r="A122" s="32"/>
      <c r="B122" s="32"/>
      <c r="C122" s="32"/>
      <c r="D122" s="32"/>
      <c r="E122" s="32"/>
      <c r="F122" s="32"/>
      <c r="G122" s="32"/>
      <c r="H122" s="32"/>
      <c r="I122" s="6"/>
      <c r="J122" s="18"/>
      <c r="K122" s="6"/>
      <c r="L122" s="18"/>
      <c r="M122" s="18"/>
      <c r="N122" s="18"/>
      <c r="O122" s="18"/>
      <c r="P122" s="18"/>
      <c r="Q122" s="1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ht="14.4" x14ac:dyDescent="0.25">
      <c r="A123" s="74" t="s">
        <v>72</v>
      </c>
      <c r="B123" s="66"/>
      <c r="C123" s="66"/>
      <c r="D123" s="66"/>
      <c r="E123" s="66"/>
      <c r="F123" s="66"/>
      <c r="G123" s="66"/>
      <c r="H123" s="66"/>
      <c r="I123" s="67"/>
      <c r="J123" s="18"/>
      <c r="K123" s="6"/>
      <c r="L123" s="18"/>
      <c r="M123" s="18"/>
      <c r="N123" s="18"/>
      <c r="O123" s="18"/>
      <c r="P123" s="18"/>
      <c r="Q123" s="1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ht="27.6" x14ac:dyDescent="0.25">
      <c r="A124" s="41" t="s">
        <v>73</v>
      </c>
      <c r="B124" s="9" t="s">
        <v>74</v>
      </c>
      <c r="C124" s="9" t="s">
        <v>75</v>
      </c>
      <c r="D124" s="9" t="s">
        <v>76</v>
      </c>
      <c r="E124" s="9" t="s">
        <v>77</v>
      </c>
      <c r="F124" s="9" t="s">
        <v>78</v>
      </c>
      <c r="G124" s="9" t="s">
        <v>79</v>
      </c>
      <c r="H124" s="9" t="s">
        <v>80</v>
      </c>
      <c r="I124" s="9" t="s">
        <v>81</v>
      </c>
      <c r="J124" s="6"/>
      <c r="K124" s="6"/>
      <c r="L124" s="6"/>
      <c r="M124" s="6"/>
      <c r="N124" s="6"/>
      <c r="O124" s="6"/>
      <c r="P124" s="6"/>
      <c r="Q124" s="6"/>
      <c r="R124" s="34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</row>
    <row r="125" spans="1:30" ht="14.4" x14ac:dyDescent="0.25">
      <c r="A125" s="42"/>
      <c r="B125" s="43"/>
      <c r="C125" s="43"/>
      <c r="D125" s="14"/>
      <c r="E125" s="15">
        <v>1</v>
      </c>
      <c r="F125" s="42"/>
      <c r="G125" s="16">
        <v>0</v>
      </c>
      <c r="H125" s="16">
        <v>0</v>
      </c>
      <c r="I125" s="17">
        <f t="shared" ref="I125:I134" si="8">SUM(G125:H125)</f>
        <v>0</v>
      </c>
      <c r="J125" s="18"/>
      <c r="K125" s="18"/>
      <c r="L125" s="18"/>
      <c r="M125" s="18"/>
      <c r="N125" s="18"/>
      <c r="O125" s="18"/>
      <c r="P125" s="18"/>
      <c r="Q125" s="1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ht="14.4" x14ac:dyDescent="0.25">
      <c r="A126" s="13"/>
      <c r="B126" s="43"/>
      <c r="C126" s="14"/>
      <c r="D126" s="14"/>
      <c r="E126" s="15">
        <v>1</v>
      </c>
      <c r="F126" s="13"/>
      <c r="G126" s="16">
        <v>0</v>
      </c>
      <c r="H126" s="16">
        <v>0</v>
      </c>
      <c r="I126" s="17">
        <f t="shared" si="8"/>
        <v>0</v>
      </c>
      <c r="J126" s="18"/>
      <c r="K126" s="18"/>
      <c r="L126" s="18"/>
      <c r="M126" s="18"/>
      <c r="N126" s="18"/>
      <c r="O126" s="18"/>
      <c r="P126" s="18"/>
      <c r="Q126" s="1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ht="14.4" x14ac:dyDescent="0.25">
      <c r="A127" s="13"/>
      <c r="B127" s="43"/>
      <c r="C127" s="14"/>
      <c r="D127" s="14"/>
      <c r="E127" s="15">
        <v>1</v>
      </c>
      <c r="F127" s="36"/>
      <c r="G127" s="16">
        <v>0</v>
      </c>
      <c r="H127" s="16">
        <v>0</v>
      </c>
      <c r="I127" s="17">
        <f t="shared" si="8"/>
        <v>0</v>
      </c>
      <c r="J127" s="18"/>
      <c r="K127" s="18"/>
      <c r="L127" s="18"/>
      <c r="M127" s="18"/>
      <c r="N127" s="18"/>
      <c r="O127" s="18"/>
      <c r="P127" s="18"/>
      <c r="Q127" s="1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ht="14.4" x14ac:dyDescent="0.25">
      <c r="A128" s="42"/>
      <c r="B128" s="43"/>
      <c r="C128" s="14"/>
      <c r="D128" s="14"/>
      <c r="E128" s="15">
        <v>1</v>
      </c>
      <c r="F128" s="13"/>
      <c r="G128" s="16">
        <v>0</v>
      </c>
      <c r="H128" s="16">
        <v>0</v>
      </c>
      <c r="I128" s="17">
        <f t="shared" si="8"/>
        <v>0</v>
      </c>
      <c r="J128" s="18"/>
      <c r="K128" s="18"/>
      <c r="L128" s="18"/>
      <c r="M128" s="18"/>
      <c r="N128" s="18"/>
      <c r="O128" s="18"/>
      <c r="P128" s="18"/>
      <c r="Q128" s="1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ht="14.4" x14ac:dyDescent="0.25">
      <c r="A129" s="42"/>
      <c r="B129" s="43"/>
      <c r="C129" s="43"/>
      <c r="D129" s="14"/>
      <c r="E129" s="15">
        <v>1</v>
      </c>
      <c r="F129" s="42"/>
      <c r="G129" s="16">
        <v>0</v>
      </c>
      <c r="H129" s="16">
        <v>0</v>
      </c>
      <c r="I129" s="17">
        <f t="shared" si="8"/>
        <v>0</v>
      </c>
      <c r="J129" s="18"/>
      <c r="K129" s="18"/>
      <c r="L129" s="18"/>
      <c r="M129" s="18"/>
      <c r="N129" s="18"/>
      <c r="O129" s="18"/>
      <c r="P129" s="18"/>
      <c r="Q129" s="1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ht="14.4" x14ac:dyDescent="0.25">
      <c r="A130" s="42"/>
      <c r="B130" s="43"/>
      <c r="C130" s="43"/>
      <c r="D130" s="14"/>
      <c r="E130" s="15">
        <v>1</v>
      </c>
      <c r="F130" s="42"/>
      <c r="G130" s="16">
        <v>0</v>
      </c>
      <c r="H130" s="16">
        <v>0</v>
      </c>
      <c r="I130" s="17">
        <f t="shared" si="8"/>
        <v>0</v>
      </c>
      <c r="J130" s="18"/>
      <c r="K130" s="18"/>
      <c r="L130" s="18"/>
      <c r="M130" s="18"/>
      <c r="N130" s="18"/>
      <c r="O130" s="18"/>
      <c r="P130" s="18"/>
      <c r="Q130" s="1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ht="14.4" x14ac:dyDescent="0.25">
      <c r="A131" s="42"/>
      <c r="B131" s="43"/>
      <c r="C131" s="43"/>
      <c r="D131" s="14"/>
      <c r="E131" s="15">
        <v>1</v>
      </c>
      <c r="F131" s="42"/>
      <c r="G131" s="16">
        <v>0</v>
      </c>
      <c r="H131" s="16">
        <v>0</v>
      </c>
      <c r="I131" s="17">
        <f t="shared" si="8"/>
        <v>0</v>
      </c>
      <c r="J131" s="18"/>
      <c r="K131" s="18"/>
      <c r="L131" s="18"/>
      <c r="M131" s="18"/>
      <c r="N131" s="18"/>
      <c r="O131" s="18"/>
      <c r="P131" s="18"/>
      <c r="Q131" s="1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ht="14.4" x14ac:dyDescent="0.25">
      <c r="A132" s="42"/>
      <c r="B132" s="43"/>
      <c r="C132" s="43"/>
      <c r="D132" s="14"/>
      <c r="E132" s="15">
        <v>1</v>
      </c>
      <c r="F132" s="42"/>
      <c r="G132" s="16">
        <v>0</v>
      </c>
      <c r="H132" s="16">
        <v>0</v>
      </c>
      <c r="I132" s="17">
        <f t="shared" si="8"/>
        <v>0</v>
      </c>
      <c r="J132" s="18"/>
      <c r="K132" s="18"/>
      <c r="L132" s="18"/>
      <c r="M132" s="18"/>
      <c r="N132" s="18"/>
      <c r="O132" s="18"/>
      <c r="P132" s="18"/>
      <c r="Q132" s="1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ht="14.4" x14ac:dyDescent="0.25">
      <c r="A133" s="42"/>
      <c r="B133" s="43"/>
      <c r="C133" s="43"/>
      <c r="D133" s="14"/>
      <c r="E133" s="15">
        <v>1</v>
      </c>
      <c r="F133" s="42"/>
      <c r="G133" s="16">
        <v>0</v>
      </c>
      <c r="H133" s="16">
        <v>0</v>
      </c>
      <c r="I133" s="17">
        <f t="shared" si="8"/>
        <v>0</v>
      </c>
      <c r="J133" s="18"/>
      <c r="K133" s="18"/>
      <c r="L133" s="18"/>
      <c r="M133" s="18"/>
      <c r="N133" s="18"/>
      <c r="O133" s="18"/>
      <c r="P133" s="18"/>
      <c r="Q133" s="1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ht="14.4" x14ac:dyDescent="0.25">
      <c r="A134" s="42"/>
      <c r="B134" s="43"/>
      <c r="C134" s="43"/>
      <c r="D134" s="14"/>
      <c r="E134" s="15">
        <v>1</v>
      </c>
      <c r="F134" s="42"/>
      <c r="G134" s="16">
        <v>0</v>
      </c>
      <c r="H134" s="16">
        <v>0</v>
      </c>
      <c r="I134" s="17">
        <f t="shared" si="8"/>
        <v>0</v>
      </c>
      <c r="J134" s="18"/>
      <c r="K134" s="18"/>
      <c r="L134" s="18"/>
      <c r="M134" s="18"/>
      <c r="N134" s="18"/>
      <c r="O134" s="18"/>
      <c r="P134" s="18"/>
      <c r="Q134" s="1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ht="41.4" x14ac:dyDescent="0.25">
      <c r="A135" s="20" t="s">
        <v>82</v>
      </c>
      <c r="B135" s="20" t="s">
        <v>83</v>
      </c>
      <c r="C135" s="21" t="s">
        <v>84</v>
      </c>
      <c r="D135" s="21" t="s">
        <v>85</v>
      </c>
      <c r="E135" s="21" t="s">
        <v>86</v>
      </c>
      <c r="F135" s="37"/>
      <c r="G135" s="21" t="s">
        <v>87</v>
      </c>
      <c r="H135" s="21" t="s">
        <v>88</v>
      </c>
      <c r="I135" s="21" t="s">
        <v>89</v>
      </c>
      <c r="J135" s="18"/>
      <c r="K135" s="18"/>
      <c r="L135" s="18"/>
      <c r="M135" s="18"/>
      <c r="N135" s="18"/>
      <c r="O135" s="18"/>
      <c r="P135" s="18"/>
      <c r="Q135" s="18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</row>
    <row r="136" spans="1:30" ht="14.4" x14ac:dyDescent="0.25">
      <c r="A136" s="23" t="s">
        <v>90</v>
      </c>
      <c r="B136" s="39" t="s">
        <v>91</v>
      </c>
      <c r="C136" s="24">
        <f>SUMIFS($E$125:$E$134,$B$125:$B$134,"FGS-1",$D$125:$D$134,"&lt;&gt;VAGO")</f>
        <v>0</v>
      </c>
      <c r="D136" s="24">
        <f>SUMIFS($E$125:$E$134,$B$125:$B$134,"FGS-1",$D$125:$D$134,"VAGO")</f>
        <v>0</v>
      </c>
      <c r="E136" s="24">
        <f t="shared" ref="E136:E141" si="9">C136+D136</f>
        <v>0</v>
      </c>
      <c r="F136" s="25"/>
      <c r="G136" s="17">
        <f t="shared" ref="G136:I136" si="10">SUMIF($B$125:$B$134,"FGS-1",$G$125:$G$134)</f>
        <v>0</v>
      </c>
      <c r="H136" s="17">
        <f t="shared" si="10"/>
        <v>0</v>
      </c>
      <c r="I136" s="17">
        <f t="shared" si="10"/>
        <v>0</v>
      </c>
      <c r="J136" s="18"/>
      <c r="K136" s="18"/>
      <c r="L136" s="18"/>
      <c r="M136" s="18"/>
      <c r="N136" s="18"/>
      <c r="O136" s="18"/>
      <c r="P136" s="18"/>
      <c r="Q136" s="18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</row>
    <row r="137" spans="1:30" ht="14.4" x14ac:dyDescent="0.25">
      <c r="A137" s="23" t="s">
        <v>92</v>
      </c>
      <c r="B137" s="39" t="s">
        <v>93</v>
      </c>
      <c r="C137" s="24">
        <f>SUMIFS($E$125:$E$134,$B$125:$B$134,"FGS-2",$D$125:$D$134,"&lt;&gt;VAGO")</f>
        <v>0</v>
      </c>
      <c r="D137" s="24">
        <f>SUMIFS($E$125:$E$134,$B$125:$B$134,"FGS-2",$D$125:$D$134,"VAGO")</f>
        <v>0</v>
      </c>
      <c r="E137" s="24">
        <f t="shared" si="9"/>
        <v>0</v>
      </c>
      <c r="F137" s="28"/>
      <c r="G137" s="17">
        <f t="shared" ref="G137:I137" si="11">SUMIF($B$125:$B$134,"FGS-2",$G$125:$G$134)</f>
        <v>0</v>
      </c>
      <c r="H137" s="17">
        <f t="shared" si="11"/>
        <v>0</v>
      </c>
      <c r="I137" s="17">
        <f t="shared" si="11"/>
        <v>0</v>
      </c>
      <c r="J137" s="18"/>
      <c r="K137" s="18"/>
      <c r="L137" s="18"/>
      <c r="M137" s="18"/>
      <c r="N137" s="18"/>
      <c r="O137" s="18"/>
      <c r="P137" s="18"/>
      <c r="Q137" s="18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</row>
    <row r="138" spans="1:30" ht="14.4" x14ac:dyDescent="0.25">
      <c r="A138" s="23" t="s">
        <v>94</v>
      </c>
      <c r="B138" s="39" t="s">
        <v>95</v>
      </c>
      <c r="C138" s="24">
        <f>SUMIFS($E$125:$E$134,$B$125:$B$134,"FGS-3",$D$125:$D$134,"&lt;&gt;VAGO")</f>
        <v>0</v>
      </c>
      <c r="D138" s="24">
        <f>SUMIFS($E$125:$E$134,$B$125:$B$134,"FGS-3",$D$125:$D$134,"VAGO")</f>
        <v>0</v>
      </c>
      <c r="E138" s="24">
        <f t="shared" si="9"/>
        <v>0</v>
      </c>
      <c r="F138" s="28"/>
      <c r="G138" s="17">
        <f t="shared" ref="G138:I138" si="12">SUMIF($B$125:$B$134,"FGS-3",$G$125:$G$134)</f>
        <v>0</v>
      </c>
      <c r="H138" s="17">
        <f t="shared" si="12"/>
        <v>0</v>
      </c>
      <c r="I138" s="17">
        <f t="shared" si="12"/>
        <v>0</v>
      </c>
      <c r="J138" s="18"/>
      <c r="K138" s="18"/>
      <c r="L138" s="18"/>
      <c r="M138" s="18"/>
      <c r="N138" s="18"/>
      <c r="O138" s="18"/>
      <c r="P138" s="18"/>
      <c r="Q138" s="18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</row>
    <row r="139" spans="1:30" ht="14.4" x14ac:dyDescent="0.25">
      <c r="A139" s="29" t="s">
        <v>96</v>
      </c>
      <c r="B139" s="44" t="s">
        <v>97</v>
      </c>
      <c r="C139" s="24">
        <f>SUMIFS($E$125:$E$134,$B$125:$B$134,"FGA-1",$D$125:$D$134,"&lt;&gt;VAGO")</f>
        <v>0</v>
      </c>
      <c r="D139" s="24">
        <f>SUMIFS($E$125:$E$134,$B$125:$B$134,"FGA-1",$D$125:$D$134,"VAGO")</f>
        <v>0</v>
      </c>
      <c r="E139" s="24">
        <f t="shared" si="9"/>
        <v>0</v>
      </c>
      <c r="F139" s="30"/>
      <c r="G139" s="17">
        <f t="shared" ref="G139:I139" si="13">SUMIF($B$125:$B$134,"FGA-1",$G$125:$G$134)</f>
        <v>0</v>
      </c>
      <c r="H139" s="17">
        <f t="shared" si="13"/>
        <v>0</v>
      </c>
      <c r="I139" s="17">
        <f t="shared" si="13"/>
        <v>0</v>
      </c>
      <c r="J139" s="18"/>
      <c r="K139" s="18"/>
      <c r="L139" s="18"/>
      <c r="M139" s="18"/>
      <c r="N139" s="18"/>
      <c r="O139" s="18"/>
      <c r="P139" s="18"/>
      <c r="Q139" s="18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</row>
    <row r="140" spans="1:30" ht="14.4" x14ac:dyDescent="0.25">
      <c r="A140" s="23" t="s">
        <v>98</v>
      </c>
      <c r="B140" s="39" t="s">
        <v>99</v>
      </c>
      <c r="C140" s="24">
        <f>SUMIFS($E$125:$E$134,$B$125:$B$134,"FGA-2",$D$125:$D$134,"&lt;&gt;VAGO")</f>
        <v>0</v>
      </c>
      <c r="D140" s="24">
        <f>SUMIFS($E$125:$E$134,$B$125:$B$134,"FGA-2",$D$125:$D$134,"VAGO")</f>
        <v>0</v>
      </c>
      <c r="E140" s="24">
        <f t="shared" si="9"/>
        <v>0</v>
      </c>
      <c r="F140" s="30"/>
      <c r="G140" s="17">
        <f t="shared" ref="G140:I140" si="14">SUMIF($B$125:$B$134,"FGA-2",$G$125:$G$134)</f>
        <v>0</v>
      </c>
      <c r="H140" s="17">
        <f t="shared" si="14"/>
        <v>0</v>
      </c>
      <c r="I140" s="17">
        <f t="shared" si="14"/>
        <v>0</v>
      </c>
      <c r="J140" s="18"/>
      <c r="K140" s="18"/>
      <c r="L140" s="18"/>
      <c r="M140" s="18"/>
      <c r="N140" s="18"/>
      <c r="O140" s="18"/>
      <c r="P140" s="18"/>
      <c r="Q140" s="18"/>
      <c r="R140" s="34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</row>
    <row r="141" spans="1:30" ht="14.4" x14ac:dyDescent="0.25">
      <c r="A141" s="23" t="s">
        <v>100</v>
      </c>
      <c r="B141" s="39" t="s">
        <v>101</v>
      </c>
      <c r="C141" s="24">
        <f>SUMIFS($E$125:$E$134,$B$125:$B$134,"FGA-3",$D$125:$D$134,"&lt;&gt;VAGO")</f>
        <v>0</v>
      </c>
      <c r="D141" s="24">
        <f>SUMIFS($E$125:$E$134,$B$125:$B$134,"FGA-3",$D$125:$D$134,"VAGO")</f>
        <v>0</v>
      </c>
      <c r="E141" s="24">
        <f t="shared" si="9"/>
        <v>0</v>
      </c>
      <c r="F141" s="28"/>
      <c r="G141" s="17">
        <f t="shared" ref="G141:I141" si="15">SUMIF($B$125:$B$134,"FGA-3",$G$125:$G$134)</f>
        <v>0</v>
      </c>
      <c r="H141" s="17">
        <f t="shared" si="15"/>
        <v>0</v>
      </c>
      <c r="I141" s="17">
        <f t="shared" si="15"/>
        <v>0</v>
      </c>
      <c r="J141" s="18"/>
      <c r="K141" s="18"/>
      <c r="L141" s="18"/>
      <c r="M141" s="18"/>
      <c r="N141" s="18"/>
      <c r="O141" s="18"/>
      <c r="P141" s="18"/>
      <c r="Q141" s="18"/>
      <c r="R141" s="38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</row>
    <row r="142" spans="1:30" ht="27.6" x14ac:dyDescent="0.25">
      <c r="A142" s="20" t="s">
        <v>102</v>
      </c>
      <c r="B142" s="37"/>
      <c r="C142" s="21">
        <f t="shared" ref="C142:E142" si="16">SUM(C136:C141)</f>
        <v>0</v>
      </c>
      <c r="D142" s="21">
        <f t="shared" si="16"/>
        <v>0</v>
      </c>
      <c r="E142" s="21">
        <f t="shared" si="16"/>
        <v>0</v>
      </c>
      <c r="F142" s="37"/>
      <c r="G142" s="40">
        <f t="shared" ref="G142:I142" si="17">SUM(G136:G141)</f>
        <v>0</v>
      </c>
      <c r="H142" s="40">
        <f t="shared" si="17"/>
        <v>0</v>
      </c>
      <c r="I142" s="40">
        <f t="shared" si="17"/>
        <v>0</v>
      </c>
      <c r="J142" s="18"/>
      <c r="K142" s="18"/>
      <c r="L142" s="18"/>
      <c r="M142" s="18"/>
      <c r="N142" s="18"/>
      <c r="O142" s="18"/>
      <c r="P142" s="18"/>
      <c r="Q142" s="18"/>
      <c r="R142" s="38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</row>
    <row r="143" spans="1:30" ht="33" customHeight="1" x14ac:dyDescent="0.25">
      <c r="A143" s="27"/>
      <c r="B143" s="27"/>
      <c r="C143" s="27"/>
      <c r="D143" s="27"/>
      <c r="E143" s="27"/>
      <c r="F143" s="27"/>
      <c r="G143" s="27"/>
      <c r="H143" s="27"/>
      <c r="I143" s="33"/>
      <c r="J143" s="33"/>
      <c r="K143" s="6"/>
      <c r="L143" s="33"/>
      <c r="M143" s="33"/>
      <c r="N143" s="33"/>
      <c r="O143" s="33"/>
      <c r="P143" s="33"/>
      <c r="Q143" s="33"/>
      <c r="R143" s="34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</row>
    <row r="144" spans="1:30" ht="41.4" x14ac:dyDescent="0.25">
      <c r="A144" s="20"/>
      <c r="B144" s="20"/>
      <c r="C144" s="21" t="s">
        <v>103</v>
      </c>
      <c r="D144" s="21" t="s">
        <v>104</v>
      </c>
      <c r="E144" s="21" t="s">
        <v>105</v>
      </c>
      <c r="F144" s="22"/>
      <c r="G144" s="21" t="s">
        <v>106</v>
      </c>
      <c r="H144" s="21" t="s">
        <v>107</v>
      </c>
      <c r="I144" s="21" t="s">
        <v>108</v>
      </c>
      <c r="J144" s="33"/>
      <c r="K144" s="6"/>
      <c r="L144" s="33"/>
      <c r="M144" s="33"/>
      <c r="N144" s="33"/>
      <c r="O144" s="33"/>
      <c r="P144" s="33"/>
      <c r="Q144" s="33"/>
      <c r="R144" s="34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</row>
    <row r="145" spans="1:30" ht="27.6" x14ac:dyDescent="0.25">
      <c r="A145" s="20" t="s">
        <v>109</v>
      </c>
      <c r="B145" s="22"/>
      <c r="C145" s="21">
        <f t="shared" ref="C145:E145" si="18">SUM(C101+C121+C142)</f>
        <v>65</v>
      </c>
      <c r="D145" s="21">
        <f t="shared" si="18"/>
        <v>15</v>
      </c>
      <c r="E145" s="21">
        <f t="shared" si="18"/>
        <v>80</v>
      </c>
      <c r="F145" s="22"/>
      <c r="G145" s="40">
        <f t="shared" ref="G145:I145" si="19">SUM(H101+G121+G142)</f>
        <v>49243.710000000006</v>
      </c>
      <c r="H145" s="40">
        <f t="shared" si="19"/>
        <v>235782.15</v>
      </c>
      <c r="I145" s="40">
        <f t="shared" si="19"/>
        <v>285025.86000000004</v>
      </c>
      <c r="J145" s="33"/>
      <c r="K145" s="6"/>
      <c r="L145" s="33"/>
      <c r="M145" s="33"/>
      <c r="N145" s="33"/>
      <c r="O145" s="33"/>
      <c r="P145" s="33"/>
      <c r="Q145" s="33"/>
      <c r="R145" s="34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</row>
    <row r="146" spans="1:30" ht="30" customHeight="1" x14ac:dyDescent="0.25">
      <c r="A146" s="27"/>
      <c r="B146" s="27"/>
      <c r="C146" s="27"/>
      <c r="D146" s="27"/>
      <c r="E146" s="27"/>
      <c r="F146" s="27"/>
      <c r="G146" s="27"/>
      <c r="H146" s="27"/>
      <c r="I146" s="33"/>
      <c r="J146" s="33"/>
      <c r="K146" s="6"/>
      <c r="L146" s="33"/>
      <c r="M146" s="33"/>
      <c r="N146" s="33"/>
      <c r="O146" s="33"/>
      <c r="P146" s="33"/>
      <c r="Q146" s="33"/>
      <c r="R146" s="34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</row>
    <row r="147" spans="1:30" ht="14.4" x14ac:dyDescent="0.25">
      <c r="A147" s="71" t="s">
        <v>110</v>
      </c>
      <c r="B147" s="66"/>
      <c r="C147" s="66"/>
      <c r="D147" s="66"/>
      <c r="E147" s="66"/>
      <c r="F147" s="67"/>
      <c r="G147" s="18"/>
      <c r="H147" s="27"/>
      <c r="I147" s="27"/>
      <c r="J147" s="27"/>
      <c r="K147" s="18"/>
      <c r="L147" s="27"/>
      <c r="M147" s="33"/>
      <c r="N147" s="33"/>
      <c r="O147" s="33"/>
      <c r="P147" s="33"/>
      <c r="Q147" s="33"/>
      <c r="R147" s="34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</row>
    <row r="148" spans="1:30" ht="14.4" x14ac:dyDescent="0.25">
      <c r="A148" s="75" t="s">
        <v>111</v>
      </c>
      <c r="B148" s="66"/>
      <c r="C148" s="66"/>
      <c r="D148" s="66"/>
      <c r="E148" s="66"/>
      <c r="F148" s="67"/>
      <c r="G148" s="18"/>
      <c r="H148" s="27"/>
      <c r="I148" s="27"/>
      <c r="J148" s="27"/>
      <c r="K148" s="27"/>
      <c r="L148" s="27"/>
      <c r="M148" s="33"/>
      <c r="N148" s="33"/>
      <c r="O148" s="33"/>
      <c r="P148" s="33"/>
      <c r="Q148" s="33"/>
      <c r="R148" s="34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</row>
    <row r="149" spans="1:30" ht="14.4" x14ac:dyDescent="0.25">
      <c r="A149" s="75" t="s">
        <v>112</v>
      </c>
      <c r="B149" s="66"/>
      <c r="C149" s="66"/>
      <c r="D149" s="66"/>
      <c r="E149" s="66"/>
      <c r="F149" s="67"/>
      <c r="G149" s="18"/>
      <c r="H149" s="27"/>
      <c r="I149" s="27"/>
      <c r="J149" s="27"/>
      <c r="K149" s="27"/>
      <c r="L149" s="27"/>
      <c r="M149" s="33"/>
      <c r="N149" s="33"/>
      <c r="O149" s="33"/>
      <c r="P149" s="33"/>
      <c r="Q149" s="33"/>
      <c r="R149" s="34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</row>
    <row r="150" spans="1:30" ht="14.4" x14ac:dyDescent="0.25">
      <c r="A150" s="73" t="s">
        <v>113</v>
      </c>
      <c r="B150" s="66"/>
      <c r="C150" s="66"/>
      <c r="D150" s="66"/>
      <c r="E150" s="66"/>
      <c r="F150" s="67"/>
      <c r="G150" s="18"/>
      <c r="H150" s="27"/>
      <c r="I150" s="27"/>
      <c r="J150" s="27"/>
      <c r="K150" s="27"/>
      <c r="L150" s="27"/>
      <c r="M150" s="33"/>
      <c r="N150" s="33"/>
      <c r="O150" s="33"/>
      <c r="P150" s="33"/>
      <c r="Q150" s="33"/>
      <c r="R150" s="34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</row>
    <row r="151" spans="1:30" ht="14.4" x14ac:dyDescent="0.25">
      <c r="A151" s="73" t="s">
        <v>114</v>
      </c>
      <c r="B151" s="66"/>
      <c r="C151" s="66"/>
      <c r="D151" s="66"/>
      <c r="E151" s="66"/>
      <c r="F151" s="67"/>
      <c r="G151" s="18"/>
      <c r="H151" s="27"/>
      <c r="I151" s="27"/>
      <c r="J151" s="27"/>
      <c r="K151" s="27"/>
      <c r="L151" s="27"/>
      <c r="M151" s="33"/>
      <c r="N151" s="33"/>
      <c r="O151" s="33"/>
      <c r="P151" s="33"/>
      <c r="Q151" s="33"/>
      <c r="R151" s="34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</row>
    <row r="152" spans="1:30" ht="14.4" x14ac:dyDescent="0.25">
      <c r="A152" s="73" t="s">
        <v>115</v>
      </c>
      <c r="B152" s="66"/>
      <c r="C152" s="66"/>
      <c r="D152" s="66"/>
      <c r="E152" s="66"/>
      <c r="F152" s="67"/>
      <c r="G152" s="18"/>
      <c r="H152" s="27"/>
      <c r="I152" s="27"/>
      <c r="J152" s="27"/>
      <c r="K152" s="27"/>
      <c r="L152" s="27"/>
      <c r="M152" s="33"/>
      <c r="N152" s="33"/>
      <c r="O152" s="33"/>
      <c r="P152" s="33"/>
      <c r="Q152" s="33"/>
      <c r="R152" s="34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</row>
    <row r="153" spans="1:30" ht="14.4" x14ac:dyDescent="0.25">
      <c r="A153" s="73"/>
      <c r="B153" s="66"/>
      <c r="C153" s="66"/>
      <c r="D153" s="66"/>
      <c r="E153" s="66"/>
      <c r="F153" s="67"/>
      <c r="G153" s="18"/>
      <c r="H153" s="27"/>
      <c r="I153" s="27"/>
      <c r="J153" s="27"/>
      <c r="K153" s="27"/>
      <c r="L153" s="27"/>
      <c r="M153" s="33"/>
      <c r="N153" s="33"/>
      <c r="O153" s="33"/>
      <c r="P153" s="33"/>
      <c r="Q153" s="33"/>
      <c r="R153" s="34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</row>
    <row r="154" spans="1:30" ht="14.4" x14ac:dyDescent="0.25">
      <c r="A154" s="73"/>
      <c r="B154" s="66"/>
      <c r="C154" s="66"/>
      <c r="D154" s="66"/>
      <c r="E154" s="66"/>
      <c r="F154" s="67"/>
      <c r="G154" s="18"/>
      <c r="H154" s="27"/>
      <c r="I154" s="27"/>
      <c r="J154" s="27"/>
      <c r="K154" s="27"/>
      <c r="L154" s="27"/>
      <c r="M154" s="33"/>
      <c r="N154" s="33"/>
      <c r="O154" s="33"/>
      <c r="P154" s="33"/>
      <c r="Q154" s="33"/>
      <c r="R154" s="34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</row>
    <row r="155" spans="1:30" ht="14.4" x14ac:dyDescent="0.25">
      <c r="A155" s="68"/>
      <c r="B155" s="66"/>
      <c r="C155" s="66"/>
      <c r="D155" s="66"/>
      <c r="E155" s="66"/>
      <c r="F155" s="67"/>
      <c r="G155" s="18"/>
      <c r="H155" s="27"/>
      <c r="I155" s="27"/>
      <c r="J155" s="27"/>
      <c r="K155" s="27"/>
      <c r="L155" s="27"/>
      <c r="M155" s="33"/>
      <c r="N155" s="33"/>
      <c r="O155" s="33"/>
      <c r="P155" s="33"/>
      <c r="Q155" s="33"/>
      <c r="R155" s="34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</row>
    <row r="156" spans="1:30" ht="14.4" x14ac:dyDescent="0.25">
      <c r="A156" s="68"/>
      <c r="B156" s="66"/>
      <c r="C156" s="66"/>
      <c r="D156" s="66"/>
      <c r="E156" s="66"/>
      <c r="F156" s="67"/>
      <c r="G156" s="18"/>
      <c r="H156" s="27"/>
      <c r="I156" s="27"/>
      <c r="J156" s="27"/>
      <c r="K156" s="27"/>
      <c r="L156" s="27"/>
      <c r="M156" s="33"/>
      <c r="N156" s="33"/>
      <c r="O156" s="33"/>
      <c r="P156" s="33"/>
      <c r="Q156" s="33"/>
      <c r="R156" s="34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</row>
    <row r="157" spans="1:30" ht="14.4" x14ac:dyDescent="0.25">
      <c r="A157" s="68"/>
      <c r="B157" s="66"/>
      <c r="C157" s="66"/>
      <c r="D157" s="66"/>
      <c r="E157" s="66"/>
      <c r="F157" s="67"/>
      <c r="G157" s="18"/>
      <c r="H157" s="27"/>
      <c r="I157" s="27"/>
      <c r="J157" s="27"/>
      <c r="K157" s="27"/>
      <c r="L157" s="27"/>
      <c r="M157" s="33"/>
      <c r="N157" s="33"/>
      <c r="O157" s="33"/>
      <c r="P157" s="33"/>
      <c r="Q157" s="33"/>
      <c r="R157" s="34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</row>
    <row r="158" spans="1:30" ht="14.4" x14ac:dyDescent="0.25">
      <c r="A158" s="68"/>
      <c r="B158" s="66"/>
      <c r="C158" s="66"/>
      <c r="D158" s="66"/>
      <c r="E158" s="66"/>
      <c r="F158" s="67"/>
      <c r="G158" s="18"/>
      <c r="H158" s="27"/>
      <c r="I158" s="27"/>
      <c r="J158" s="27"/>
      <c r="K158" s="27"/>
      <c r="L158" s="27"/>
      <c r="M158" s="33"/>
      <c r="N158" s="33"/>
      <c r="O158" s="33"/>
      <c r="P158" s="33"/>
      <c r="Q158" s="33"/>
      <c r="R158" s="34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</row>
    <row r="159" spans="1:30" ht="14.4" x14ac:dyDescent="0.25">
      <c r="A159" s="68"/>
      <c r="B159" s="66"/>
      <c r="C159" s="66"/>
      <c r="D159" s="66"/>
      <c r="E159" s="66"/>
      <c r="F159" s="67"/>
      <c r="G159" s="18"/>
      <c r="H159" s="27"/>
      <c r="I159" s="27"/>
      <c r="J159" s="27"/>
      <c r="K159" s="27"/>
      <c r="L159" s="27"/>
      <c r="M159" s="33"/>
      <c r="N159" s="33"/>
      <c r="O159" s="33"/>
      <c r="P159" s="33"/>
      <c r="Q159" s="33"/>
      <c r="R159" s="34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</row>
    <row r="160" spans="1:30" ht="32.25" customHeight="1" x14ac:dyDescent="0.25">
      <c r="A160" s="69"/>
      <c r="B160" s="70"/>
      <c r="C160" s="70"/>
      <c r="D160" s="70"/>
      <c r="E160" s="70"/>
      <c r="F160" s="70"/>
      <c r="G160" s="18"/>
      <c r="H160" s="27"/>
      <c r="I160" s="27"/>
      <c r="J160" s="27"/>
      <c r="K160" s="27"/>
      <c r="L160" s="27"/>
      <c r="M160" s="33"/>
      <c r="N160" s="33"/>
      <c r="O160" s="33"/>
      <c r="P160" s="33"/>
      <c r="Q160" s="33"/>
      <c r="R160" s="34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</row>
    <row r="161" spans="1:30" ht="14.4" x14ac:dyDescent="0.25">
      <c r="A161" s="71" t="s">
        <v>116</v>
      </c>
      <c r="B161" s="66"/>
      <c r="C161" s="66"/>
      <c r="D161" s="66"/>
      <c r="E161" s="66"/>
      <c r="F161" s="67"/>
      <c r="G161" s="18"/>
      <c r="H161" s="27"/>
      <c r="I161" s="27"/>
      <c r="J161" s="27"/>
      <c r="K161" s="27"/>
      <c r="L161" s="27"/>
      <c r="M161" s="33"/>
      <c r="N161" s="33"/>
      <c r="O161" s="33"/>
      <c r="P161" s="33"/>
      <c r="Q161" s="33"/>
      <c r="R161" s="34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</row>
    <row r="162" spans="1:30" ht="14.4" x14ac:dyDescent="0.25">
      <c r="A162" s="72" t="s">
        <v>117</v>
      </c>
      <c r="B162" s="66"/>
      <c r="C162" s="66"/>
      <c r="D162" s="66"/>
      <c r="E162" s="66"/>
      <c r="F162" s="67"/>
      <c r="G162" s="18"/>
      <c r="H162" s="27"/>
      <c r="I162" s="27"/>
      <c r="J162" s="27"/>
      <c r="K162" s="27"/>
      <c r="L162" s="27"/>
      <c r="M162" s="33"/>
      <c r="N162" s="33"/>
      <c r="O162" s="33"/>
      <c r="P162" s="33"/>
      <c r="Q162" s="33"/>
      <c r="R162" s="34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</row>
    <row r="163" spans="1:30" ht="14.4" x14ac:dyDescent="0.25">
      <c r="A163" s="65" t="s">
        <v>118</v>
      </c>
      <c r="B163" s="66"/>
      <c r="C163" s="66"/>
      <c r="D163" s="66"/>
      <c r="E163" s="66"/>
      <c r="F163" s="67"/>
      <c r="G163" s="18"/>
      <c r="H163" s="27"/>
      <c r="I163" s="27"/>
      <c r="J163" s="27"/>
      <c r="K163" s="27"/>
      <c r="L163" s="27"/>
      <c r="M163" s="33"/>
      <c r="N163" s="33"/>
      <c r="O163" s="33"/>
      <c r="P163" s="33"/>
      <c r="Q163" s="33"/>
      <c r="R163" s="34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</row>
    <row r="164" spans="1:30" ht="14.4" x14ac:dyDescent="0.25">
      <c r="A164" s="65" t="s">
        <v>119</v>
      </c>
      <c r="B164" s="66"/>
      <c r="C164" s="66"/>
      <c r="D164" s="66"/>
      <c r="E164" s="66"/>
      <c r="F164" s="67"/>
      <c r="G164" s="18"/>
      <c r="H164" s="27"/>
      <c r="I164" s="27"/>
      <c r="J164" s="27"/>
      <c r="K164" s="27"/>
      <c r="L164" s="27"/>
      <c r="M164" s="33"/>
      <c r="N164" s="33"/>
      <c r="O164" s="33"/>
      <c r="P164" s="33"/>
      <c r="Q164" s="33"/>
      <c r="R164" s="34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</row>
    <row r="165" spans="1:30" ht="14.4" x14ac:dyDescent="0.25">
      <c r="A165" s="65" t="s">
        <v>120</v>
      </c>
      <c r="B165" s="66"/>
      <c r="C165" s="66"/>
      <c r="D165" s="66"/>
      <c r="E165" s="66"/>
      <c r="F165" s="67"/>
      <c r="G165" s="18"/>
      <c r="H165" s="27"/>
      <c r="I165" s="27"/>
      <c r="J165" s="27"/>
      <c r="K165" s="27"/>
      <c r="L165" s="27"/>
      <c r="M165" s="33"/>
      <c r="N165" s="33"/>
      <c r="O165" s="33"/>
      <c r="P165" s="33"/>
      <c r="Q165" s="33"/>
      <c r="R165" s="34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</row>
    <row r="166" spans="1:30" ht="14.4" x14ac:dyDescent="0.25">
      <c r="A166" s="65" t="s">
        <v>121</v>
      </c>
      <c r="B166" s="66"/>
      <c r="C166" s="66"/>
      <c r="D166" s="66"/>
      <c r="E166" s="66"/>
      <c r="F166" s="67"/>
      <c r="G166" s="18"/>
      <c r="H166" s="27"/>
      <c r="I166" s="27"/>
      <c r="J166" s="27"/>
      <c r="K166" s="27"/>
      <c r="L166" s="27"/>
      <c r="M166" s="33"/>
      <c r="N166" s="33"/>
      <c r="O166" s="33"/>
      <c r="P166" s="33"/>
      <c r="Q166" s="33"/>
      <c r="R166" s="34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</row>
    <row r="167" spans="1:30" ht="14.4" x14ac:dyDescent="0.25">
      <c r="A167" s="65" t="s">
        <v>122</v>
      </c>
      <c r="B167" s="66"/>
      <c r="C167" s="66"/>
      <c r="D167" s="66"/>
      <c r="E167" s="66"/>
      <c r="F167" s="67"/>
      <c r="G167" s="18"/>
      <c r="H167" s="27"/>
      <c r="I167" s="27"/>
      <c r="J167" s="27"/>
      <c r="K167" s="27"/>
      <c r="L167" s="27"/>
      <c r="M167" s="33"/>
      <c r="N167" s="33"/>
      <c r="O167" s="33"/>
      <c r="P167" s="33"/>
      <c r="Q167" s="33"/>
      <c r="R167" s="34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</row>
    <row r="168" spans="1:30" ht="14.4" x14ac:dyDescent="0.25">
      <c r="A168" s="65" t="s">
        <v>123</v>
      </c>
      <c r="B168" s="66"/>
      <c r="C168" s="66"/>
      <c r="D168" s="66"/>
      <c r="E168" s="66"/>
      <c r="F168" s="67"/>
      <c r="G168" s="18"/>
      <c r="H168" s="27"/>
      <c r="I168" s="27"/>
      <c r="J168" s="27"/>
      <c r="K168" s="27"/>
      <c r="L168" s="27"/>
      <c r="M168" s="33"/>
      <c r="N168" s="33"/>
      <c r="O168" s="33"/>
      <c r="P168" s="33"/>
      <c r="Q168" s="33"/>
      <c r="R168" s="34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</row>
    <row r="169" spans="1:30" ht="14.4" x14ac:dyDescent="0.25">
      <c r="A169" s="65" t="s">
        <v>124</v>
      </c>
      <c r="B169" s="66"/>
      <c r="C169" s="66"/>
      <c r="D169" s="66"/>
      <c r="E169" s="66"/>
      <c r="F169" s="67"/>
      <c r="G169" s="18"/>
      <c r="H169" s="27"/>
      <c r="I169" s="27"/>
      <c r="J169" s="27"/>
      <c r="K169" s="27"/>
      <c r="L169" s="27"/>
      <c r="M169" s="33"/>
      <c r="N169" s="33"/>
      <c r="O169" s="33"/>
      <c r="P169" s="33"/>
      <c r="Q169" s="33"/>
      <c r="R169" s="34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</row>
    <row r="170" spans="1:30" ht="14.4" x14ac:dyDescent="0.25">
      <c r="A170" s="65" t="s">
        <v>125</v>
      </c>
      <c r="B170" s="66"/>
      <c r="C170" s="66"/>
      <c r="D170" s="66"/>
      <c r="E170" s="66"/>
      <c r="F170" s="67"/>
      <c r="G170" s="18"/>
      <c r="H170" s="27"/>
      <c r="I170" s="27"/>
      <c r="J170" s="27"/>
      <c r="K170" s="27"/>
      <c r="L170" s="27"/>
      <c r="M170" s="33"/>
      <c r="N170" s="33"/>
      <c r="O170" s="33"/>
      <c r="P170" s="33"/>
      <c r="Q170" s="33"/>
      <c r="R170" s="34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</row>
    <row r="171" spans="1:30" ht="14.4" x14ac:dyDescent="0.25">
      <c r="A171" s="65" t="s">
        <v>126</v>
      </c>
      <c r="B171" s="66"/>
      <c r="C171" s="66"/>
      <c r="D171" s="66"/>
      <c r="E171" s="66"/>
      <c r="F171" s="67"/>
      <c r="G171" s="18"/>
      <c r="H171" s="27"/>
      <c r="I171" s="27"/>
      <c r="J171" s="27"/>
      <c r="K171" s="27"/>
      <c r="L171" s="27"/>
      <c r="M171" s="33"/>
      <c r="N171" s="33"/>
      <c r="O171" s="33"/>
      <c r="P171" s="33"/>
      <c r="Q171" s="33"/>
      <c r="R171" s="34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</row>
    <row r="172" spans="1:30" ht="14.4" x14ac:dyDescent="0.25">
      <c r="A172" s="65" t="s">
        <v>127</v>
      </c>
      <c r="B172" s="66"/>
      <c r="C172" s="66"/>
      <c r="D172" s="66"/>
      <c r="E172" s="66"/>
      <c r="F172" s="67"/>
      <c r="G172" s="18"/>
      <c r="H172" s="27"/>
      <c r="I172" s="27"/>
      <c r="J172" s="27"/>
      <c r="K172" s="27"/>
      <c r="L172" s="27"/>
      <c r="M172" s="33"/>
      <c r="N172" s="33"/>
      <c r="O172" s="33"/>
      <c r="P172" s="33"/>
      <c r="Q172" s="33"/>
      <c r="R172" s="34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</row>
    <row r="173" spans="1:30" ht="14.4" x14ac:dyDescent="0.25">
      <c r="A173" s="65" t="s">
        <v>128</v>
      </c>
      <c r="B173" s="66"/>
      <c r="C173" s="66"/>
      <c r="D173" s="66"/>
      <c r="E173" s="66"/>
      <c r="F173" s="67"/>
      <c r="G173" s="18"/>
      <c r="H173" s="27"/>
      <c r="I173" s="27"/>
      <c r="J173" s="27"/>
      <c r="K173" s="27"/>
      <c r="L173" s="27"/>
      <c r="M173" s="33"/>
      <c r="N173" s="33"/>
      <c r="O173" s="33"/>
      <c r="P173" s="33"/>
      <c r="Q173" s="33"/>
      <c r="R173" s="34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</row>
    <row r="174" spans="1:30" ht="14.4" x14ac:dyDescent="0.25">
      <c r="A174" s="65" t="s">
        <v>129</v>
      </c>
      <c r="B174" s="66"/>
      <c r="C174" s="66"/>
      <c r="D174" s="66"/>
      <c r="E174" s="66"/>
      <c r="F174" s="67"/>
      <c r="G174" s="18"/>
      <c r="H174" s="27"/>
      <c r="I174" s="27"/>
      <c r="J174" s="27"/>
      <c r="K174" s="27"/>
      <c r="L174" s="27"/>
      <c r="M174" s="33"/>
      <c r="N174" s="33"/>
      <c r="O174" s="33"/>
      <c r="P174" s="33"/>
      <c r="Q174" s="33"/>
      <c r="R174" s="34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</row>
    <row r="175" spans="1:30" ht="14.4" x14ac:dyDescent="0.25">
      <c r="A175" s="65" t="s">
        <v>130</v>
      </c>
      <c r="B175" s="66"/>
      <c r="C175" s="66"/>
      <c r="D175" s="66"/>
      <c r="E175" s="66"/>
      <c r="F175" s="67"/>
      <c r="G175" s="18"/>
      <c r="H175" s="27"/>
      <c r="I175" s="27"/>
      <c r="J175" s="27"/>
      <c r="K175" s="27"/>
      <c r="L175" s="27"/>
      <c r="M175" s="33"/>
      <c r="N175" s="33"/>
      <c r="O175" s="33"/>
      <c r="P175" s="33"/>
      <c r="Q175" s="33"/>
      <c r="R175" s="34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</row>
    <row r="176" spans="1:30" ht="14.4" x14ac:dyDescent="0.25">
      <c r="A176" s="65" t="s">
        <v>131</v>
      </c>
      <c r="B176" s="66"/>
      <c r="C176" s="66"/>
      <c r="D176" s="66"/>
      <c r="E176" s="66"/>
      <c r="F176" s="67"/>
      <c r="G176" s="18"/>
      <c r="H176" s="27"/>
      <c r="I176" s="27"/>
      <c r="J176" s="27"/>
      <c r="K176" s="27"/>
      <c r="L176" s="27"/>
      <c r="M176" s="33"/>
      <c r="N176" s="33"/>
      <c r="O176" s="33"/>
      <c r="P176" s="33"/>
      <c r="Q176" s="33"/>
      <c r="R176" s="34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</row>
    <row r="177" spans="1:30" ht="14.4" x14ac:dyDescent="0.25">
      <c r="A177" s="65" t="s">
        <v>132</v>
      </c>
      <c r="B177" s="66"/>
      <c r="C177" s="66"/>
      <c r="D177" s="66"/>
      <c r="E177" s="66"/>
      <c r="F177" s="67"/>
      <c r="G177" s="18"/>
      <c r="H177" s="27"/>
      <c r="I177" s="27"/>
      <c r="J177" s="27"/>
      <c r="K177" s="27"/>
      <c r="L177" s="27"/>
      <c r="M177" s="33"/>
      <c r="N177" s="33"/>
      <c r="O177" s="33"/>
      <c r="P177" s="33"/>
      <c r="Q177" s="33"/>
      <c r="R177" s="34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</row>
    <row r="178" spans="1:30" ht="14.4" x14ac:dyDescent="0.25">
      <c r="A178" s="65" t="s">
        <v>133</v>
      </c>
      <c r="B178" s="66"/>
      <c r="C178" s="66"/>
      <c r="D178" s="66"/>
      <c r="E178" s="66"/>
      <c r="F178" s="67"/>
      <c r="G178" s="18"/>
      <c r="H178" s="27"/>
      <c r="I178" s="27"/>
      <c r="J178" s="27"/>
      <c r="K178" s="27"/>
      <c r="L178" s="27"/>
      <c r="M178" s="33"/>
      <c r="N178" s="33"/>
      <c r="O178" s="33"/>
      <c r="P178" s="33"/>
      <c r="Q178" s="33"/>
      <c r="R178" s="34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</row>
    <row r="179" spans="1:30" ht="14.4" x14ac:dyDescent="0.25">
      <c r="A179" s="65" t="s">
        <v>134</v>
      </c>
      <c r="B179" s="66"/>
      <c r="C179" s="66"/>
      <c r="D179" s="66"/>
      <c r="E179" s="66"/>
      <c r="F179" s="67"/>
      <c r="G179" s="18"/>
      <c r="H179" s="27"/>
      <c r="I179" s="27"/>
      <c r="J179" s="27"/>
      <c r="K179" s="27"/>
      <c r="L179" s="27"/>
      <c r="M179" s="33"/>
      <c r="N179" s="33"/>
      <c r="O179" s="33"/>
      <c r="P179" s="33"/>
      <c r="Q179" s="33"/>
      <c r="R179" s="34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</row>
    <row r="180" spans="1:30" ht="14.4" x14ac:dyDescent="0.25">
      <c r="A180" s="65" t="s">
        <v>135</v>
      </c>
      <c r="B180" s="66"/>
      <c r="C180" s="66"/>
      <c r="D180" s="66"/>
      <c r="E180" s="66"/>
      <c r="F180" s="67"/>
      <c r="G180" s="18"/>
      <c r="H180" s="27"/>
      <c r="I180" s="27"/>
      <c r="J180" s="27"/>
      <c r="K180" s="27"/>
      <c r="L180" s="27"/>
      <c r="M180" s="33"/>
      <c r="N180" s="33"/>
      <c r="O180" s="33"/>
      <c r="P180" s="33"/>
      <c r="Q180" s="33"/>
      <c r="R180" s="34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</row>
    <row r="181" spans="1:30" ht="14.4" x14ac:dyDescent="0.25">
      <c r="A181" s="65" t="s">
        <v>136</v>
      </c>
      <c r="B181" s="66"/>
      <c r="C181" s="66"/>
      <c r="D181" s="66"/>
      <c r="E181" s="66"/>
      <c r="F181" s="67"/>
      <c r="G181" s="18"/>
      <c r="H181" s="27"/>
      <c r="I181" s="27"/>
      <c r="J181" s="27"/>
      <c r="K181" s="27"/>
      <c r="L181" s="27"/>
      <c r="M181" s="33"/>
      <c r="N181" s="33"/>
      <c r="O181" s="33"/>
      <c r="P181" s="33"/>
      <c r="Q181" s="33"/>
      <c r="R181" s="34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</row>
    <row r="182" spans="1:30" ht="14.4" x14ac:dyDescent="0.25">
      <c r="A182" s="65" t="s">
        <v>137</v>
      </c>
      <c r="B182" s="66"/>
      <c r="C182" s="66"/>
      <c r="D182" s="66"/>
      <c r="E182" s="66"/>
      <c r="F182" s="67"/>
      <c r="G182" s="18"/>
      <c r="H182" s="27"/>
      <c r="I182" s="27"/>
      <c r="J182" s="27"/>
      <c r="K182" s="27"/>
      <c r="L182" s="27"/>
      <c r="M182" s="33"/>
      <c r="N182" s="33"/>
      <c r="O182" s="33"/>
      <c r="P182" s="33"/>
      <c r="Q182" s="33"/>
      <c r="R182" s="34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</row>
    <row r="183" spans="1:30" ht="14.4" x14ac:dyDescent="0.25">
      <c r="A183" s="65" t="s">
        <v>138</v>
      </c>
      <c r="B183" s="66"/>
      <c r="C183" s="66"/>
      <c r="D183" s="66"/>
      <c r="E183" s="66"/>
      <c r="F183" s="67"/>
      <c r="G183" s="18"/>
      <c r="H183" s="27"/>
      <c r="I183" s="27"/>
      <c r="J183" s="27"/>
      <c r="K183" s="27"/>
      <c r="L183" s="27"/>
      <c r="M183" s="33"/>
      <c r="N183" s="33"/>
      <c r="O183" s="33"/>
      <c r="P183" s="33"/>
      <c r="Q183" s="33"/>
      <c r="R183" s="34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</row>
    <row r="184" spans="1:30" ht="14.4" x14ac:dyDescent="0.25">
      <c r="A184" s="65" t="s">
        <v>139</v>
      </c>
      <c r="B184" s="66"/>
      <c r="C184" s="66"/>
      <c r="D184" s="66"/>
      <c r="E184" s="66"/>
      <c r="F184" s="67"/>
      <c r="G184" s="18"/>
      <c r="H184" s="27"/>
      <c r="I184" s="27"/>
      <c r="J184" s="27"/>
      <c r="K184" s="27"/>
      <c r="L184" s="27"/>
      <c r="M184" s="33"/>
      <c r="N184" s="33"/>
      <c r="O184" s="33"/>
      <c r="P184" s="33"/>
      <c r="Q184" s="33"/>
      <c r="R184" s="34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</row>
    <row r="185" spans="1:30" ht="14.4" x14ac:dyDescent="0.25">
      <c r="A185" s="65" t="s">
        <v>140</v>
      </c>
      <c r="B185" s="66"/>
      <c r="C185" s="66"/>
      <c r="D185" s="66"/>
      <c r="E185" s="66"/>
      <c r="F185" s="67"/>
      <c r="G185" s="18"/>
      <c r="H185" s="27"/>
      <c r="I185" s="27"/>
      <c r="J185" s="27"/>
      <c r="K185" s="27"/>
      <c r="L185" s="27"/>
      <c r="M185" s="33"/>
      <c r="N185" s="33"/>
      <c r="O185" s="33"/>
      <c r="P185" s="33"/>
      <c r="Q185" s="33"/>
      <c r="R185" s="45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</row>
    <row r="186" spans="1:30" ht="14.4" x14ac:dyDescent="0.25">
      <c r="A186" s="65" t="s">
        <v>141</v>
      </c>
      <c r="B186" s="66"/>
      <c r="C186" s="66"/>
      <c r="D186" s="66"/>
      <c r="E186" s="66"/>
      <c r="F186" s="67"/>
      <c r="G186" s="18"/>
      <c r="H186" s="27"/>
      <c r="I186" s="27"/>
      <c r="J186" s="27"/>
      <c r="K186" s="27"/>
      <c r="L186" s="27"/>
      <c r="M186" s="33"/>
      <c r="N186" s="33"/>
      <c r="O186" s="33"/>
      <c r="P186" s="33"/>
      <c r="Q186" s="33"/>
      <c r="R186" s="45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</row>
    <row r="187" spans="1:30" ht="14.4" x14ac:dyDescent="0.25">
      <c r="A187" s="65" t="s">
        <v>142</v>
      </c>
      <c r="B187" s="66"/>
      <c r="C187" s="66"/>
      <c r="D187" s="66"/>
      <c r="E187" s="66"/>
      <c r="F187" s="67"/>
      <c r="G187" s="18"/>
      <c r="H187" s="27"/>
      <c r="I187" s="27"/>
      <c r="J187" s="27"/>
      <c r="K187" s="27"/>
      <c r="L187" s="27"/>
      <c r="M187" s="33"/>
      <c r="N187" s="33"/>
      <c r="O187" s="33"/>
      <c r="P187" s="33"/>
      <c r="Q187" s="33"/>
      <c r="R187" s="45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</row>
    <row r="188" spans="1:30" ht="14.4" x14ac:dyDescent="0.25">
      <c r="A188" s="65" t="s">
        <v>143</v>
      </c>
      <c r="B188" s="66"/>
      <c r="C188" s="66"/>
      <c r="D188" s="66"/>
      <c r="E188" s="66"/>
      <c r="F188" s="67"/>
      <c r="G188" s="18"/>
      <c r="H188" s="27"/>
      <c r="I188" s="27"/>
      <c r="J188" s="27"/>
      <c r="K188" s="27"/>
      <c r="L188" s="27"/>
      <c r="M188" s="33"/>
      <c r="N188" s="33"/>
      <c r="O188" s="33"/>
      <c r="P188" s="33"/>
      <c r="Q188" s="33"/>
      <c r="R188" s="45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</row>
    <row r="189" spans="1:30" ht="14.4" x14ac:dyDescent="0.25">
      <c r="A189" s="65" t="s">
        <v>144</v>
      </c>
      <c r="B189" s="66"/>
      <c r="C189" s="66"/>
      <c r="D189" s="66"/>
      <c r="E189" s="66"/>
      <c r="F189" s="67"/>
      <c r="G189" s="18"/>
      <c r="H189" s="27"/>
      <c r="I189" s="27"/>
      <c r="J189" s="27"/>
      <c r="K189" s="27"/>
      <c r="L189" s="27"/>
      <c r="M189" s="33"/>
      <c r="N189" s="33"/>
      <c r="O189" s="33"/>
      <c r="P189" s="33"/>
      <c r="Q189" s="33"/>
      <c r="R189" s="45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</row>
    <row r="190" spans="1:30" ht="14.4" x14ac:dyDescent="0.25">
      <c r="A190" s="65" t="s">
        <v>145</v>
      </c>
      <c r="B190" s="66"/>
      <c r="C190" s="66"/>
      <c r="D190" s="66"/>
      <c r="E190" s="66"/>
      <c r="F190" s="67"/>
      <c r="G190" s="18"/>
      <c r="H190" s="27"/>
      <c r="I190" s="27"/>
      <c r="J190" s="27"/>
      <c r="K190" s="27"/>
      <c r="L190" s="27"/>
      <c r="M190" s="33"/>
      <c r="N190" s="33"/>
      <c r="O190" s="33"/>
      <c r="P190" s="33"/>
      <c r="Q190" s="33"/>
      <c r="R190" s="45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</row>
    <row r="191" spans="1:30" ht="14.4" x14ac:dyDescent="0.25">
      <c r="A191" s="65" t="s">
        <v>146</v>
      </c>
      <c r="B191" s="66"/>
      <c r="C191" s="66"/>
      <c r="D191" s="66"/>
      <c r="E191" s="66"/>
      <c r="F191" s="67"/>
      <c r="G191" s="18"/>
      <c r="H191" s="27"/>
      <c r="I191" s="27"/>
      <c r="J191" s="27"/>
      <c r="K191" s="27"/>
      <c r="L191" s="27"/>
      <c r="M191" s="33"/>
      <c r="N191" s="33"/>
      <c r="O191" s="33"/>
      <c r="P191" s="33"/>
      <c r="Q191" s="33"/>
      <c r="R191" s="45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</row>
    <row r="192" spans="1:30" ht="14.4" x14ac:dyDescent="0.25">
      <c r="A192" s="65" t="s">
        <v>147</v>
      </c>
      <c r="B192" s="66"/>
      <c r="C192" s="66"/>
      <c r="D192" s="66"/>
      <c r="E192" s="66"/>
      <c r="F192" s="67"/>
      <c r="G192" s="18"/>
      <c r="H192" s="27"/>
      <c r="I192" s="27"/>
      <c r="J192" s="27"/>
      <c r="K192" s="27"/>
      <c r="L192" s="27"/>
      <c r="M192" s="33"/>
      <c r="N192" s="33"/>
      <c r="O192" s="33"/>
      <c r="P192" s="33"/>
      <c r="Q192" s="33"/>
      <c r="R192" s="45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</row>
    <row r="193" spans="1:30" ht="14.4" x14ac:dyDescent="0.25">
      <c r="A193" s="65" t="s">
        <v>148</v>
      </c>
      <c r="B193" s="66"/>
      <c r="C193" s="66"/>
      <c r="D193" s="66"/>
      <c r="E193" s="66"/>
      <c r="F193" s="67"/>
      <c r="G193" s="18"/>
      <c r="H193" s="27"/>
      <c r="I193" s="27"/>
      <c r="J193" s="27"/>
      <c r="K193" s="27"/>
      <c r="L193" s="27"/>
      <c r="M193" s="33"/>
      <c r="N193" s="33"/>
      <c r="O193" s="33"/>
      <c r="P193" s="33"/>
      <c r="Q193" s="33"/>
      <c r="R193" s="45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</row>
    <row r="194" spans="1:30" ht="14.4" x14ac:dyDescent="0.25">
      <c r="A194" s="65" t="s">
        <v>149</v>
      </c>
      <c r="B194" s="66"/>
      <c r="C194" s="66"/>
      <c r="D194" s="66"/>
      <c r="E194" s="66"/>
      <c r="F194" s="67"/>
      <c r="G194" s="18"/>
      <c r="H194" s="27"/>
      <c r="I194" s="27"/>
      <c r="J194" s="27"/>
      <c r="K194" s="27"/>
      <c r="L194" s="27"/>
      <c r="M194" s="33"/>
      <c r="N194" s="33"/>
      <c r="O194" s="33"/>
      <c r="P194" s="33"/>
      <c r="Q194" s="33"/>
      <c r="R194" s="45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</row>
    <row r="195" spans="1:30" ht="14.4" x14ac:dyDescent="0.25">
      <c r="A195" s="65" t="s">
        <v>150</v>
      </c>
      <c r="B195" s="66"/>
      <c r="C195" s="66"/>
      <c r="D195" s="66"/>
      <c r="E195" s="66"/>
      <c r="F195" s="67"/>
      <c r="G195" s="18"/>
      <c r="H195" s="27"/>
      <c r="I195" s="27"/>
      <c r="J195" s="27"/>
      <c r="K195" s="27"/>
      <c r="L195" s="27"/>
      <c r="M195" s="33"/>
      <c r="N195" s="33"/>
      <c r="O195" s="33"/>
      <c r="P195" s="33"/>
      <c r="Q195" s="33"/>
      <c r="R195" s="45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</row>
    <row r="196" spans="1:30" ht="14.4" x14ac:dyDescent="0.25">
      <c r="A196" s="65" t="s">
        <v>151</v>
      </c>
      <c r="B196" s="66"/>
      <c r="C196" s="66"/>
      <c r="D196" s="66"/>
      <c r="E196" s="66"/>
      <c r="F196" s="67"/>
      <c r="G196" s="18"/>
      <c r="H196" s="27"/>
      <c r="I196" s="27"/>
      <c r="J196" s="27"/>
      <c r="K196" s="27"/>
      <c r="L196" s="27"/>
      <c r="M196" s="33"/>
      <c r="N196" s="33"/>
      <c r="O196" s="33"/>
      <c r="P196" s="33"/>
      <c r="Q196" s="33"/>
      <c r="R196" s="45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</row>
    <row r="197" spans="1:30" ht="14.4" x14ac:dyDescent="0.25">
      <c r="A197" s="65" t="s">
        <v>152</v>
      </c>
      <c r="B197" s="66"/>
      <c r="C197" s="66"/>
      <c r="D197" s="66"/>
      <c r="E197" s="66"/>
      <c r="F197" s="67"/>
      <c r="G197" s="18"/>
      <c r="H197" s="27"/>
      <c r="I197" s="27"/>
      <c r="J197" s="27"/>
      <c r="K197" s="27"/>
      <c r="L197" s="27"/>
      <c r="M197" s="33"/>
      <c r="N197" s="33"/>
      <c r="O197" s="33"/>
      <c r="P197" s="33"/>
      <c r="Q197" s="33"/>
      <c r="R197" s="45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</row>
    <row r="198" spans="1:30" ht="14.4" x14ac:dyDescent="0.25">
      <c r="A198" s="65" t="s">
        <v>153</v>
      </c>
      <c r="B198" s="66"/>
      <c r="C198" s="66"/>
      <c r="D198" s="66"/>
      <c r="E198" s="66"/>
      <c r="F198" s="67"/>
      <c r="G198" s="18"/>
      <c r="H198" s="27"/>
      <c r="I198" s="27"/>
      <c r="J198" s="27"/>
      <c r="K198" s="27"/>
      <c r="L198" s="27"/>
      <c r="M198" s="33"/>
      <c r="N198" s="33"/>
      <c r="O198" s="33"/>
      <c r="P198" s="33"/>
      <c r="Q198" s="33"/>
      <c r="R198" s="45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</row>
    <row r="199" spans="1:30" ht="14.4" x14ac:dyDescent="0.25">
      <c r="A199" s="65" t="s">
        <v>154</v>
      </c>
      <c r="B199" s="66"/>
      <c r="C199" s="66"/>
      <c r="D199" s="66"/>
      <c r="E199" s="66"/>
      <c r="F199" s="67"/>
      <c r="G199" s="18"/>
      <c r="H199" s="27"/>
      <c r="I199" s="27"/>
      <c r="J199" s="27"/>
      <c r="K199" s="27"/>
      <c r="L199" s="27"/>
      <c r="M199" s="33"/>
      <c r="N199" s="33"/>
      <c r="O199" s="33"/>
      <c r="P199" s="33"/>
      <c r="Q199" s="33"/>
      <c r="R199" s="45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</row>
    <row r="200" spans="1:30" ht="14.4" x14ac:dyDescent="0.25">
      <c r="A200" s="65" t="s">
        <v>155</v>
      </c>
      <c r="B200" s="66"/>
      <c r="C200" s="66"/>
      <c r="D200" s="66"/>
      <c r="E200" s="66"/>
      <c r="F200" s="67"/>
      <c r="G200" s="18"/>
      <c r="H200" s="27"/>
      <c r="I200" s="27"/>
      <c r="J200" s="27"/>
      <c r="K200" s="27"/>
      <c r="L200" s="27"/>
      <c r="M200" s="33"/>
      <c r="N200" s="33"/>
      <c r="O200" s="33"/>
      <c r="P200" s="33"/>
      <c r="Q200" s="33"/>
      <c r="R200" s="45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</row>
    <row r="201" spans="1:30" ht="14.4" x14ac:dyDescent="0.25">
      <c r="A201" s="65" t="s">
        <v>156</v>
      </c>
      <c r="B201" s="66"/>
      <c r="C201" s="66"/>
      <c r="D201" s="66"/>
      <c r="E201" s="66"/>
      <c r="F201" s="67"/>
      <c r="G201" s="18"/>
      <c r="H201" s="27"/>
      <c r="I201" s="27"/>
      <c r="J201" s="27"/>
      <c r="K201" s="27"/>
      <c r="L201" s="27"/>
      <c r="M201" s="33"/>
      <c r="N201" s="33"/>
      <c r="O201" s="33"/>
      <c r="P201" s="33"/>
      <c r="Q201" s="33"/>
      <c r="R201" s="45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</row>
    <row r="202" spans="1:30" ht="14.4" x14ac:dyDescent="0.25">
      <c r="A202" s="65" t="s">
        <v>157</v>
      </c>
      <c r="B202" s="66"/>
      <c r="C202" s="66"/>
      <c r="D202" s="66"/>
      <c r="E202" s="66"/>
      <c r="F202" s="67"/>
      <c r="G202" s="18"/>
      <c r="H202" s="27"/>
      <c r="I202" s="27"/>
      <c r="J202" s="27"/>
      <c r="K202" s="27"/>
      <c r="L202" s="27"/>
      <c r="M202" s="33"/>
      <c r="N202" s="33"/>
      <c r="O202" s="33"/>
      <c r="P202" s="33"/>
      <c r="Q202" s="33"/>
      <c r="R202" s="45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</row>
    <row r="203" spans="1:30" ht="13.8" x14ac:dyDescent="0.25">
      <c r="A203" s="65" t="s">
        <v>158</v>
      </c>
      <c r="B203" s="66"/>
      <c r="C203" s="66"/>
      <c r="D203" s="66"/>
      <c r="E203" s="66"/>
      <c r="F203" s="6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</row>
    <row r="204" spans="1:30" ht="13.8" x14ac:dyDescent="0.25">
      <c r="A204" s="65" t="s">
        <v>159</v>
      </c>
      <c r="B204" s="66"/>
      <c r="C204" s="66"/>
      <c r="D204" s="66"/>
      <c r="E204" s="66"/>
      <c r="F204" s="67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</row>
    <row r="205" spans="1:30" ht="13.8" x14ac:dyDescent="0.25">
      <c r="A205" s="65" t="s">
        <v>160</v>
      </c>
      <c r="B205" s="66"/>
      <c r="C205" s="66"/>
      <c r="D205" s="66"/>
      <c r="E205" s="66"/>
      <c r="F205" s="67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</row>
    <row r="206" spans="1:30" ht="13.8" x14ac:dyDescent="0.25">
      <c r="A206" s="65" t="s">
        <v>161</v>
      </c>
      <c r="B206" s="66"/>
      <c r="C206" s="66"/>
      <c r="D206" s="66"/>
      <c r="E206" s="66"/>
      <c r="F206" s="67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</row>
    <row r="207" spans="1:30" ht="13.8" x14ac:dyDescent="0.25">
      <c r="A207" s="65" t="s">
        <v>162</v>
      </c>
      <c r="B207" s="66"/>
      <c r="C207" s="66"/>
      <c r="D207" s="66"/>
      <c r="E207" s="66"/>
      <c r="F207" s="67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</row>
    <row r="208" spans="1:30" ht="13.8" x14ac:dyDescent="0.25">
      <c r="A208" s="65" t="s">
        <v>163</v>
      </c>
      <c r="B208" s="66"/>
      <c r="C208" s="66"/>
      <c r="D208" s="66"/>
      <c r="E208" s="66"/>
      <c r="F208" s="67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</row>
    <row r="209" spans="1:30" ht="13.8" x14ac:dyDescent="0.25">
      <c r="A209" s="65" t="s">
        <v>164</v>
      </c>
      <c r="B209" s="66"/>
      <c r="C209" s="66"/>
      <c r="D209" s="66"/>
      <c r="E209" s="66"/>
      <c r="F209" s="67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</row>
    <row r="210" spans="1:30" ht="13.8" x14ac:dyDescent="0.25">
      <c r="A210" s="65" t="s">
        <v>165</v>
      </c>
      <c r="B210" s="66"/>
      <c r="C210" s="66"/>
      <c r="D210" s="66"/>
      <c r="E210" s="66"/>
      <c r="F210" s="67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</row>
    <row r="211" spans="1:30" ht="13.8" x14ac:dyDescent="0.25">
      <c r="A211" s="65" t="s">
        <v>166</v>
      </c>
      <c r="B211" s="66"/>
      <c r="C211" s="66"/>
      <c r="D211" s="66"/>
      <c r="E211" s="66"/>
      <c r="F211" s="67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</row>
    <row r="212" spans="1:30" ht="13.8" x14ac:dyDescent="0.25">
      <c r="A212" s="65" t="s">
        <v>167</v>
      </c>
      <c r="B212" s="66"/>
      <c r="C212" s="66"/>
      <c r="D212" s="66"/>
      <c r="E212" s="66"/>
      <c r="F212" s="67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</row>
    <row r="213" spans="1:30" ht="13.8" x14ac:dyDescent="0.25">
      <c r="A213" s="65" t="s">
        <v>168</v>
      </c>
      <c r="B213" s="66"/>
      <c r="C213" s="66"/>
      <c r="D213" s="66"/>
      <c r="E213" s="66"/>
      <c r="F213" s="67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</row>
    <row r="214" spans="1:30" ht="13.8" x14ac:dyDescent="0.25">
      <c r="A214" s="65" t="s">
        <v>169</v>
      </c>
      <c r="B214" s="66"/>
      <c r="C214" s="66"/>
      <c r="D214" s="66"/>
      <c r="E214" s="66"/>
      <c r="F214" s="67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</row>
    <row r="215" spans="1:30" ht="13.8" x14ac:dyDescent="0.25">
      <c r="A215" s="65" t="s">
        <v>170</v>
      </c>
      <c r="B215" s="66"/>
      <c r="C215" s="66"/>
      <c r="D215" s="66"/>
      <c r="E215" s="66"/>
      <c r="F215" s="67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</row>
    <row r="216" spans="1:30" ht="13.8" x14ac:dyDescent="0.25">
      <c r="A216" s="65" t="s">
        <v>171</v>
      </c>
      <c r="B216" s="66"/>
      <c r="C216" s="66"/>
      <c r="D216" s="66"/>
      <c r="E216" s="66"/>
      <c r="F216" s="67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</row>
    <row r="217" spans="1:30" ht="13.8" x14ac:dyDescent="0.25">
      <c r="A217" s="65" t="s">
        <v>172</v>
      </c>
      <c r="B217" s="66"/>
      <c r="C217" s="66"/>
      <c r="D217" s="66"/>
      <c r="E217" s="66"/>
      <c r="F217" s="67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</row>
    <row r="218" spans="1:30" ht="13.8" x14ac:dyDescent="0.25">
      <c r="A218" s="65" t="s">
        <v>173</v>
      </c>
      <c r="B218" s="66"/>
      <c r="C218" s="66"/>
      <c r="D218" s="66"/>
      <c r="E218" s="66"/>
      <c r="F218" s="67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</row>
    <row r="219" spans="1:30" ht="13.8" x14ac:dyDescent="0.25">
      <c r="A219" s="65" t="s">
        <v>174</v>
      </c>
      <c r="B219" s="66"/>
      <c r="C219" s="66"/>
      <c r="D219" s="66"/>
      <c r="E219" s="66"/>
      <c r="F219" s="67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</row>
    <row r="220" spans="1:30" ht="13.8" x14ac:dyDescent="0.25">
      <c r="A220" s="65" t="s">
        <v>175</v>
      </c>
      <c r="B220" s="66"/>
      <c r="C220" s="66"/>
      <c r="D220" s="66"/>
      <c r="E220" s="66"/>
      <c r="F220" s="67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</row>
    <row r="221" spans="1:30" ht="13.8" x14ac:dyDescent="0.25">
      <c r="A221" s="65" t="s">
        <v>176</v>
      </c>
      <c r="B221" s="66"/>
      <c r="C221" s="66"/>
      <c r="D221" s="66"/>
      <c r="E221" s="66"/>
      <c r="F221" s="67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</row>
    <row r="222" spans="1:30" ht="13.8" x14ac:dyDescent="0.25">
      <c r="A222" s="65" t="s">
        <v>177</v>
      </c>
      <c r="B222" s="66"/>
      <c r="C222" s="66"/>
      <c r="D222" s="66"/>
      <c r="E222" s="66"/>
      <c r="F222" s="67"/>
      <c r="G222" s="49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</row>
    <row r="223" spans="1:30" ht="13.8" x14ac:dyDescent="0.25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</row>
    <row r="224" spans="1:30" ht="13.8" x14ac:dyDescent="0.25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</row>
    <row r="225" spans="1:17" ht="13.8" x14ac:dyDescent="0.25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</row>
    <row r="226" spans="1:17" ht="13.8" x14ac:dyDescent="0.25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</row>
    <row r="227" spans="1:17" ht="13.8" x14ac:dyDescent="0.25"/>
    <row r="228" spans="1:17" ht="13.8" x14ac:dyDescent="0.25"/>
    <row r="229" spans="1:17" ht="13.8" x14ac:dyDescent="0.25"/>
    <row r="230" spans="1:17" ht="13.8" x14ac:dyDescent="0.25"/>
    <row r="231" spans="1:17" ht="13.8" x14ac:dyDescent="0.25"/>
    <row r="232" spans="1:17" ht="13.8" x14ac:dyDescent="0.25"/>
    <row r="233" spans="1:17" ht="13.8" x14ac:dyDescent="0.25"/>
    <row r="234" spans="1:17" ht="13.8" x14ac:dyDescent="0.25"/>
    <row r="235" spans="1:17" ht="13.8" x14ac:dyDescent="0.25"/>
    <row r="236" spans="1:17" ht="13.8" x14ac:dyDescent="0.25"/>
    <row r="237" spans="1:17" ht="13.8" x14ac:dyDescent="0.25"/>
    <row r="238" spans="1:17" ht="13.8" x14ac:dyDescent="0.25"/>
    <row r="239" spans="1:17" ht="13.8" x14ac:dyDescent="0.25"/>
    <row r="240" spans="1:17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3.8" x14ac:dyDescent="0.25"/>
    <row r="413" ht="13.8" x14ac:dyDescent="0.25"/>
    <row r="414" ht="13.8" x14ac:dyDescent="0.25"/>
    <row r="415" ht="13.8" x14ac:dyDescent="0.25"/>
    <row r="416" ht="13.8" x14ac:dyDescent="0.25"/>
    <row r="417" ht="13.8" x14ac:dyDescent="0.25"/>
    <row r="418" ht="13.8" x14ac:dyDescent="0.25"/>
    <row r="419" ht="13.8" x14ac:dyDescent="0.25"/>
    <row r="420" ht="13.8" x14ac:dyDescent="0.25"/>
    <row r="421" ht="13.8" x14ac:dyDescent="0.25"/>
    <row r="422" ht="13.8" x14ac:dyDescent="0.25"/>
    <row r="423" ht="13.8" x14ac:dyDescent="0.25"/>
    <row r="424" ht="13.8" x14ac:dyDescent="0.25"/>
    <row r="425" ht="13.8" x14ac:dyDescent="0.25"/>
    <row r="426" ht="13.8" x14ac:dyDescent="0.25"/>
    <row r="427" ht="13.8" x14ac:dyDescent="0.25"/>
    <row r="428" ht="13.8" x14ac:dyDescent="0.25"/>
    <row r="429" ht="13.8" x14ac:dyDescent="0.25"/>
    <row r="430" ht="13.8" x14ac:dyDescent="0.25"/>
    <row r="431" ht="13.8" x14ac:dyDescent="0.25"/>
    <row r="432" ht="13.8" x14ac:dyDescent="0.25"/>
    <row r="433" ht="13.8" x14ac:dyDescent="0.25"/>
    <row r="434" ht="13.8" x14ac:dyDescent="0.25"/>
    <row r="435" ht="13.8" x14ac:dyDescent="0.25"/>
    <row r="436" ht="13.8" x14ac:dyDescent="0.25"/>
    <row r="437" ht="13.8" x14ac:dyDescent="0.25"/>
    <row r="438" ht="13.8" x14ac:dyDescent="0.25"/>
    <row r="439" ht="13.8" x14ac:dyDescent="0.25"/>
    <row r="440" ht="13.8" x14ac:dyDescent="0.25"/>
    <row r="441" ht="13.8" x14ac:dyDescent="0.25"/>
    <row r="442" ht="13.8" x14ac:dyDescent="0.25"/>
    <row r="443" ht="13.8" x14ac:dyDescent="0.25"/>
    <row r="444" ht="13.8" x14ac:dyDescent="0.25"/>
    <row r="445" ht="13.8" x14ac:dyDescent="0.25"/>
    <row r="446" ht="13.8" x14ac:dyDescent="0.25"/>
    <row r="447" ht="13.8" x14ac:dyDescent="0.25"/>
    <row r="448" ht="13.8" x14ac:dyDescent="0.25"/>
    <row r="449" ht="13.8" x14ac:dyDescent="0.25"/>
    <row r="450" ht="13.8" x14ac:dyDescent="0.25"/>
    <row r="451" ht="13.8" x14ac:dyDescent="0.25"/>
    <row r="452" ht="13.8" x14ac:dyDescent="0.25"/>
    <row r="453" ht="13.8" x14ac:dyDescent="0.25"/>
    <row r="454" ht="13.8" x14ac:dyDescent="0.25"/>
    <row r="455" ht="13.8" x14ac:dyDescent="0.25"/>
    <row r="456" ht="13.8" x14ac:dyDescent="0.25"/>
    <row r="457" ht="13.8" x14ac:dyDescent="0.25"/>
    <row r="458" ht="13.8" x14ac:dyDescent="0.25"/>
    <row r="459" ht="13.8" x14ac:dyDescent="0.25"/>
    <row r="460" ht="13.8" x14ac:dyDescent="0.25"/>
    <row r="461" ht="13.8" x14ac:dyDescent="0.25"/>
    <row r="462" ht="13.8" x14ac:dyDescent="0.25"/>
    <row r="463" ht="13.8" x14ac:dyDescent="0.25"/>
    <row r="464" ht="13.8" x14ac:dyDescent="0.25"/>
    <row r="465" ht="13.8" x14ac:dyDescent="0.25"/>
    <row r="466" ht="13.8" x14ac:dyDescent="0.25"/>
    <row r="467" ht="13.8" x14ac:dyDescent="0.25"/>
    <row r="468" ht="13.8" x14ac:dyDescent="0.25"/>
    <row r="469" ht="13.8" x14ac:dyDescent="0.25"/>
    <row r="470" ht="13.8" x14ac:dyDescent="0.25"/>
    <row r="471" ht="13.8" x14ac:dyDescent="0.25"/>
    <row r="472" ht="13.8" x14ac:dyDescent="0.25"/>
    <row r="473" ht="13.8" x14ac:dyDescent="0.25"/>
    <row r="474" ht="13.8" x14ac:dyDescent="0.25"/>
    <row r="475" ht="13.8" x14ac:dyDescent="0.25"/>
    <row r="476" ht="13.8" x14ac:dyDescent="0.25"/>
    <row r="477" ht="13.8" x14ac:dyDescent="0.25"/>
    <row r="478" ht="13.8" x14ac:dyDescent="0.25"/>
    <row r="479" ht="13.8" x14ac:dyDescent="0.25"/>
    <row r="480" ht="13.8" x14ac:dyDescent="0.25"/>
    <row r="481" ht="13.8" x14ac:dyDescent="0.25"/>
    <row r="482" ht="13.8" x14ac:dyDescent="0.25"/>
    <row r="483" ht="13.8" x14ac:dyDescent="0.25"/>
    <row r="484" ht="13.8" x14ac:dyDescent="0.25"/>
    <row r="485" ht="13.8" x14ac:dyDescent="0.25"/>
    <row r="486" ht="13.8" x14ac:dyDescent="0.25"/>
    <row r="487" ht="13.8" x14ac:dyDescent="0.25"/>
    <row r="488" ht="13.8" x14ac:dyDescent="0.25"/>
    <row r="489" ht="13.8" x14ac:dyDescent="0.25"/>
    <row r="490" ht="13.8" x14ac:dyDescent="0.25"/>
    <row r="491" ht="13.8" x14ac:dyDescent="0.25"/>
    <row r="492" ht="13.8" x14ac:dyDescent="0.25"/>
    <row r="493" ht="13.8" x14ac:dyDescent="0.25"/>
    <row r="494" ht="13.8" x14ac:dyDescent="0.25"/>
    <row r="495" ht="13.8" x14ac:dyDescent="0.25"/>
    <row r="496" ht="13.8" x14ac:dyDescent="0.25"/>
    <row r="497" ht="13.8" x14ac:dyDescent="0.25"/>
    <row r="498" ht="13.8" x14ac:dyDescent="0.25"/>
    <row r="499" ht="13.8" x14ac:dyDescent="0.25"/>
    <row r="500" ht="13.8" x14ac:dyDescent="0.25"/>
    <row r="501" ht="13.8" x14ac:dyDescent="0.25"/>
    <row r="502" ht="13.8" x14ac:dyDescent="0.25"/>
    <row r="503" ht="13.8" x14ac:dyDescent="0.25"/>
    <row r="504" ht="13.8" x14ac:dyDescent="0.25"/>
    <row r="505" ht="13.8" x14ac:dyDescent="0.25"/>
    <row r="506" ht="13.8" x14ac:dyDescent="0.25"/>
    <row r="507" ht="13.8" x14ac:dyDescent="0.25"/>
    <row r="508" ht="13.8" x14ac:dyDescent="0.25"/>
    <row r="509" ht="13.8" x14ac:dyDescent="0.25"/>
    <row r="510" ht="13.8" x14ac:dyDescent="0.25"/>
    <row r="511" ht="13.8" x14ac:dyDescent="0.25"/>
    <row r="512" ht="13.8" x14ac:dyDescent="0.25"/>
    <row r="513" ht="13.8" x14ac:dyDescent="0.25"/>
    <row r="514" ht="13.8" x14ac:dyDescent="0.25"/>
    <row r="515" ht="13.8" x14ac:dyDescent="0.25"/>
    <row r="516" ht="13.8" x14ac:dyDescent="0.25"/>
    <row r="517" ht="13.8" x14ac:dyDescent="0.25"/>
    <row r="518" ht="13.8" x14ac:dyDescent="0.25"/>
    <row r="519" ht="13.8" x14ac:dyDescent="0.25"/>
    <row r="520" ht="13.8" x14ac:dyDescent="0.25"/>
    <row r="521" ht="13.8" x14ac:dyDescent="0.25"/>
    <row r="522" ht="13.8" x14ac:dyDescent="0.25"/>
    <row r="523" ht="13.8" x14ac:dyDescent="0.25"/>
    <row r="524" ht="13.8" x14ac:dyDescent="0.25"/>
    <row r="525" ht="13.8" x14ac:dyDescent="0.25"/>
    <row r="526" ht="13.8" x14ac:dyDescent="0.25"/>
    <row r="527" ht="13.8" x14ac:dyDescent="0.25"/>
    <row r="528" ht="13.8" x14ac:dyDescent="0.25"/>
    <row r="529" ht="13.8" x14ac:dyDescent="0.25"/>
    <row r="530" ht="13.8" x14ac:dyDescent="0.25"/>
    <row r="531" ht="13.8" x14ac:dyDescent="0.25"/>
    <row r="532" ht="13.8" x14ac:dyDescent="0.25"/>
    <row r="533" ht="13.8" x14ac:dyDescent="0.25"/>
    <row r="534" ht="13.8" x14ac:dyDescent="0.25"/>
    <row r="535" ht="13.8" x14ac:dyDescent="0.25"/>
    <row r="536" ht="13.8" x14ac:dyDescent="0.25"/>
    <row r="537" ht="13.8" x14ac:dyDescent="0.25"/>
    <row r="538" ht="13.8" x14ac:dyDescent="0.25"/>
    <row r="539" ht="13.8" x14ac:dyDescent="0.25"/>
    <row r="540" ht="13.8" x14ac:dyDescent="0.25"/>
    <row r="541" ht="13.8" x14ac:dyDescent="0.25"/>
    <row r="542" ht="13.8" x14ac:dyDescent="0.25"/>
    <row r="543" ht="13.8" x14ac:dyDescent="0.25"/>
    <row r="544" ht="13.8" x14ac:dyDescent="0.25"/>
    <row r="545" ht="13.8" x14ac:dyDescent="0.25"/>
    <row r="546" ht="13.8" x14ac:dyDescent="0.25"/>
    <row r="547" ht="13.8" x14ac:dyDescent="0.25"/>
    <row r="548" ht="13.8" x14ac:dyDescent="0.25"/>
    <row r="549" ht="13.8" x14ac:dyDescent="0.25"/>
    <row r="550" ht="13.8" x14ac:dyDescent="0.25"/>
    <row r="551" ht="13.8" x14ac:dyDescent="0.25"/>
    <row r="552" ht="13.8" x14ac:dyDescent="0.25"/>
    <row r="553" ht="13.8" x14ac:dyDescent="0.25"/>
    <row r="554" ht="13.8" x14ac:dyDescent="0.25"/>
    <row r="555" ht="13.8" x14ac:dyDescent="0.25"/>
    <row r="556" ht="13.8" x14ac:dyDescent="0.25"/>
    <row r="557" ht="13.8" x14ac:dyDescent="0.25"/>
    <row r="558" ht="13.8" x14ac:dyDescent="0.25"/>
    <row r="559" ht="13.8" x14ac:dyDescent="0.25"/>
    <row r="560" ht="13.8" x14ac:dyDescent="0.25"/>
    <row r="561" ht="13.8" x14ac:dyDescent="0.25"/>
    <row r="562" ht="13.8" x14ac:dyDescent="0.25"/>
    <row r="563" ht="13.8" x14ac:dyDescent="0.25"/>
    <row r="564" ht="13.8" x14ac:dyDescent="0.25"/>
    <row r="565" ht="13.8" x14ac:dyDescent="0.25"/>
    <row r="566" ht="13.8" x14ac:dyDescent="0.25"/>
    <row r="567" ht="13.8" x14ac:dyDescent="0.25"/>
    <row r="568" ht="13.8" x14ac:dyDescent="0.25"/>
    <row r="569" ht="13.8" x14ac:dyDescent="0.25"/>
    <row r="570" ht="13.8" x14ac:dyDescent="0.25"/>
    <row r="571" ht="13.8" x14ac:dyDescent="0.25"/>
    <row r="572" ht="13.8" x14ac:dyDescent="0.25"/>
    <row r="573" ht="13.8" x14ac:dyDescent="0.25"/>
    <row r="574" ht="13.8" x14ac:dyDescent="0.25"/>
    <row r="575" ht="13.8" x14ac:dyDescent="0.25"/>
    <row r="576" ht="13.8" x14ac:dyDescent="0.25"/>
    <row r="577" ht="13.8" x14ac:dyDescent="0.25"/>
    <row r="578" ht="13.8" x14ac:dyDescent="0.25"/>
    <row r="579" ht="13.8" x14ac:dyDescent="0.25"/>
    <row r="580" ht="13.8" x14ac:dyDescent="0.25"/>
    <row r="581" ht="13.8" x14ac:dyDescent="0.25"/>
    <row r="582" ht="13.8" x14ac:dyDescent="0.25"/>
    <row r="583" ht="13.8" x14ac:dyDescent="0.25"/>
    <row r="584" ht="13.8" x14ac:dyDescent="0.25"/>
    <row r="585" ht="13.8" x14ac:dyDescent="0.25"/>
    <row r="586" ht="13.8" x14ac:dyDescent="0.25"/>
    <row r="587" ht="13.8" x14ac:dyDescent="0.25"/>
    <row r="588" ht="13.8" x14ac:dyDescent="0.25"/>
    <row r="589" ht="13.8" x14ac:dyDescent="0.25"/>
    <row r="590" ht="13.8" x14ac:dyDescent="0.25"/>
    <row r="591" ht="13.8" x14ac:dyDescent="0.25"/>
    <row r="592" ht="13.8" x14ac:dyDescent="0.25"/>
    <row r="593" ht="13.8" x14ac:dyDescent="0.25"/>
    <row r="594" ht="13.8" x14ac:dyDescent="0.25"/>
    <row r="595" ht="13.8" x14ac:dyDescent="0.25"/>
    <row r="596" ht="13.8" x14ac:dyDescent="0.25"/>
    <row r="597" ht="13.8" x14ac:dyDescent="0.25"/>
    <row r="598" ht="13.8" x14ac:dyDescent="0.25"/>
    <row r="599" ht="13.8" x14ac:dyDescent="0.25"/>
    <row r="600" ht="13.8" x14ac:dyDescent="0.25"/>
    <row r="601" ht="13.8" x14ac:dyDescent="0.25"/>
    <row r="602" ht="13.8" x14ac:dyDescent="0.25"/>
    <row r="603" ht="13.8" x14ac:dyDescent="0.25"/>
    <row r="604" ht="13.8" x14ac:dyDescent="0.25"/>
    <row r="605" ht="13.8" x14ac:dyDescent="0.25"/>
    <row r="606" ht="13.8" x14ac:dyDescent="0.25"/>
    <row r="607" ht="13.8" x14ac:dyDescent="0.25"/>
    <row r="608" ht="13.8" x14ac:dyDescent="0.25"/>
    <row r="609" ht="13.8" x14ac:dyDescent="0.25"/>
    <row r="610" ht="13.8" x14ac:dyDescent="0.25"/>
    <row r="611" ht="13.8" x14ac:dyDescent="0.25"/>
    <row r="612" ht="13.8" x14ac:dyDescent="0.25"/>
    <row r="613" ht="13.8" x14ac:dyDescent="0.25"/>
    <row r="614" ht="13.8" x14ac:dyDescent="0.25"/>
    <row r="615" ht="13.8" x14ac:dyDescent="0.25"/>
    <row r="616" ht="13.8" x14ac:dyDescent="0.25"/>
    <row r="617" ht="13.8" x14ac:dyDescent="0.25"/>
    <row r="618" ht="13.8" x14ac:dyDescent="0.25"/>
    <row r="619" ht="13.8" x14ac:dyDescent="0.25"/>
    <row r="620" ht="13.8" x14ac:dyDescent="0.25"/>
    <row r="621" ht="13.8" x14ac:dyDescent="0.25"/>
    <row r="622" ht="13.8" x14ac:dyDescent="0.25"/>
    <row r="623" ht="13.8" x14ac:dyDescent="0.25"/>
    <row r="624" ht="13.8" x14ac:dyDescent="0.25"/>
    <row r="625" ht="13.8" x14ac:dyDescent="0.25"/>
    <row r="626" ht="13.8" x14ac:dyDescent="0.25"/>
    <row r="627" ht="13.8" x14ac:dyDescent="0.25"/>
    <row r="628" ht="13.8" x14ac:dyDescent="0.25"/>
    <row r="629" ht="13.8" x14ac:dyDescent="0.25"/>
    <row r="630" ht="13.8" x14ac:dyDescent="0.25"/>
    <row r="631" ht="13.8" x14ac:dyDescent="0.25"/>
    <row r="632" ht="13.8" x14ac:dyDescent="0.25"/>
    <row r="633" ht="13.8" x14ac:dyDescent="0.25"/>
    <row r="634" ht="13.8" x14ac:dyDescent="0.25"/>
    <row r="635" ht="13.8" x14ac:dyDescent="0.25"/>
    <row r="636" ht="13.8" x14ac:dyDescent="0.25"/>
    <row r="637" ht="13.8" x14ac:dyDescent="0.25"/>
    <row r="638" ht="13.8" x14ac:dyDescent="0.25"/>
    <row r="639" ht="13.8" x14ac:dyDescent="0.25"/>
    <row r="640" ht="13.8" x14ac:dyDescent="0.25"/>
    <row r="641" ht="13.8" x14ac:dyDescent="0.25"/>
    <row r="642" ht="13.8" x14ac:dyDescent="0.25"/>
    <row r="643" ht="13.8" x14ac:dyDescent="0.25"/>
    <row r="644" ht="13.8" x14ac:dyDescent="0.25"/>
    <row r="645" ht="13.8" x14ac:dyDescent="0.25"/>
    <row r="646" ht="13.8" x14ac:dyDescent="0.25"/>
    <row r="647" ht="13.8" x14ac:dyDescent="0.25"/>
    <row r="648" ht="13.8" x14ac:dyDescent="0.25"/>
    <row r="649" ht="13.8" x14ac:dyDescent="0.25"/>
    <row r="650" ht="13.8" x14ac:dyDescent="0.25"/>
    <row r="651" ht="13.8" x14ac:dyDescent="0.25"/>
    <row r="652" ht="13.8" x14ac:dyDescent="0.25"/>
    <row r="653" ht="13.8" x14ac:dyDescent="0.25"/>
    <row r="654" ht="13.8" x14ac:dyDescent="0.25"/>
    <row r="655" ht="13.8" x14ac:dyDescent="0.25"/>
    <row r="656" ht="13.8" x14ac:dyDescent="0.25"/>
    <row r="657" ht="13.8" x14ac:dyDescent="0.25"/>
    <row r="658" ht="13.8" x14ac:dyDescent="0.25"/>
    <row r="659" ht="13.8" x14ac:dyDescent="0.25"/>
    <row r="660" ht="13.8" x14ac:dyDescent="0.25"/>
    <row r="661" ht="13.8" x14ac:dyDescent="0.25"/>
    <row r="662" ht="13.8" x14ac:dyDescent="0.25"/>
    <row r="663" ht="13.8" x14ac:dyDescent="0.25"/>
    <row r="664" ht="13.8" x14ac:dyDescent="0.25"/>
    <row r="665" ht="13.8" x14ac:dyDescent="0.25"/>
    <row r="666" ht="13.8" x14ac:dyDescent="0.25"/>
    <row r="667" ht="13.8" x14ac:dyDescent="0.25"/>
    <row r="668" ht="13.8" x14ac:dyDescent="0.25"/>
    <row r="669" ht="13.8" x14ac:dyDescent="0.25"/>
    <row r="670" ht="13.8" x14ac:dyDescent="0.25"/>
    <row r="671" ht="13.8" x14ac:dyDescent="0.25"/>
    <row r="672" ht="13.8" x14ac:dyDescent="0.25"/>
    <row r="673" ht="13.8" x14ac:dyDescent="0.25"/>
    <row r="674" ht="13.8" x14ac:dyDescent="0.25"/>
    <row r="675" ht="13.8" x14ac:dyDescent="0.25"/>
    <row r="676" ht="13.8" x14ac:dyDescent="0.25"/>
    <row r="677" ht="13.8" x14ac:dyDescent="0.25"/>
    <row r="678" ht="13.8" x14ac:dyDescent="0.25"/>
    <row r="679" ht="13.8" x14ac:dyDescent="0.25"/>
    <row r="680" ht="13.8" x14ac:dyDescent="0.25"/>
    <row r="681" ht="13.8" x14ac:dyDescent="0.25"/>
    <row r="682" ht="13.8" x14ac:dyDescent="0.25"/>
    <row r="683" ht="13.8" x14ac:dyDescent="0.25"/>
    <row r="684" ht="13.8" x14ac:dyDescent="0.25"/>
    <row r="685" ht="13.8" x14ac:dyDescent="0.25"/>
    <row r="686" ht="13.8" x14ac:dyDescent="0.25"/>
    <row r="687" ht="13.8" x14ac:dyDescent="0.25"/>
    <row r="688" ht="13.8" x14ac:dyDescent="0.25"/>
    <row r="689" ht="13.8" x14ac:dyDescent="0.25"/>
    <row r="690" ht="13.8" x14ac:dyDescent="0.25"/>
    <row r="691" ht="13.8" x14ac:dyDescent="0.25"/>
    <row r="692" ht="13.8" x14ac:dyDescent="0.25"/>
    <row r="693" ht="13.8" x14ac:dyDescent="0.25"/>
    <row r="694" ht="13.8" x14ac:dyDescent="0.25"/>
    <row r="695" ht="13.8" x14ac:dyDescent="0.25"/>
    <row r="696" ht="13.8" x14ac:dyDescent="0.25"/>
    <row r="697" ht="13.8" x14ac:dyDescent="0.25"/>
    <row r="698" ht="13.8" x14ac:dyDescent="0.25"/>
    <row r="699" ht="13.8" x14ac:dyDescent="0.25"/>
    <row r="700" ht="13.8" x14ac:dyDescent="0.25"/>
    <row r="701" ht="13.8" x14ac:dyDescent="0.25"/>
    <row r="702" ht="13.8" x14ac:dyDescent="0.25"/>
    <row r="703" ht="13.8" x14ac:dyDescent="0.25"/>
    <row r="704" ht="13.8" x14ac:dyDescent="0.25"/>
    <row r="705" ht="13.8" x14ac:dyDescent="0.25"/>
    <row r="706" ht="13.8" x14ac:dyDescent="0.25"/>
    <row r="707" ht="13.8" x14ac:dyDescent="0.25"/>
    <row r="708" ht="13.8" x14ac:dyDescent="0.25"/>
    <row r="709" ht="13.8" x14ac:dyDescent="0.25"/>
    <row r="710" ht="13.8" x14ac:dyDescent="0.25"/>
    <row r="711" ht="13.8" x14ac:dyDescent="0.25"/>
    <row r="712" ht="13.8" x14ac:dyDescent="0.25"/>
    <row r="713" ht="13.8" x14ac:dyDescent="0.25"/>
    <row r="714" ht="13.8" x14ac:dyDescent="0.25"/>
    <row r="715" ht="13.8" x14ac:dyDescent="0.25"/>
    <row r="716" ht="13.8" x14ac:dyDescent="0.25"/>
    <row r="717" ht="13.8" x14ac:dyDescent="0.25"/>
    <row r="718" ht="13.8" x14ac:dyDescent="0.25"/>
    <row r="719" ht="13.8" x14ac:dyDescent="0.25"/>
    <row r="720" ht="13.8" x14ac:dyDescent="0.25"/>
    <row r="721" ht="13.8" x14ac:dyDescent="0.25"/>
    <row r="722" ht="13.8" x14ac:dyDescent="0.25"/>
    <row r="723" ht="13.8" x14ac:dyDescent="0.25"/>
    <row r="724" ht="13.8" x14ac:dyDescent="0.25"/>
    <row r="725" ht="13.8" x14ac:dyDescent="0.25"/>
    <row r="726" ht="13.8" x14ac:dyDescent="0.25"/>
    <row r="727" ht="13.8" x14ac:dyDescent="0.25"/>
    <row r="728" ht="13.8" x14ac:dyDescent="0.25"/>
    <row r="729" ht="13.8" x14ac:dyDescent="0.25"/>
    <row r="730" ht="13.8" x14ac:dyDescent="0.25"/>
    <row r="731" ht="13.8" x14ac:dyDescent="0.25"/>
    <row r="732" ht="13.8" x14ac:dyDescent="0.25"/>
    <row r="733" ht="13.8" x14ac:dyDescent="0.25"/>
    <row r="734" ht="13.8" x14ac:dyDescent="0.25"/>
    <row r="735" ht="13.8" x14ac:dyDescent="0.25"/>
    <row r="736" ht="13.8" x14ac:dyDescent="0.25"/>
    <row r="737" ht="13.8" x14ac:dyDescent="0.25"/>
    <row r="738" ht="13.8" x14ac:dyDescent="0.25"/>
    <row r="739" ht="13.8" x14ac:dyDescent="0.25"/>
    <row r="740" ht="13.8" x14ac:dyDescent="0.25"/>
    <row r="741" ht="13.8" x14ac:dyDescent="0.25"/>
    <row r="742" ht="13.8" x14ac:dyDescent="0.25"/>
    <row r="743" ht="13.8" x14ac:dyDescent="0.25"/>
    <row r="744" ht="13.8" x14ac:dyDescent="0.25"/>
    <row r="745" ht="13.8" x14ac:dyDescent="0.25"/>
    <row r="746" ht="13.8" x14ac:dyDescent="0.25"/>
    <row r="747" ht="13.8" x14ac:dyDescent="0.25"/>
    <row r="748" ht="13.8" x14ac:dyDescent="0.25"/>
    <row r="749" ht="13.8" x14ac:dyDescent="0.25"/>
    <row r="750" ht="13.8" x14ac:dyDescent="0.25"/>
    <row r="751" ht="13.8" x14ac:dyDescent="0.25"/>
    <row r="752" ht="13.8" x14ac:dyDescent="0.25"/>
    <row r="753" ht="13.8" x14ac:dyDescent="0.25"/>
    <row r="754" ht="13.8" x14ac:dyDescent="0.25"/>
    <row r="755" ht="13.8" x14ac:dyDescent="0.25"/>
    <row r="756" ht="13.8" x14ac:dyDescent="0.25"/>
    <row r="757" ht="13.8" x14ac:dyDescent="0.25"/>
    <row r="758" ht="13.8" x14ac:dyDescent="0.25"/>
    <row r="759" ht="13.8" x14ac:dyDescent="0.25"/>
    <row r="760" ht="13.8" x14ac:dyDescent="0.25"/>
    <row r="761" ht="13.8" x14ac:dyDescent="0.25"/>
    <row r="762" ht="13.8" x14ac:dyDescent="0.25"/>
    <row r="763" ht="13.8" x14ac:dyDescent="0.25"/>
    <row r="764" ht="13.8" x14ac:dyDescent="0.25"/>
    <row r="765" ht="13.8" x14ac:dyDescent="0.25"/>
    <row r="766" ht="13.8" x14ac:dyDescent="0.25"/>
    <row r="767" ht="13.8" x14ac:dyDescent="0.25"/>
    <row r="768" ht="13.8" x14ac:dyDescent="0.25"/>
    <row r="769" ht="13.8" x14ac:dyDescent="0.25"/>
    <row r="770" ht="13.8" x14ac:dyDescent="0.25"/>
    <row r="771" ht="13.8" x14ac:dyDescent="0.25"/>
    <row r="772" ht="13.8" x14ac:dyDescent="0.25"/>
    <row r="773" ht="13.8" x14ac:dyDescent="0.25"/>
    <row r="774" ht="13.8" x14ac:dyDescent="0.25"/>
    <row r="775" ht="13.8" x14ac:dyDescent="0.25"/>
    <row r="776" ht="13.8" x14ac:dyDescent="0.25"/>
    <row r="777" ht="13.8" x14ac:dyDescent="0.25"/>
    <row r="778" ht="13.8" x14ac:dyDescent="0.25"/>
    <row r="779" ht="13.8" x14ac:dyDescent="0.25"/>
    <row r="780" ht="13.8" x14ac:dyDescent="0.25"/>
    <row r="781" ht="13.8" x14ac:dyDescent="0.25"/>
    <row r="782" ht="13.8" x14ac:dyDescent="0.25"/>
    <row r="783" ht="13.8" x14ac:dyDescent="0.25"/>
    <row r="784" ht="13.8" x14ac:dyDescent="0.25"/>
    <row r="785" ht="13.8" x14ac:dyDescent="0.25"/>
    <row r="786" ht="13.8" x14ac:dyDescent="0.25"/>
    <row r="787" ht="13.8" x14ac:dyDescent="0.25"/>
    <row r="788" ht="13.8" x14ac:dyDescent="0.25"/>
    <row r="789" ht="13.8" x14ac:dyDescent="0.25"/>
    <row r="790" ht="13.8" x14ac:dyDescent="0.25"/>
    <row r="791" ht="13.8" x14ac:dyDescent="0.25"/>
    <row r="792" ht="13.8" x14ac:dyDescent="0.25"/>
    <row r="793" ht="13.8" x14ac:dyDescent="0.25"/>
    <row r="794" ht="13.8" x14ac:dyDescent="0.25"/>
    <row r="795" ht="13.8" x14ac:dyDescent="0.25"/>
    <row r="796" ht="13.8" x14ac:dyDescent="0.25"/>
    <row r="797" ht="13.8" x14ac:dyDescent="0.25"/>
    <row r="798" ht="13.8" x14ac:dyDescent="0.25"/>
    <row r="799" ht="13.8" x14ac:dyDescent="0.25"/>
    <row r="800" ht="13.8" x14ac:dyDescent="0.25"/>
    <row r="801" ht="13.8" x14ac:dyDescent="0.25"/>
    <row r="802" ht="13.8" x14ac:dyDescent="0.25"/>
    <row r="803" ht="13.8" x14ac:dyDescent="0.25"/>
    <row r="804" ht="13.8" x14ac:dyDescent="0.25"/>
    <row r="805" ht="13.8" x14ac:dyDescent="0.25"/>
    <row r="806" ht="13.8" x14ac:dyDescent="0.25"/>
    <row r="807" ht="13.8" x14ac:dyDescent="0.25"/>
    <row r="808" ht="13.8" x14ac:dyDescent="0.25"/>
    <row r="809" ht="13.8" x14ac:dyDescent="0.25"/>
    <row r="810" ht="13.8" x14ac:dyDescent="0.25"/>
    <row r="811" ht="13.8" x14ac:dyDescent="0.25"/>
    <row r="812" ht="13.8" x14ac:dyDescent="0.25"/>
    <row r="813" ht="13.8" x14ac:dyDescent="0.25"/>
    <row r="814" ht="13.8" x14ac:dyDescent="0.25"/>
    <row r="815" ht="13.8" x14ac:dyDescent="0.25"/>
    <row r="816" ht="13.8" x14ac:dyDescent="0.25"/>
    <row r="817" ht="13.8" x14ac:dyDescent="0.25"/>
    <row r="818" ht="13.8" x14ac:dyDescent="0.25"/>
    <row r="819" ht="13.8" x14ac:dyDescent="0.25"/>
    <row r="820" ht="13.8" x14ac:dyDescent="0.25"/>
    <row r="821" ht="13.8" x14ac:dyDescent="0.25"/>
    <row r="822" ht="13.8" x14ac:dyDescent="0.25"/>
    <row r="823" ht="13.8" x14ac:dyDescent="0.25"/>
    <row r="824" ht="13.8" x14ac:dyDescent="0.25"/>
    <row r="825" ht="13.8" x14ac:dyDescent="0.25"/>
    <row r="826" ht="13.8" x14ac:dyDescent="0.25"/>
    <row r="827" ht="13.8" x14ac:dyDescent="0.25"/>
    <row r="828" ht="13.8" x14ac:dyDescent="0.25"/>
    <row r="829" ht="13.8" x14ac:dyDescent="0.25"/>
    <row r="830" ht="13.8" x14ac:dyDescent="0.25"/>
    <row r="831" ht="13.8" x14ac:dyDescent="0.25"/>
    <row r="832" ht="13.8" x14ac:dyDescent="0.25"/>
    <row r="833" ht="13.8" x14ac:dyDescent="0.25"/>
    <row r="834" ht="13.8" x14ac:dyDescent="0.25"/>
    <row r="835" ht="13.8" x14ac:dyDescent="0.25"/>
    <row r="836" ht="13.8" x14ac:dyDescent="0.25"/>
    <row r="837" ht="13.8" x14ac:dyDescent="0.25"/>
    <row r="838" ht="13.8" x14ac:dyDescent="0.25"/>
    <row r="839" ht="13.8" x14ac:dyDescent="0.25"/>
    <row r="840" ht="13.8" x14ac:dyDescent="0.25"/>
    <row r="841" ht="13.8" x14ac:dyDescent="0.25"/>
    <row r="842" ht="13.8" x14ac:dyDescent="0.25"/>
    <row r="843" ht="13.8" x14ac:dyDescent="0.25"/>
    <row r="844" ht="13.8" x14ac:dyDescent="0.25"/>
    <row r="845" ht="13.8" x14ac:dyDescent="0.25"/>
    <row r="846" ht="13.8" x14ac:dyDescent="0.25"/>
    <row r="847" ht="13.8" x14ac:dyDescent="0.25"/>
    <row r="848" ht="13.8" x14ac:dyDescent="0.25"/>
    <row r="849" ht="13.8" x14ac:dyDescent="0.25"/>
    <row r="850" ht="13.8" x14ac:dyDescent="0.25"/>
    <row r="851" ht="13.8" x14ac:dyDescent="0.25"/>
    <row r="852" ht="13.8" x14ac:dyDescent="0.25"/>
    <row r="853" ht="13.8" x14ac:dyDescent="0.25"/>
    <row r="854" ht="13.8" x14ac:dyDescent="0.25"/>
    <row r="855" ht="13.8" x14ac:dyDescent="0.25"/>
    <row r="856" ht="13.8" x14ac:dyDescent="0.25"/>
    <row r="857" ht="13.8" x14ac:dyDescent="0.25"/>
    <row r="858" ht="13.8" x14ac:dyDescent="0.25"/>
    <row r="859" ht="13.8" x14ac:dyDescent="0.25"/>
    <row r="860" ht="13.8" x14ac:dyDescent="0.25"/>
    <row r="861" ht="13.8" x14ac:dyDescent="0.25"/>
    <row r="862" ht="13.8" x14ac:dyDescent="0.25"/>
    <row r="863" ht="13.8" x14ac:dyDescent="0.25"/>
    <row r="864" ht="13.8" x14ac:dyDescent="0.25"/>
    <row r="865" ht="13.8" x14ac:dyDescent="0.25"/>
    <row r="866" ht="13.8" x14ac:dyDescent="0.25"/>
    <row r="867" ht="13.8" x14ac:dyDescent="0.25"/>
    <row r="868" ht="13.8" x14ac:dyDescent="0.25"/>
    <row r="869" ht="13.8" x14ac:dyDescent="0.25"/>
    <row r="870" ht="13.8" x14ac:dyDescent="0.25"/>
    <row r="871" ht="13.8" x14ac:dyDescent="0.25"/>
    <row r="872" ht="13.8" x14ac:dyDescent="0.25"/>
    <row r="873" ht="13.8" x14ac:dyDescent="0.25"/>
    <row r="874" ht="13.8" x14ac:dyDescent="0.25"/>
    <row r="875" ht="13.8" x14ac:dyDescent="0.25"/>
    <row r="876" ht="13.8" x14ac:dyDescent="0.25"/>
    <row r="877" ht="13.8" x14ac:dyDescent="0.25"/>
    <row r="878" ht="13.8" x14ac:dyDescent="0.25"/>
    <row r="879" ht="13.8" x14ac:dyDescent="0.25"/>
    <row r="880" ht="13.8" x14ac:dyDescent="0.25"/>
    <row r="881" ht="13.8" x14ac:dyDescent="0.25"/>
    <row r="882" ht="13.8" x14ac:dyDescent="0.25"/>
    <row r="883" ht="13.8" x14ac:dyDescent="0.25"/>
    <row r="884" ht="13.8" x14ac:dyDescent="0.25"/>
    <row r="885" ht="13.8" x14ac:dyDescent="0.25"/>
    <row r="886" ht="13.8" x14ac:dyDescent="0.25"/>
    <row r="887" ht="13.8" x14ac:dyDescent="0.25"/>
    <row r="888" ht="13.8" x14ac:dyDescent="0.25"/>
    <row r="889" ht="13.8" x14ac:dyDescent="0.25"/>
    <row r="890" ht="13.8" x14ac:dyDescent="0.25"/>
    <row r="891" ht="13.8" x14ac:dyDescent="0.25"/>
    <row r="892" ht="13.8" x14ac:dyDescent="0.25"/>
    <row r="893" ht="13.8" x14ac:dyDescent="0.25"/>
    <row r="894" ht="13.8" x14ac:dyDescent="0.25"/>
    <row r="895" ht="13.8" x14ac:dyDescent="0.25"/>
    <row r="896" ht="13.8" x14ac:dyDescent="0.25"/>
    <row r="897" ht="13.8" x14ac:dyDescent="0.25"/>
    <row r="898" ht="13.8" x14ac:dyDescent="0.25"/>
    <row r="899" ht="13.8" x14ac:dyDescent="0.25"/>
    <row r="900" ht="13.8" x14ac:dyDescent="0.25"/>
    <row r="901" ht="13.8" x14ac:dyDescent="0.25"/>
    <row r="902" ht="13.8" x14ac:dyDescent="0.25"/>
    <row r="903" ht="13.8" x14ac:dyDescent="0.25"/>
    <row r="904" ht="13.8" x14ac:dyDescent="0.25"/>
    <row r="905" ht="13.8" x14ac:dyDescent="0.25"/>
    <row r="906" ht="13.8" x14ac:dyDescent="0.25"/>
    <row r="907" ht="13.8" x14ac:dyDescent="0.25"/>
    <row r="908" ht="13.8" x14ac:dyDescent="0.25"/>
    <row r="909" ht="13.8" x14ac:dyDescent="0.25"/>
    <row r="910" ht="13.8" x14ac:dyDescent="0.25"/>
    <row r="911" ht="13.8" x14ac:dyDescent="0.25"/>
    <row r="912" ht="13.8" x14ac:dyDescent="0.25"/>
    <row r="913" ht="13.8" x14ac:dyDescent="0.25"/>
    <row r="914" ht="13.8" x14ac:dyDescent="0.25"/>
    <row r="915" ht="13.8" x14ac:dyDescent="0.25"/>
    <row r="916" ht="13.8" x14ac:dyDescent="0.25"/>
    <row r="917" ht="13.8" x14ac:dyDescent="0.25"/>
    <row r="918" ht="13.8" x14ac:dyDescent="0.25"/>
    <row r="919" ht="13.8" x14ac:dyDescent="0.25"/>
    <row r="920" ht="13.8" x14ac:dyDescent="0.25"/>
    <row r="921" ht="13.8" x14ac:dyDescent="0.25"/>
    <row r="922" ht="13.8" x14ac:dyDescent="0.25"/>
    <row r="923" ht="13.8" x14ac:dyDescent="0.25"/>
    <row r="924" ht="13.8" x14ac:dyDescent="0.25"/>
    <row r="925" ht="13.8" x14ac:dyDescent="0.25"/>
    <row r="926" ht="13.8" x14ac:dyDescent="0.25"/>
    <row r="927" ht="13.8" x14ac:dyDescent="0.25"/>
    <row r="928" ht="13.8" x14ac:dyDescent="0.25"/>
    <row r="929" ht="13.8" x14ac:dyDescent="0.25"/>
    <row r="930" ht="13.8" x14ac:dyDescent="0.25"/>
    <row r="931" ht="13.8" x14ac:dyDescent="0.25"/>
    <row r="932" ht="13.8" x14ac:dyDescent="0.25"/>
    <row r="933" ht="13.8" x14ac:dyDescent="0.25"/>
    <row r="934" ht="13.8" x14ac:dyDescent="0.25"/>
    <row r="935" ht="13.8" x14ac:dyDescent="0.25"/>
    <row r="936" ht="13.8" x14ac:dyDescent="0.25"/>
    <row r="937" ht="13.8" x14ac:dyDescent="0.25"/>
    <row r="938" ht="13.8" x14ac:dyDescent="0.25"/>
    <row r="939" ht="13.8" x14ac:dyDescent="0.25"/>
    <row r="940" ht="13.8" x14ac:dyDescent="0.25"/>
    <row r="941" ht="13.8" x14ac:dyDescent="0.25"/>
    <row r="942" ht="13.8" x14ac:dyDescent="0.25"/>
    <row r="943" ht="13.8" x14ac:dyDescent="0.25"/>
    <row r="944" ht="13.8" x14ac:dyDescent="0.25"/>
    <row r="945" ht="13.8" x14ac:dyDescent="0.25"/>
    <row r="946" ht="13.8" x14ac:dyDescent="0.25"/>
    <row r="947" ht="13.8" x14ac:dyDescent="0.25"/>
    <row r="948" ht="13.8" x14ac:dyDescent="0.25"/>
    <row r="949" ht="13.8" x14ac:dyDescent="0.25"/>
    <row r="950" ht="13.8" x14ac:dyDescent="0.25"/>
    <row r="951" ht="13.8" x14ac:dyDescent="0.25"/>
    <row r="952" ht="13.8" x14ac:dyDescent="0.25"/>
    <row r="953" ht="13.8" x14ac:dyDescent="0.25"/>
    <row r="954" ht="13.8" x14ac:dyDescent="0.25"/>
    <row r="955" ht="13.8" x14ac:dyDescent="0.25"/>
    <row r="956" ht="13.8" x14ac:dyDescent="0.25"/>
    <row r="957" ht="13.8" x14ac:dyDescent="0.25"/>
    <row r="958" ht="13.8" x14ac:dyDescent="0.25"/>
    <row r="959" ht="13.8" x14ac:dyDescent="0.25"/>
    <row r="960" ht="13.8" x14ac:dyDescent="0.25"/>
    <row r="961" ht="13.8" x14ac:dyDescent="0.25"/>
    <row r="962" ht="13.8" x14ac:dyDescent="0.25"/>
    <row r="963" ht="13.8" x14ac:dyDescent="0.25"/>
    <row r="964" ht="13.8" x14ac:dyDescent="0.25"/>
    <row r="965" ht="13.8" x14ac:dyDescent="0.25"/>
    <row r="966" ht="13.8" x14ac:dyDescent="0.25"/>
    <row r="967" ht="13.8" x14ac:dyDescent="0.25"/>
    <row r="968" ht="13.8" x14ac:dyDescent="0.25"/>
    <row r="969" ht="13.8" x14ac:dyDescent="0.25"/>
    <row r="970" ht="13.8" x14ac:dyDescent="0.25"/>
    <row r="971" ht="13.8" x14ac:dyDescent="0.25"/>
    <row r="972" ht="13.8" x14ac:dyDescent="0.25"/>
    <row r="973" ht="13.8" x14ac:dyDescent="0.25"/>
    <row r="974" ht="13.8" x14ac:dyDescent="0.25"/>
    <row r="975" ht="13.8" x14ac:dyDescent="0.25"/>
    <row r="976" ht="13.8" x14ac:dyDescent="0.25"/>
    <row r="977" ht="13.8" x14ac:dyDescent="0.25"/>
    <row r="978" ht="13.8" x14ac:dyDescent="0.25"/>
    <row r="979" ht="13.8" x14ac:dyDescent="0.25"/>
    <row r="980" ht="13.8" x14ac:dyDescent="0.25"/>
    <row r="981" ht="13.8" x14ac:dyDescent="0.25"/>
    <row r="982" ht="13.8" x14ac:dyDescent="0.25"/>
    <row r="983" ht="13.8" x14ac:dyDescent="0.25"/>
    <row r="984" ht="13.8" x14ac:dyDescent="0.25"/>
    <row r="985" ht="13.8" x14ac:dyDescent="0.25"/>
    <row r="986" ht="13.8" x14ac:dyDescent="0.25"/>
    <row r="987" ht="13.8" x14ac:dyDescent="0.25"/>
    <row r="988" ht="13.8" x14ac:dyDescent="0.25"/>
    <row r="989" ht="13.8" x14ac:dyDescent="0.25"/>
    <row r="990" ht="13.8" x14ac:dyDescent="0.25"/>
    <row r="991" ht="13.8" x14ac:dyDescent="0.25"/>
    <row r="992" ht="13.8" x14ac:dyDescent="0.25"/>
    <row r="993" ht="13.8" x14ac:dyDescent="0.25"/>
    <row r="994" ht="13.8" x14ac:dyDescent="0.25"/>
    <row r="995" ht="13.8" x14ac:dyDescent="0.25"/>
    <row r="996" ht="13.8" x14ac:dyDescent="0.25"/>
    <row r="997" ht="13.8" x14ac:dyDescent="0.25"/>
    <row r="998" ht="13.8" x14ac:dyDescent="0.25"/>
    <row r="999" ht="13.8" x14ac:dyDescent="0.25"/>
    <row r="1000" ht="13.8" x14ac:dyDescent="0.25"/>
    <row r="1001" ht="13.8" x14ac:dyDescent="0.25"/>
    <row r="1002" ht="13.8" x14ac:dyDescent="0.25"/>
    <row r="1003" ht="13.8" x14ac:dyDescent="0.25"/>
    <row r="1004" ht="13.8" x14ac:dyDescent="0.25"/>
    <row r="1005" ht="13.8" x14ac:dyDescent="0.25"/>
    <row r="1006" ht="13.8" x14ac:dyDescent="0.25"/>
    <row r="1007" ht="13.8" x14ac:dyDescent="0.25"/>
    <row r="1008" ht="13.8" x14ac:dyDescent="0.25"/>
    <row r="1009" ht="13.8" x14ac:dyDescent="0.25"/>
    <row r="1010" ht="13.8" x14ac:dyDescent="0.25"/>
    <row r="1011" ht="13.8" x14ac:dyDescent="0.25"/>
    <row r="1012" ht="13.8" x14ac:dyDescent="0.25"/>
    <row r="1013" ht="13.8" x14ac:dyDescent="0.25"/>
    <row r="1014" ht="13.8" x14ac:dyDescent="0.25"/>
    <row r="1015" ht="13.8" x14ac:dyDescent="0.25"/>
    <row r="1016" ht="13.8" x14ac:dyDescent="0.25"/>
    <row r="1017" ht="13.8" x14ac:dyDescent="0.25"/>
    <row r="1018" ht="13.8" x14ac:dyDescent="0.25"/>
    <row r="1019" ht="13.8" x14ac:dyDescent="0.25"/>
    <row r="1020" ht="13.8" x14ac:dyDescent="0.25"/>
    <row r="1021" ht="13.8" x14ac:dyDescent="0.25"/>
    <row r="1022" ht="13.8" x14ac:dyDescent="0.25"/>
    <row r="1023" ht="13.8" x14ac:dyDescent="0.25"/>
    <row r="1024" ht="13.8" x14ac:dyDescent="0.25"/>
    <row r="1025" ht="13.8" x14ac:dyDescent="0.25"/>
    <row r="1026" ht="13.8" x14ac:dyDescent="0.25"/>
    <row r="1027" ht="13.8" x14ac:dyDescent="0.25"/>
    <row r="1028" ht="13.8" x14ac:dyDescent="0.25"/>
    <row r="1029" ht="13.8" x14ac:dyDescent="0.25"/>
    <row r="1030" ht="13.8" x14ac:dyDescent="0.25"/>
    <row r="1031" ht="13.8" x14ac:dyDescent="0.25"/>
    <row r="1032" ht="13.8" x14ac:dyDescent="0.25"/>
    <row r="1033" ht="13.8" x14ac:dyDescent="0.25"/>
    <row r="1034" ht="13.8" x14ac:dyDescent="0.25"/>
    <row r="1035" ht="13.8" x14ac:dyDescent="0.25"/>
    <row r="1036" ht="13.8" x14ac:dyDescent="0.25"/>
    <row r="1037" ht="13.8" x14ac:dyDescent="0.25"/>
    <row r="1038" ht="13.8" x14ac:dyDescent="0.25"/>
    <row r="1039" ht="13.8" x14ac:dyDescent="0.25"/>
    <row r="1040" ht="13.8" x14ac:dyDescent="0.25"/>
    <row r="1041" ht="13.8" x14ac:dyDescent="0.25"/>
    <row r="1042" ht="13.8" x14ac:dyDescent="0.25"/>
  </sheetData>
  <mergeCells count="83">
    <mergeCell ref="A218:F218"/>
    <mergeCell ref="A219:F219"/>
    <mergeCell ref="A220:F220"/>
    <mergeCell ref="A221:F221"/>
    <mergeCell ref="A222:F222"/>
    <mergeCell ref="A217:F217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05:F205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193:F193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81:F181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69:F169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57:F157"/>
    <mergeCell ref="A123:I123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03:I103"/>
    <mergeCell ref="A1:J1"/>
    <mergeCell ref="A2:J2"/>
    <mergeCell ref="A3:J3"/>
    <mergeCell ref="B4:J4"/>
    <mergeCell ref="A5:J5"/>
  </mergeCells>
  <dataValidations count="4">
    <dataValidation type="list" allowBlank="1" sqref="D125:D134 D105:D114 D7:D88" xr:uid="{00000000-0002-0000-0700-000000000000}">
      <formula1>"AGP,CLH,CLT,COM,CTD,CTI,DES,DISP,ELE,ESG,EST,EXM,EXQ,EXR,FRQ,REV,VAGO"</formula1>
    </dataValidation>
    <dataValidation type="list" allowBlank="1" sqref="B105:B114" xr:uid="{00000000-0002-0000-0700-000001000000}">
      <formula1>"FDA,FDA-1,FDA-2,FDA-3,FDA-4"</formula1>
    </dataValidation>
    <dataValidation type="list" allowBlank="1" sqref="B7:B88" xr:uid="{00000000-0002-0000-0700-000002000000}">
      <formula1>"DAS,DAS-1,DAS-2,DAS-3,DAS-4,DAS-5,CAA-1,CAA-2,CAA-3,CAA-4,CAA-5"</formula1>
    </dataValidation>
    <dataValidation type="list" allowBlank="1" sqref="B125:B134" xr:uid="{00000000-0002-0000-0700-000003000000}">
      <formula1>"FGS-1,FGS-2,FGS-3,FGA-1,FGA-2,FGA-3"</formula1>
    </dataValidation>
  </dataValidations>
  <pageMargins left="0.74791666666666701" right="0.74791666666666701" top="0.98402777777777795" bottom="0.98402777777777795" header="0" footer="0"/>
  <pageSetup paperSize="9" orientation="portrait"/>
  <drawing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1"/>
  <dimension ref="A1:AD1042"/>
  <sheetViews>
    <sheetView topLeftCell="A7" zoomScale="102" zoomScaleNormal="102" workbookViewId="0">
      <selection activeCell="F31" sqref="F31"/>
    </sheetView>
  </sheetViews>
  <sheetFormatPr defaultColWidth="12.59765625" defaultRowHeight="15" customHeight="1" x14ac:dyDescent="0.25"/>
  <cols>
    <col min="1" max="1" width="71" customWidth="1"/>
    <col min="2" max="2" width="12" customWidth="1"/>
    <col min="3" max="3" width="17.3984375" customWidth="1"/>
    <col min="4" max="4" width="14.5" customWidth="1"/>
    <col min="5" max="5" width="9.8984375" customWidth="1"/>
    <col min="6" max="6" width="52.8984375" customWidth="1"/>
    <col min="7" max="7" width="19.8984375" customWidth="1"/>
    <col min="8" max="8" width="18.19921875" customWidth="1"/>
    <col min="9" max="9" width="17.8984375" customWidth="1"/>
    <col min="10" max="10" width="15" customWidth="1"/>
    <col min="11" max="16" width="8" customWidth="1"/>
    <col min="17" max="17" width="43.8984375" customWidth="1"/>
    <col min="18" max="30" width="8" customWidth="1"/>
  </cols>
  <sheetData>
    <row r="1" spans="1:30" ht="21" x14ac:dyDescent="0.4">
      <c r="A1" s="76" t="s">
        <v>179</v>
      </c>
      <c r="B1" s="70"/>
      <c r="C1" s="70"/>
      <c r="D1" s="70"/>
      <c r="E1" s="70"/>
      <c r="F1" s="70"/>
      <c r="G1" s="70"/>
      <c r="H1" s="70"/>
      <c r="I1" s="70"/>
      <c r="J1" s="7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0" ht="21" x14ac:dyDescent="0.4">
      <c r="A2" s="77" t="s">
        <v>178</v>
      </c>
      <c r="B2" s="66"/>
      <c r="C2" s="66"/>
      <c r="D2" s="66"/>
      <c r="E2" s="66"/>
      <c r="F2" s="66"/>
      <c r="G2" s="66"/>
      <c r="H2" s="66"/>
      <c r="I2" s="66"/>
      <c r="J2" s="6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30" ht="21" x14ac:dyDescent="0.35">
      <c r="A3" s="77" t="s">
        <v>180</v>
      </c>
      <c r="B3" s="66"/>
      <c r="C3" s="66"/>
      <c r="D3" s="66"/>
      <c r="E3" s="66"/>
      <c r="F3" s="66"/>
      <c r="G3" s="66"/>
      <c r="H3" s="66"/>
      <c r="I3" s="66"/>
      <c r="J3" s="66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</row>
    <row r="4" spans="1:30" ht="13.8" x14ac:dyDescent="0.25">
      <c r="A4" s="4" t="s">
        <v>307</v>
      </c>
      <c r="B4" s="78"/>
      <c r="C4" s="66"/>
      <c r="D4" s="66"/>
      <c r="E4" s="66"/>
      <c r="F4" s="66"/>
      <c r="G4" s="66"/>
      <c r="H4" s="66"/>
      <c r="I4" s="66"/>
      <c r="J4" s="67"/>
      <c r="K4" s="5"/>
    </row>
    <row r="5" spans="1:30" ht="14.4" x14ac:dyDescent="0.25">
      <c r="A5" s="74" t="s">
        <v>0</v>
      </c>
      <c r="B5" s="66"/>
      <c r="C5" s="66"/>
      <c r="D5" s="66"/>
      <c r="E5" s="66"/>
      <c r="F5" s="66"/>
      <c r="G5" s="66"/>
      <c r="H5" s="66"/>
      <c r="I5" s="66"/>
      <c r="J5" s="67"/>
      <c r="K5" s="6"/>
      <c r="L5" s="7"/>
      <c r="M5" s="8"/>
      <c r="N5" s="8"/>
      <c r="O5" s="8"/>
      <c r="P5" s="8"/>
      <c r="Q5" s="8"/>
    </row>
    <row r="6" spans="1:30" ht="27.6" x14ac:dyDescent="0.25">
      <c r="A6" s="52" t="s">
        <v>1</v>
      </c>
      <c r="B6" s="52" t="s">
        <v>2</v>
      </c>
      <c r="C6" s="52" t="s">
        <v>3</v>
      </c>
      <c r="D6" s="52" t="s">
        <v>4</v>
      </c>
      <c r="E6" s="9" t="s">
        <v>5</v>
      </c>
      <c r="F6" s="52" t="s">
        <v>6</v>
      </c>
      <c r="G6" s="9" t="s">
        <v>7</v>
      </c>
      <c r="H6" s="9" t="s">
        <v>8</v>
      </c>
      <c r="I6" s="9" t="s">
        <v>9</v>
      </c>
      <c r="J6" s="9" t="s">
        <v>10</v>
      </c>
      <c r="K6" s="10"/>
      <c r="L6" s="11"/>
      <c r="M6" s="11"/>
      <c r="N6" s="11"/>
      <c r="O6" s="11"/>
      <c r="P6" s="11"/>
      <c r="Q6" s="11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</row>
    <row r="7" spans="1:30" ht="14.4" x14ac:dyDescent="0.25">
      <c r="A7" s="57" t="s">
        <v>181</v>
      </c>
      <c r="B7" s="55" t="s">
        <v>21</v>
      </c>
      <c r="C7" s="55" t="s">
        <v>238</v>
      </c>
      <c r="D7" s="56" t="s">
        <v>305</v>
      </c>
      <c r="E7" s="58">
        <v>1</v>
      </c>
      <c r="F7" s="57" t="s">
        <v>239</v>
      </c>
      <c r="G7" s="59">
        <v>0</v>
      </c>
      <c r="H7" s="16">
        <v>0</v>
      </c>
      <c r="I7" s="16">
        <v>12160</v>
      </c>
      <c r="J7" s="17">
        <f t="shared" ref="J7:J84" si="0">SUM(G7:I7)</f>
        <v>12160</v>
      </c>
      <c r="K7" s="18"/>
      <c r="L7" s="18"/>
      <c r="M7" s="18"/>
      <c r="N7" s="18"/>
      <c r="O7" s="18"/>
      <c r="P7" s="18"/>
      <c r="Q7" s="18"/>
      <c r="R7" s="19"/>
      <c r="S7" s="19"/>
      <c r="T7" s="19"/>
      <c r="U7" s="19"/>
      <c r="V7" s="19"/>
      <c r="W7" s="19"/>
      <c r="X7" s="19"/>
      <c r="Y7" s="19"/>
      <c r="Z7" s="19"/>
      <c r="AA7" s="5"/>
      <c r="AB7" s="5"/>
      <c r="AC7" s="5"/>
      <c r="AD7" s="5"/>
    </row>
    <row r="8" spans="1:30" ht="14.4" x14ac:dyDescent="0.25">
      <c r="A8" s="57" t="s">
        <v>182</v>
      </c>
      <c r="B8" s="56" t="s">
        <v>21</v>
      </c>
      <c r="C8" s="55" t="s">
        <v>238</v>
      </c>
      <c r="D8" s="56" t="s">
        <v>305</v>
      </c>
      <c r="E8" s="58">
        <v>1</v>
      </c>
      <c r="F8" s="57" t="s">
        <v>240</v>
      </c>
      <c r="G8" s="59">
        <v>0</v>
      </c>
      <c r="H8" s="16">
        <v>0</v>
      </c>
      <c r="I8" s="16">
        <v>10400</v>
      </c>
      <c r="J8" s="17">
        <f t="shared" si="0"/>
        <v>10400</v>
      </c>
      <c r="K8" s="18"/>
      <c r="L8" s="18"/>
      <c r="M8" s="18"/>
      <c r="N8" s="18"/>
      <c r="O8" s="18"/>
      <c r="P8" s="18"/>
      <c r="Q8" s="18"/>
      <c r="R8" s="51"/>
      <c r="S8" s="51"/>
      <c r="T8" s="51"/>
      <c r="U8" s="51"/>
      <c r="V8" s="51"/>
      <c r="W8" s="51"/>
      <c r="X8" s="51"/>
      <c r="Y8" s="51"/>
      <c r="Z8" s="51"/>
      <c r="AA8" s="5"/>
      <c r="AB8" s="5"/>
      <c r="AC8" s="5"/>
      <c r="AD8" s="5"/>
    </row>
    <row r="9" spans="1:30" ht="14.4" x14ac:dyDescent="0.25">
      <c r="A9" s="57" t="s">
        <v>183</v>
      </c>
      <c r="B9" s="56" t="s">
        <v>21</v>
      </c>
      <c r="C9" s="55" t="s">
        <v>238</v>
      </c>
      <c r="D9" s="56" t="s">
        <v>305</v>
      </c>
      <c r="E9" s="58">
        <v>1</v>
      </c>
      <c r="F9" s="57" t="s">
        <v>241</v>
      </c>
      <c r="G9" s="59">
        <v>0</v>
      </c>
      <c r="H9" s="16">
        <v>0</v>
      </c>
      <c r="I9" s="16">
        <v>10400</v>
      </c>
      <c r="J9" s="17">
        <f t="shared" si="0"/>
        <v>10400</v>
      </c>
      <c r="K9" s="18"/>
      <c r="L9" s="18"/>
      <c r="M9" s="18"/>
      <c r="N9" s="18"/>
      <c r="O9" s="18"/>
      <c r="P9" s="18"/>
      <c r="Q9" s="18"/>
      <c r="R9" s="51"/>
      <c r="S9" s="51"/>
      <c r="T9" s="51"/>
      <c r="U9" s="51"/>
      <c r="V9" s="51"/>
      <c r="W9" s="51"/>
      <c r="X9" s="51"/>
      <c r="Y9" s="51"/>
      <c r="Z9" s="51"/>
      <c r="AA9" s="5"/>
      <c r="AB9" s="5"/>
      <c r="AC9" s="5"/>
      <c r="AD9" s="5"/>
    </row>
    <row r="10" spans="1:30" ht="14.4" x14ac:dyDescent="0.25">
      <c r="A10" s="57" t="s">
        <v>184</v>
      </c>
      <c r="B10" s="56" t="s">
        <v>21</v>
      </c>
      <c r="C10" s="55" t="s">
        <v>238</v>
      </c>
      <c r="D10" s="56" t="s">
        <v>304</v>
      </c>
      <c r="E10" s="58">
        <v>1</v>
      </c>
      <c r="F10" s="57" t="s">
        <v>242</v>
      </c>
      <c r="G10" s="59">
        <v>0</v>
      </c>
      <c r="H10" s="16">
        <v>2600</v>
      </c>
      <c r="I10" s="16">
        <v>10400</v>
      </c>
      <c r="J10" s="17">
        <f t="shared" si="0"/>
        <v>13000</v>
      </c>
      <c r="K10" s="18"/>
      <c r="L10" s="18"/>
      <c r="M10" s="18"/>
      <c r="N10" s="18"/>
      <c r="O10" s="18"/>
      <c r="P10" s="18"/>
      <c r="Q10" s="18"/>
      <c r="R10" s="51"/>
      <c r="S10" s="51"/>
      <c r="T10" s="51"/>
      <c r="U10" s="51"/>
      <c r="V10" s="51"/>
      <c r="W10" s="51"/>
      <c r="X10" s="51"/>
      <c r="Y10" s="51"/>
      <c r="Z10" s="51"/>
      <c r="AA10" s="5"/>
      <c r="AB10" s="5"/>
      <c r="AC10" s="5"/>
      <c r="AD10" s="5"/>
    </row>
    <row r="11" spans="1:30" ht="14.4" x14ac:dyDescent="0.25">
      <c r="A11" s="57" t="s">
        <v>185</v>
      </c>
      <c r="B11" s="56" t="s">
        <v>25</v>
      </c>
      <c r="C11" s="55" t="s">
        <v>238</v>
      </c>
      <c r="D11" s="56" t="s">
        <v>304</v>
      </c>
      <c r="E11" s="58">
        <v>1</v>
      </c>
      <c r="F11" s="57" t="s">
        <v>243</v>
      </c>
      <c r="G11" s="59">
        <v>0</v>
      </c>
      <c r="H11" s="16">
        <v>1461.77</v>
      </c>
      <c r="I11" s="16">
        <v>5847.08</v>
      </c>
      <c r="J11" s="17">
        <f t="shared" si="0"/>
        <v>7308.85</v>
      </c>
      <c r="K11" s="18"/>
      <c r="L11" s="18"/>
      <c r="M11" s="18"/>
      <c r="N11" s="18"/>
      <c r="O11" s="18"/>
      <c r="P11" s="18"/>
      <c r="Q11" s="18"/>
      <c r="R11" s="51"/>
      <c r="S11" s="51"/>
      <c r="T11" s="51"/>
      <c r="U11" s="51"/>
      <c r="V11" s="51"/>
      <c r="W11" s="51"/>
      <c r="X11" s="51"/>
      <c r="Y11" s="51"/>
      <c r="Z11" s="51"/>
      <c r="AA11" s="5"/>
      <c r="AB11" s="5"/>
      <c r="AC11" s="5"/>
      <c r="AD11" s="5"/>
    </row>
    <row r="12" spans="1:30" ht="14.4" x14ac:dyDescent="0.25">
      <c r="A12" s="57" t="s">
        <v>186</v>
      </c>
      <c r="B12" s="56" t="s">
        <v>25</v>
      </c>
      <c r="C12" s="55" t="s">
        <v>238</v>
      </c>
      <c r="D12" s="56" t="s">
        <v>305</v>
      </c>
      <c r="E12" s="58">
        <v>1</v>
      </c>
      <c r="F12" s="57" t="s">
        <v>244</v>
      </c>
      <c r="G12" s="59">
        <v>0</v>
      </c>
      <c r="H12" s="16">
        <v>0</v>
      </c>
      <c r="I12" s="16">
        <v>5847.08</v>
      </c>
      <c r="J12" s="17">
        <f t="shared" si="0"/>
        <v>5847.08</v>
      </c>
      <c r="K12" s="18"/>
      <c r="L12" s="18"/>
      <c r="M12" s="18"/>
      <c r="N12" s="18"/>
      <c r="O12" s="18"/>
      <c r="P12" s="18"/>
      <c r="Q12" s="18"/>
      <c r="R12" s="51"/>
      <c r="S12" s="51"/>
      <c r="T12" s="51"/>
      <c r="U12" s="51"/>
      <c r="V12" s="51"/>
      <c r="W12" s="51"/>
      <c r="X12" s="51"/>
      <c r="Y12" s="51"/>
      <c r="Z12" s="51"/>
      <c r="AA12" s="5"/>
      <c r="AB12" s="5"/>
      <c r="AC12" s="5"/>
      <c r="AD12" s="5"/>
    </row>
    <row r="13" spans="1:30" ht="14.4" x14ac:dyDescent="0.25">
      <c r="A13" s="57" t="s">
        <v>187</v>
      </c>
      <c r="B13" s="56" t="s">
        <v>25</v>
      </c>
      <c r="C13" s="55" t="s">
        <v>238</v>
      </c>
      <c r="D13" s="56" t="s">
        <v>304</v>
      </c>
      <c r="E13" s="58">
        <v>1</v>
      </c>
      <c r="F13" s="57" t="s">
        <v>245</v>
      </c>
      <c r="G13" s="59">
        <v>0</v>
      </c>
      <c r="H13" s="16">
        <v>1461.77</v>
      </c>
      <c r="I13" s="16">
        <v>5847.08</v>
      </c>
      <c r="J13" s="17">
        <f t="shared" si="0"/>
        <v>7308.85</v>
      </c>
      <c r="K13" s="18"/>
      <c r="L13" s="18"/>
      <c r="M13" s="18"/>
      <c r="N13" s="18"/>
      <c r="O13" s="18"/>
      <c r="P13" s="18"/>
      <c r="Q13" s="18"/>
      <c r="R13" s="51"/>
      <c r="S13" s="51"/>
      <c r="T13" s="51"/>
      <c r="U13" s="51"/>
      <c r="V13" s="51"/>
      <c r="W13" s="51"/>
      <c r="X13" s="51"/>
      <c r="Y13" s="51"/>
      <c r="Z13" s="51"/>
      <c r="AA13" s="5"/>
      <c r="AB13" s="5"/>
      <c r="AC13" s="5"/>
      <c r="AD13" s="5"/>
    </row>
    <row r="14" spans="1:30" ht="14.4" x14ac:dyDescent="0.25">
      <c r="A14" s="57" t="s">
        <v>188</v>
      </c>
      <c r="B14" s="56" t="s">
        <v>25</v>
      </c>
      <c r="C14" s="55" t="s">
        <v>238</v>
      </c>
      <c r="D14" s="56" t="s">
        <v>304</v>
      </c>
      <c r="E14" s="58">
        <v>1</v>
      </c>
      <c r="F14" s="57" t="s">
        <v>246</v>
      </c>
      <c r="G14" s="59">
        <v>0</v>
      </c>
      <c r="H14" s="16">
        <v>1461.77</v>
      </c>
      <c r="I14" s="16">
        <v>5847.08</v>
      </c>
      <c r="J14" s="17">
        <f t="shared" si="0"/>
        <v>7308.85</v>
      </c>
      <c r="K14" s="18"/>
      <c r="L14" s="18"/>
      <c r="M14" s="18"/>
      <c r="N14" s="18"/>
      <c r="O14" s="18"/>
      <c r="P14" s="18"/>
      <c r="Q14" s="18"/>
      <c r="R14" s="51"/>
      <c r="S14" s="51"/>
      <c r="T14" s="51"/>
      <c r="U14" s="51"/>
      <c r="V14" s="51"/>
      <c r="W14" s="51"/>
      <c r="X14" s="51"/>
      <c r="Y14" s="51"/>
      <c r="Z14" s="51"/>
      <c r="AA14" s="5"/>
      <c r="AB14" s="5"/>
      <c r="AC14" s="5"/>
      <c r="AD14" s="5"/>
    </row>
    <row r="15" spans="1:30" ht="14.4" x14ac:dyDescent="0.25">
      <c r="A15" s="57" t="s">
        <v>189</v>
      </c>
      <c r="B15" s="56" t="s">
        <v>25</v>
      </c>
      <c r="C15" s="55" t="s">
        <v>238</v>
      </c>
      <c r="D15" s="56" t="s">
        <v>304</v>
      </c>
      <c r="E15" s="58">
        <v>1</v>
      </c>
      <c r="F15" s="57" t="s">
        <v>247</v>
      </c>
      <c r="G15" s="59">
        <v>0</v>
      </c>
      <c r="H15" s="16">
        <v>1461.77</v>
      </c>
      <c r="I15" s="16">
        <v>5847.08</v>
      </c>
      <c r="J15" s="17">
        <f t="shared" si="0"/>
        <v>7308.85</v>
      </c>
      <c r="K15" s="18"/>
      <c r="L15" s="18"/>
      <c r="M15" s="18"/>
      <c r="N15" s="18"/>
      <c r="O15" s="18"/>
      <c r="P15" s="18"/>
      <c r="Q15" s="18"/>
      <c r="R15" s="51"/>
      <c r="S15" s="51"/>
      <c r="T15" s="51"/>
      <c r="U15" s="51"/>
      <c r="V15" s="51"/>
      <c r="W15" s="51"/>
      <c r="X15" s="51"/>
      <c r="Y15" s="51"/>
      <c r="Z15" s="51"/>
      <c r="AA15" s="5"/>
      <c r="AB15" s="5"/>
      <c r="AC15" s="5"/>
      <c r="AD15" s="5"/>
    </row>
    <row r="16" spans="1:30" ht="14.4" x14ac:dyDescent="0.25">
      <c r="A16" s="57" t="s">
        <v>190</v>
      </c>
      <c r="B16" s="56" t="s">
        <v>25</v>
      </c>
      <c r="C16" s="55" t="s">
        <v>238</v>
      </c>
      <c r="D16" s="56" t="s">
        <v>304</v>
      </c>
      <c r="E16" s="58">
        <v>1</v>
      </c>
      <c r="F16" s="57" t="s">
        <v>248</v>
      </c>
      <c r="G16" s="59">
        <v>0</v>
      </c>
      <c r="H16" s="16">
        <v>1461.77</v>
      </c>
      <c r="I16" s="16">
        <v>5847.08</v>
      </c>
      <c r="J16" s="17">
        <f t="shared" si="0"/>
        <v>7308.85</v>
      </c>
      <c r="K16" s="18"/>
      <c r="L16" s="18"/>
      <c r="M16" s="18"/>
      <c r="N16" s="18"/>
      <c r="O16" s="18"/>
      <c r="P16" s="18"/>
      <c r="Q16" s="18"/>
      <c r="R16" s="51"/>
      <c r="S16" s="51"/>
      <c r="T16" s="51"/>
      <c r="U16" s="51"/>
      <c r="V16" s="51"/>
      <c r="W16" s="51"/>
      <c r="X16" s="51"/>
      <c r="Y16" s="51"/>
      <c r="Z16" s="51"/>
      <c r="AA16" s="5"/>
      <c r="AB16" s="5"/>
      <c r="AC16" s="5"/>
      <c r="AD16" s="5"/>
    </row>
    <row r="17" spans="1:30" ht="14.4" x14ac:dyDescent="0.25">
      <c r="A17" s="57" t="s">
        <v>191</v>
      </c>
      <c r="B17" s="56" t="s">
        <v>29</v>
      </c>
      <c r="C17" s="55" t="s">
        <v>238</v>
      </c>
      <c r="D17" s="56" t="s">
        <v>304</v>
      </c>
      <c r="E17" s="58">
        <v>1</v>
      </c>
      <c r="F17" s="57" t="s">
        <v>249</v>
      </c>
      <c r="G17" s="59">
        <v>0</v>
      </c>
      <c r="H17" s="16">
        <v>1129.55</v>
      </c>
      <c r="I17" s="16">
        <v>4518.2</v>
      </c>
      <c r="J17" s="17">
        <f t="shared" si="0"/>
        <v>5647.75</v>
      </c>
      <c r="K17" s="18"/>
      <c r="L17" s="18"/>
      <c r="M17" s="18"/>
      <c r="N17" s="18"/>
      <c r="O17" s="18"/>
      <c r="P17" s="18"/>
      <c r="Q17" s="18"/>
      <c r="R17" s="51"/>
      <c r="S17" s="51"/>
      <c r="T17" s="51"/>
      <c r="U17" s="51"/>
      <c r="V17" s="51"/>
      <c r="W17" s="51"/>
      <c r="X17" s="51"/>
      <c r="Y17" s="51"/>
      <c r="Z17" s="51"/>
      <c r="AA17" s="5"/>
      <c r="AB17" s="5"/>
      <c r="AC17" s="5"/>
      <c r="AD17" s="5"/>
    </row>
    <row r="18" spans="1:30" ht="14.4" x14ac:dyDescent="0.25">
      <c r="A18" s="57" t="s">
        <v>192</v>
      </c>
      <c r="B18" s="56" t="s">
        <v>29</v>
      </c>
      <c r="C18" s="55" t="s">
        <v>238</v>
      </c>
      <c r="D18" s="56" t="s">
        <v>304</v>
      </c>
      <c r="E18" s="58">
        <v>1</v>
      </c>
      <c r="F18" s="57" t="s">
        <v>250</v>
      </c>
      <c r="G18" s="59">
        <v>0</v>
      </c>
      <c r="H18" s="16">
        <v>1129.55</v>
      </c>
      <c r="I18" s="16">
        <v>4518.2</v>
      </c>
      <c r="J18" s="17">
        <f t="shared" si="0"/>
        <v>5647.75</v>
      </c>
      <c r="K18" s="18"/>
      <c r="L18" s="18"/>
      <c r="M18" s="18"/>
      <c r="N18" s="18"/>
      <c r="O18" s="18"/>
      <c r="P18" s="18"/>
      <c r="Q18" s="18"/>
      <c r="R18" s="51"/>
      <c r="S18" s="51"/>
      <c r="T18" s="51"/>
      <c r="U18" s="51"/>
      <c r="V18" s="51"/>
      <c r="W18" s="51"/>
      <c r="X18" s="51"/>
      <c r="Y18" s="51"/>
      <c r="Z18" s="51"/>
      <c r="AA18" s="5"/>
      <c r="AB18" s="5"/>
      <c r="AC18" s="5"/>
      <c r="AD18" s="5"/>
    </row>
    <row r="19" spans="1:30" ht="14.4" x14ac:dyDescent="0.25">
      <c r="A19" s="57" t="s">
        <v>191</v>
      </c>
      <c r="B19" s="56" t="s">
        <v>29</v>
      </c>
      <c r="C19" s="55" t="s">
        <v>238</v>
      </c>
      <c r="D19" s="56" t="s">
        <v>304</v>
      </c>
      <c r="E19" s="58">
        <v>1</v>
      </c>
      <c r="F19" s="57" t="s">
        <v>251</v>
      </c>
      <c r="G19" s="59">
        <v>0</v>
      </c>
      <c r="H19" s="16">
        <v>1129.55</v>
      </c>
      <c r="I19" s="16">
        <v>4518.2</v>
      </c>
      <c r="J19" s="17">
        <f t="shared" si="0"/>
        <v>5647.75</v>
      </c>
      <c r="K19" s="18"/>
      <c r="L19" s="18"/>
      <c r="M19" s="18"/>
      <c r="N19" s="18"/>
      <c r="O19" s="18"/>
      <c r="P19" s="18"/>
      <c r="Q19" s="18"/>
      <c r="R19" s="51"/>
      <c r="S19" s="51"/>
      <c r="T19" s="51"/>
      <c r="U19" s="51"/>
      <c r="V19" s="51"/>
      <c r="W19" s="51"/>
      <c r="X19" s="51"/>
      <c r="Y19" s="51"/>
      <c r="Z19" s="51"/>
      <c r="AA19" s="5"/>
      <c r="AB19" s="5"/>
      <c r="AC19" s="5"/>
      <c r="AD19" s="5"/>
    </row>
    <row r="20" spans="1:30" ht="14.4" x14ac:dyDescent="0.25">
      <c r="A20" s="57" t="s">
        <v>193</v>
      </c>
      <c r="B20" s="56" t="s">
        <v>29</v>
      </c>
      <c r="C20" s="55" t="s">
        <v>238</v>
      </c>
      <c r="D20" s="56" t="s">
        <v>304</v>
      </c>
      <c r="E20" s="58">
        <v>1</v>
      </c>
      <c r="F20" s="57" t="s">
        <v>252</v>
      </c>
      <c r="G20" s="59">
        <v>0</v>
      </c>
      <c r="H20" s="16">
        <v>1129.55</v>
      </c>
      <c r="I20" s="16">
        <v>4518.2</v>
      </c>
      <c r="J20" s="17">
        <f t="shared" si="0"/>
        <v>5647.75</v>
      </c>
      <c r="K20" s="18"/>
      <c r="L20" s="18"/>
      <c r="M20" s="18"/>
      <c r="N20" s="18"/>
      <c r="O20" s="18"/>
      <c r="P20" s="18"/>
      <c r="Q20" s="18"/>
      <c r="R20" s="51"/>
      <c r="S20" s="51"/>
      <c r="T20" s="51"/>
      <c r="U20" s="51"/>
      <c r="V20" s="51"/>
      <c r="W20" s="51"/>
      <c r="X20" s="51"/>
      <c r="Y20" s="51"/>
      <c r="Z20" s="51"/>
      <c r="AA20" s="5"/>
      <c r="AB20" s="5"/>
      <c r="AC20" s="5"/>
      <c r="AD20" s="5"/>
    </row>
    <row r="21" spans="1:30" ht="14.4" x14ac:dyDescent="0.25">
      <c r="A21" s="57" t="s">
        <v>194</v>
      </c>
      <c r="B21" s="56" t="s">
        <v>29</v>
      </c>
      <c r="C21" s="55" t="s">
        <v>238</v>
      </c>
      <c r="D21" s="56" t="s">
        <v>304</v>
      </c>
      <c r="E21" s="58">
        <v>1</v>
      </c>
      <c r="F21" s="57" t="s">
        <v>253</v>
      </c>
      <c r="G21" s="59">
        <v>0</v>
      </c>
      <c r="H21" s="16">
        <v>1129.55</v>
      </c>
      <c r="I21" s="16">
        <v>4518.2</v>
      </c>
      <c r="J21" s="17">
        <f t="shared" si="0"/>
        <v>5647.75</v>
      </c>
      <c r="K21" s="18"/>
      <c r="L21" s="18"/>
      <c r="M21" s="18"/>
      <c r="N21" s="18"/>
      <c r="O21" s="18"/>
      <c r="P21" s="18"/>
      <c r="Q21" s="18"/>
      <c r="R21" s="51"/>
      <c r="S21" s="51"/>
      <c r="T21" s="51"/>
      <c r="U21" s="51"/>
      <c r="V21" s="51"/>
      <c r="W21" s="51"/>
      <c r="X21" s="51"/>
      <c r="Y21" s="51"/>
      <c r="Z21" s="51"/>
      <c r="AA21" s="5"/>
      <c r="AB21" s="5"/>
      <c r="AC21" s="5"/>
      <c r="AD21" s="5"/>
    </row>
    <row r="22" spans="1:30" ht="14.4" x14ac:dyDescent="0.25">
      <c r="A22" s="57" t="s">
        <v>195</v>
      </c>
      <c r="B22" s="56" t="s">
        <v>29</v>
      </c>
      <c r="C22" s="55" t="s">
        <v>238</v>
      </c>
      <c r="D22" s="56" t="s">
        <v>304</v>
      </c>
      <c r="E22" s="58">
        <v>1</v>
      </c>
      <c r="F22" s="57" t="s">
        <v>254</v>
      </c>
      <c r="G22" s="59">
        <v>0</v>
      </c>
      <c r="H22" s="16">
        <v>1129.55</v>
      </c>
      <c r="I22" s="16">
        <v>4518.2</v>
      </c>
      <c r="J22" s="17">
        <f t="shared" si="0"/>
        <v>5647.75</v>
      </c>
      <c r="K22" s="18"/>
      <c r="L22" s="18"/>
      <c r="M22" s="18"/>
      <c r="N22" s="18"/>
      <c r="O22" s="18"/>
      <c r="P22" s="18"/>
      <c r="Q22" s="18"/>
      <c r="R22" s="51"/>
      <c r="S22" s="51"/>
      <c r="T22" s="51"/>
      <c r="U22" s="51"/>
      <c r="V22" s="51"/>
      <c r="W22" s="51"/>
      <c r="X22" s="51"/>
      <c r="Y22" s="51"/>
      <c r="Z22" s="51"/>
      <c r="AA22" s="5"/>
      <c r="AB22" s="5"/>
      <c r="AC22" s="5"/>
      <c r="AD22" s="5"/>
    </row>
    <row r="23" spans="1:30" ht="14.4" x14ac:dyDescent="0.25">
      <c r="A23" s="57" t="s">
        <v>196</v>
      </c>
      <c r="B23" s="56" t="s">
        <v>29</v>
      </c>
      <c r="C23" s="55" t="s">
        <v>238</v>
      </c>
      <c r="D23" s="56" t="s">
        <v>304</v>
      </c>
      <c r="E23" s="58">
        <v>1</v>
      </c>
      <c r="F23" s="57" t="s">
        <v>255</v>
      </c>
      <c r="G23" s="59">
        <v>0</v>
      </c>
      <c r="H23" s="16">
        <v>1129.55</v>
      </c>
      <c r="I23" s="16">
        <v>4518.2</v>
      </c>
      <c r="J23" s="17">
        <f t="shared" si="0"/>
        <v>5647.75</v>
      </c>
      <c r="K23" s="18"/>
      <c r="L23" s="18"/>
      <c r="M23" s="18"/>
      <c r="N23" s="18"/>
      <c r="O23" s="18"/>
      <c r="P23" s="18"/>
      <c r="Q23" s="18"/>
      <c r="R23" s="51"/>
      <c r="S23" s="51"/>
      <c r="T23" s="51"/>
      <c r="U23" s="51"/>
      <c r="V23" s="51"/>
      <c r="W23" s="51"/>
      <c r="X23" s="51"/>
      <c r="Y23" s="51"/>
      <c r="Z23" s="51"/>
      <c r="AA23" s="5"/>
      <c r="AB23" s="5"/>
      <c r="AC23" s="5"/>
      <c r="AD23" s="5"/>
    </row>
    <row r="24" spans="1:30" ht="14.4" x14ac:dyDescent="0.25">
      <c r="A24" s="57" t="s">
        <v>197</v>
      </c>
      <c r="B24" s="56" t="s">
        <v>29</v>
      </c>
      <c r="C24" s="55" t="s">
        <v>238</v>
      </c>
      <c r="D24" s="56" t="s">
        <v>303</v>
      </c>
      <c r="E24" s="58">
        <v>1</v>
      </c>
      <c r="F24" s="57"/>
      <c r="G24" s="59"/>
      <c r="H24" s="16"/>
      <c r="I24" s="16"/>
      <c r="J24" s="17"/>
      <c r="K24" s="18"/>
      <c r="L24" s="18"/>
      <c r="M24" s="18"/>
      <c r="N24" s="18"/>
      <c r="O24" s="18"/>
      <c r="P24" s="18"/>
      <c r="Q24" s="18"/>
      <c r="R24" s="51"/>
      <c r="S24" s="51"/>
      <c r="T24" s="51"/>
      <c r="U24" s="51"/>
      <c r="V24" s="51"/>
      <c r="W24" s="51"/>
      <c r="X24" s="51"/>
      <c r="Y24" s="51"/>
      <c r="Z24" s="51"/>
      <c r="AA24" s="5"/>
      <c r="AB24" s="5"/>
      <c r="AC24" s="5"/>
      <c r="AD24" s="5"/>
    </row>
    <row r="25" spans="1:30" ht="14.4" x14ac:dyDescent="0.25">
      <c r="A25" s="57" t="s">
        <v>197</v>
      </c>
      <c r="B25" s="56" t="s">
        <v>29</v>
      </c>
      <c r="C25" s="55" t="s">
        <v>238</v>
      </c>
      <c r="D25" s="56" t="s">
        <v>303</v>
      </c>
      <c r="E25" s="58">
        <v>1</v>
      </c>
      <c r="F25" s="57"/>
      <c r="G25" s="59"/>
      <c r="H25" s="16"/>
      <c r="I25" s="16"/>
      <c r="J25" s="17"/>
      <c r="K25" s="18"/>
      <c r="L25" s="18"/>
      <c r="M25" s="18"/>
      <c r="N25" s="18"/>
      <c r="O25" s="18"/>
      <c r="P25" s="18"/>
      <c r="Q25" s="18"/>
      <c r="R25" s="51"/>
      <c r="S25" s="51"/>
      <c r="T25" s="51"/>
      <c r="U25" s="51"/>
      <c r="V25" s="51"/>
      <c r="W25" s="51"/>
      <c r="X25" s="51"/>
      <c r="Y25" s="51"/>
      <c r="Z25" s="51"/>
      <c r="AA25" s="5"/>
      <c r="AB25" s="5"/>
      <c r="AC25" s="5"/>
      <c r="AD25" s="5"/>
    </row>
    <row r="26" spans="1:30" ht="14.4" x14ac:dyDescent="0.25">
      <c r="A26" s="57" t="s">
        <v>197</v>
      </c>
      <c r="B26" s="56" t="s">
        <v>29</v>
      </c>
      <c r="C26" s="55" t="s">
        <v>238</v>
      </c>
      <c r="D26" s="56" t="s">
        <v>303</v>
      </c>
      <c r="E26" s="58">
        <v>1</v>
      </c>
      <c r="F26" s="57"/>
      <c r="G26" s="59"/>
      <c r="H26" s="16"/>
      <c r="I26" s="16"/>
      <c r="J26" s="17"/>
      <c r="K26" s="18"/>
      <c r="L26" s="18"/>
      <c r="M26" s="18"/>
      <c r="N26" s="18"/>
      <c r="O26" s="18"/>
      <c r="P26" s="18"/>
      <c r="Q26" s="18"/>
      <c r="R26" s="51"/>
      <c r="S26" s="51"/>
      <c r="T26" s="51"/>
      <c r="U26" s="51"/>
      <c r="V26" s="51"/>
      <c r="W26" s="51"/>
      <c r="X26" s="51"/>
      <c r="Y26" s="51"/>
      <c r="Z26" s="51"/>
      <c r="AA26" s="5"/>
      <c r="AB26" s="5"/>
      <c r="AC26" s="5"/>
      <c r="AD26" s="5"/>
    </row>
    <row r="27" spans="1:30" ht="14.4" x14ac:dyDescent="0.25">
      <c r="A27" s="57" t="s">
        <v>198</v>
      </c>
      <c r="B27" s="56" t="s">
        <v>29</v>
      </c>
      <c r="C27" s="55" t="s">
        <v>238</v>
      </c>
      <c r="D27" s="56" t="s">
        <v>304</v>
      </c>
      <c r="E27" s="58">
        <v>1</v>
      </c>
      <c r="F27" s="57" t="s">
        <v>256</v>
      </c>
      <c r="G27" s="59">
        <v>0</v>
      </c>
      <c r="H27" s="16">
        <v>1129.55</v>
      </c>
      <c r="I27" s="16">
        <v>4518.2</v>
      </c>
      <c r="J27" s="17">
        <f t="shared" si="0"/>
        <v>5647.75</v>
      </c>
      <c r="K27" s="18"/>
      <c r="L27" s="18"/>
      <c r="M27" s="18"/>
      <c r="N27" s="18"/>
      <c r="O27" s="18"/>
      <c r="P27" s="18"/>
      <c r="Q27" s="18"/>
      <c r="R27" s="51"/>
      <c r="S27" s="51"/>
      <c r="T27" s="51"/>
      <c r="U27" s="51"/>
      <c r="V27" s="51"/>
      <c r="W27" s="51"/>
      <c r="X27" s="51"/>
      <c r="Y27" s="51"/>
      <c r="Z27" s="51"/>
      <c r="AA27" s="5"/>
      <c r="AB27" s="5"/>
      <c r="AC27" s="5"/>
      <c r="AD27" s="5"/>
    </row>
    <row r="28" spans="1:30" ht="14.4" x14ac:dyDescent="0.25">
      <c r="A28" s="57" t="s">
        <v>199</v>
      </c>
      <c r="B28" s="56" t="s">
        <v>31</v>
      </c>
      <c r="C28" s="55" t="s">
        <v>238</v>
      </c>
      <c r="D28" s="56" t="s">
        <v>304</v>
      </c>
      <c r="E28" s="58">
        <v>1</v>
      </c>
      <c r="F28" s="57" t="s">
        <v>257</v>
      </c>
      <c r="G28" s="59">
        <v>0</v>
      </c>
      <c r="H28" s="16">
        <v>930.22</v>
      </c>
      <c r="I28" s="16">
        <v>3720.87</v>
      </c>
      <c r="J28" s="17">
        <f t="shared" si="0"/>
        <v>4651.09</v>
      </c>
      <c r="K28" s="18"/>
      <c r="L28" s="18"/>
      <c r="M28" s="18"/>
      <c r="N28" s="18"/>
      <c r="O28" s="18"/>
      <c r="P28" s="18"/>
      <c r="Q28" s="18"/>
      <c r="R28" s="51"/>
      <c r="S28" s="51"/>
      <c r="T28" s="51"/>
      <c r="U28" s="51"/>
      <c r="V28" s="51"/>
      <c r="W28" s="51"/>
      <c r="X28" s="51"/>
      <c r="Y28" s="51"/>
      <c r="Z28" s="51"/>
      <c r="AA28" s="5"/>
      <c r="AB28" s="5"/>
      <c r="AC28" s="5"/>
      <c r="AD28" s="5"/>
    </row>
    <row r="29" spans="1:30" ht="14.4" x14ac:dyDescent="0.25">
      <c r="A29" s="57" t="s">
        <v>314</v>
      </c>
      <c r="B29" s="56" t="s">
        <v>31</v>
      </c>
      <c r="C29" s="55" t="s">
        <v>238</v>
      </c>
      <c r="D29" s="56" t="s">
        <v>304</v>
      </c>
      <c r="E29" s="58">
        <v>1</v>
      </c>
      <c r="F29" s="57" t="s">
        <v>258</v>
      </c>
      <c r="G29" s="59">
        <v>0</v>
      </c>
      <c r="H29" s="16">
        <v>930.22</v>
      </c>
      <c r="I29" s="16">
        <v>3720.87</v>
      </c>
      <c r="J29" s="17">
        <f t="shared" si="0"/>
        <v>4651.09</v>
      </c>
      <c r="K29" s="18"/>
      <c r="L29" s="18"/>
      <c r="M29" s="18"/>
      <c r="N29" s="18"/>
      <c r="O29" s="18"/>
      <c r="P29" s="18"/>
      <c r="Q29" s="18"/>
      <c r="R29" s="51"/>
      <c r="S29" s="51"/>
      <c r="T29" s="51"/>
      <c r="U29" s="51"/>
      <c r="V29" s="51"/>
      <c r="W29" s="51"/>
      <c r="X29" s="51"/>
      <c r="Y29" s="51"/>
      <c r="Z29" s="51"/>
      <c r="AA29" s="5"/>
      <c r="AB29" s="5"/>
      <c r="AC29" s="5"/>
      <c r="AD29" s="5"/>
    </row>
    <row r="30" spans="1:30" ht="14.4" x14ac:dyDescent="0.25">
      <c r="A30" s="57" t="s">
        <v>314</v>
      </c>
      <c r="B30" s="56" t="s">
        <v>31</v>
      </c>
      <c r="C30" s="55" t="s">
        <v>238</v>
      </c>
      <c r="D30" s="56" t="s">
        <v>304</v>
      </c>
      <c r="E30" s="58">
        <v>1</v>
      </c>
      <c r="F30" s="57" t="s">
        <v>259</v>
      </c>
      <c r="G30" s="59">
        <v>0</v>
      </c>
      <c r="H30" s="16">
        <v>930.22</v>
      </c>
      <c r="I30" s="16">
        <v>3720.87</v>
      </c>
      <c r="J30" s="17">
        <f t="shared" si="0"/>
        <v>4651.09</v>
      </c>
      <c r="K30" s="18"/>
      <c r="L30" s="18"/>
      <c r="M30" s="18"/>
      <c r="N30" s="18"/>
      <c r="O30" s="18"/>
      <c r="P30" s="18"/>
      <c r="Q30" s="18"/>
      <c r="R30" s="51"/>
      <c r="S30" s="51"/>
      <c r="T30" s="51"/>
      <c r="U30" s="51"/>
      <c r="V30" s="51"/>
      <c r="W30" s="51"/>
      <c r="X30" s="51"/>
      <c r="Y30" s="51"/>
      <c r="Z30" s="51"/>
      <c r="AA30" s="5"/>
      <c r="AB30" s="5"/>
      <c r="AC30" s="5"/>
      <c r="AD30" s="5"/>
    </row>
    <row r="31" spans="1:30" ht="14.4" x14ac:dyDescent="0.25">
      <c r="A31" s="57" t="s">
        <v>201</v>
      </c>
      <c r="B31" s="56" t="s">
        <v>31</v>
      </c>
      <c r="C31" s="55" t="s">
        <v>238</v>
      </c>
      <c r="D31" s="56" t="s">
        <v>303</v>
      </c>
      <c r="E31" s="58">
        <v>1</v>
      </c>
      <c r="F31" s="57"/>
      <c r="G31" s="59"/>
      <c r="H31" s="16"/>
      <c r="I31" s="16"/>
      <c r="J31" s="17"/>
      <c r="K31" s="18"/>
      <c r="L31" s="18"/>
      <c r="M31" s="18"/>
      <c r="N31" s="18"/>
      <c r="O31" s="18"/>
      <c r="P31" s="18"/>
      <c r="Q31" s="18"/>
      <c r="R31" s="51"/>
      <c r="S31" s="51"/>
      <c r="T31" s="51"/>
      <c r="U31" s="51"/>
      <c r="V31" s="51"/>
      <c r="W31" s="51"/>
      <c r="X31" s="51"/>
      <c r="Y31" s="51"/>
      <c r="Z31" s="51"/>
      <c r="AA31" s="5"/>
      <c r="AB31" s="5"/>
      <c r="AC31" s="5"/>
      <c r="AD31" s="5"/>
    </row>
    <row r="32" spans="1:30" ht="14.4" x14ac:dyDescent="0.25">
      <c r="A32" s="57" t="s">
        <v>201</v>
      </c>
      <c r="B32" s="56" t="s">
        <v>31</v>
      </c>
      <c r="C32" s="55" t="s">
        <v>238</v>
      </c>
      <c r="D32" s="56" t="s">
        <v>303</v>
      </c>
      <c r="E32" s="58">
        <v>1</v>
      </c>
      <c r="F32" s="57"/>
      <c r="G32" s="59"/>
      <c r="H32" s="16"/>
      <c r="I32" s="16"/>
      <c r="J32" s="17"/>
      <c r="K32" s="18"/>
      <c r="L32" s="18"/>
      <c r="M32" s="18"/>
      <c r="N32" s="18"/>
      <c r="O32" s="18"/>
      <c r="P32" s="18"/>
      <c r="Q32" s="18"/>
      <c r="R32" s="51"/>
      <c r="S32" s="51"/>
      <c r="T32" s="51"/>
      <c r="U32" s="51"/>
      <c r="V32" s="51"/>
      <c r="W32" s="51"/>
      <c r="X32" s="51"/>
      <c r="Y32" s="51"/>
      <c r="Z32" s="51"/>
      <c r="AA32" s="5"/>
      <c r="AB32" s="5"/>
      <c r="AC32" s="5"/>
      <c r="AD32" s="5"/>
    </row>
    <row r="33" spans="1:30" ht="14.4" x14ac:dyDescent="0.25">
      <c r="A33" s="57" t="s">
        <v>202</v>
      </c>
      <c r="B33" s="56" t="s">
        <v>33</v>
      </c>
      <c r="C33" s="55" t="s">
        <v>238</v>
      </c>
      <c r="D33" s="56" t="s">
        <v>303</v>
      </c>
      <c r="E33" s="58">
        <v>1</v>
      </c>
      <c r="F33" s="57"/>
      <c r="G33" s="59"/>
      <c r="H33" s="16"/>
      <c r="I33" s="16"/>
      <c r="J33" s="17"/>
      <c r="K33" s="18"/>
      <c r="L33" s="18"/>
      <c r="M33" s="18"/>
      <c r="N33" s="18"/>
      <c r="O33" s="18"/>
      <c r="P33" s="18"/>
      <c r="Q33" s="18"/>
      <c r="R33" s="51"/>
      <c r="S33" s="51"/>
      <c r="T33" s="51"/>
      <c r="U33" s="51"/>
      <c r="V33" s="51"/>
      <c r="W33" s="51"/>
      <c r="X33" s="51"/>
      <c r="Y33" s="51"/>
      <c r="Z33" s="51"/>
      <c r="AA33" s="5"/>
      <c r="AB33" s="5"/>
      <c r="AC33" s="5"/>
      <c r="AD33" s="5"/>
    </row>
    <row r="34" spans="1:30" ht="14.4" x14ac:dyDescent="0.25">
      <c r="A34" s="57" t="s">
        <v>203</v>
      </c>
      <c r="B34" s="56" t="s">
        <v>33</v>
      </c>
      <c r="C34" s="55" t="s">
        <v>238</v>
      </c>
      <c r="D34" s="56" t="s">
        <v>304</v>
      </c>
      <c r="E34" s="58">
        <v>1</v>
      </c>
      <c r="F34" s="57" t="s">
        <v>260</v>
      </c>
      <c r="G34" s="59">
        <v>0</v>
      </c>
      <c r="H34" s="16">
        <v>807.29</v>
      </c>
      <c r="I34" s="16">
        <v>3229.18</v>
      </c>
      <c r="J34" s="17">
        <f t="shared" si="0"/>
        <v>4036.47</v>
      </c>
      <c r="K34" s="18"/>
      <c r="L34" s="18"/>
      <c r="M34" s="18"/>
      <c r="N34" s="18"/>
      <c r="O34" s="18"/>
      <c r="P34" s="18"/>
      <c r="Q34" s="18"/>
      <c r="R34" s="51"/>
      <c r="S34" s="51"/>
      <c r="T34" s="51"/>
      <c r="U34" s="51"/>
      <c r="V34" s="51"/>
      <c r="W34" s="51"/>
      <c r="X34" s="51"/>
      <c r="Y34" s="51"/>
      <c r="Z34" s="51"/>
      <c r="AA34" s="5"/>
      <c r="AB34" s="5"/>
      <c r="AC34" s="5"/>
      <c r="AD34" s="5"/>
    </row>
    <row r="35" spans="1:30" ht="14.4" x14ac:dyDescent="0.25">
      <c r="A35" s="57" t="s">
        <v>204</v>
      </c>
      <c r="B35" s="56" t="s">
        <v>33</v>
      </c>
      <c r="C35" s="55" t="s">
        <v>238</v>
      </c>
      <c r="D35" s="56" t="s">
        <v>304</v>
      </c>
      <c r="E35" s="58">
        <v>1</v>
      </c>
      <c r="F35" s="57" t="s">
        <v>261</v>
      </c>
      <c r="G35" s="59">
        <v>0</v>
      </c>
      <c r="H35" s="16">
        <v>807.29</v>
      </c>
      <c r="I35" s="16">
        <v>3229.18</v>
      </c>
      <c r="J35" s="17">
        <f t="shared" si="0"/>
        <v>4036.47</v>
      </c>
      <c r="K35" s="18"/>
      <c r="L35" s="18"/>
      <c r="M35" s="18"/>
      <c r="N35" s="18"/>
      <c r="O35" s="18"/>
      <c r="P35" s="18"/>
      <c r="Q35" s="18"/>
      <c r="R35" s="51"/>
      <c r="S35" s="51"/>
      <c r="T35" s="51"/>
      <c r="U35" s="51"/>
      <c r="V35" s="51"/>
      <c r="W35" s="51"/>
      <c r="X35" s="51"/>
      <c r="Y35" s="51"/>
      <c r="Z35" s="51"/>
      <c r="AA35" s="5"/>
      <c r="AB35" s="5"/>
      <c r="AC35" s="5"/>
      <c r="AD35" s="5"/>
    </row>
    <row r="36" spans="1:30" ht="14.4" x14ac:dyDescent="0.25">
      <c r="A36" s="57" t="s">
        <v>205</v>
      </c>
      <c r="B36" s="56" t="s">
        <v>33</v>
      </c>
      <c r="C36" s="55" t="s">
        <v>238</v>
      </c>
      <c r="D36" s="56" t="s">
        <v>304</v>
      </c>
      <c r="E36" s="58">
        <v>1</v>
      </c>
      <c r="F36" s="57" t="s">
        <v>262</v>
      </c>
      <c r="G36" s="59">
        <v>0</v>
      </c>
      <c r="H36" s="16">
        <v>807.29</v>
      </c>
      <c r="I36" s="16">
        <v>3229.18</v>
      </c>
      <c r="J36" s="17">
        <f t="shared" si="0"/>
        <v>4036.47</v>
      </c>
      <c r="K36" s="18"/>
      <c r="L36" s="18"/>
      <c r="M36" s="18"/>
      <c r="N36" s="18"/>
      <c r="O36" s="18"/>
      <c r="P36" s="18"/>
      <c r="Q36" s="18"/>
      <c r="R36" s="51"/>
      <c r="S36" s="51"/>
      <c r="T36" s="51"/>
      <c r="U36" s="51"/>
      <c r="V36" s="51"/>
      <c r="W36" s="51"/>
      <c r="X36" s="51"/>
      <c r="Y36" s="51"/>
      <c r="Z36" s="51"/>
      <c r="AA36" s="5"/>
      <c r="AB36" s="5"/>
      <c r="AC36" s="5"/>
      <c r="AD36" s="5"/>
    </row>
    <row r="37" spans="1:30" ht="14.4" x14ac:dyDescent="0.25">
      <c r="A37" s="57" t="s">
        <v>206</v>
      </c>
      <c r="B37" s="56" t="s">
        <v>33</v>
      </c>
      <c r="C37" s="55" t="s">
        <v>238</v>
      </c>
      <c r="D37" s="56" t="s">
        <v>304</v>
      </c>
      <c r="E37" s="58">
        <v>1</v>
      </c>
      <c r="F37" s="57" t="s">
        <v>263</v>
      </c>
      <c r="G37" s="59">
        <v>0</v>
      </c>
      <c r="H37" s="16">
        <v>807.29</v>
      </c>
      <c r="I37" s="16">
        <v>3229.18</v>
      </c>
      <c r="J37" s="17">
        <f t="shared" si="0"/>
        <v>4036.47</v>
      </c>
      <c r="K37" s="18"/>
      <c r="L37" s="18"/>
      <c r="M37" s="18"/>
      <c r="N37" s="18"/>
      <c r="O37" s="18"/>
      <c r="P37" s="18"/>
      <c r="Q37" s="18"/>
      <c r="R37" s="51"/>
      <c r="S37" s="51"/>
      <c r="T37" s="51"/>
      <c r="U37" s="51"/>
      <c r="V37" s="51"/>
      <c r="W37" s="51"/>
      <c r="X37" s="51"/>
      <c r="Y37" s="51"/>
      <c r="Z37" s="51"/>
      <c r="AA37" s="5"/>
      <c r="AB37" s="5"/>
      <c r="AC37" s="5"/>
      <c r="AD37" s="5"/>
    </row>
    <row r="38" spans="1:30" ht="14.4" x14ac:dyDescent="0.25">
      <c r="A38" s="57" t="s">
        <v>207</v>
      </c>
      <c r="B38" s="56" t="s">
        <v>33</v>
      </c>
      <c r="C38" s="55" t="s">
        <v>238</v>
      </c>
      <c r="D38" s="56" t="s">
        <v>304</v>
      </c>
      <c r="E38" s="58">
        <v>1</v>
      </c>
      <c r="F38" s="57" t="s">
        <v>264</v>
      </c>
      <c r="G38" s="59">
        <v>0</v>
      </c>
      <c r="H38" s="16">
        <v>807.29</v>
      </c>
      <c r="I38" s="16">
        <v>3229.18</v>
      </c>
      <c r="J38" s="17">
        <f t="shared" si="0"/>
        <v>4036.47</v>
      </c>
      <c r="K38" s="18"/>
      <c r="L38" s="18"/>
      <c r="M38" s="18"/>
      <c r="N38" s="18"/>
      <c r="O38" s="18"/>
      <c r="P38" s="18"/>
      <c r="Q38" s="18"/>
      <c r="R38" s="51"/>
      <c r="S38" s="51"/>
      <c r="T38" s="51"/>
      <c r="U38" s="51"/>
      <c r="V38" s="51"/>
      <c r="W38" s="51"/>
      <c r="X38" s="51"/>
      <c r="Y38" s="51"/>
      <c r="Z38" s="51"/>
      <c r="AA38" s="5"/>
      <c r="AB38" s="5"/>
      <c r="AC38" s="5"/>
      <c r="AD38" s="5"/>
    </row>
    <row r="39" spans="1:30" ht="14.4" x14ac:dyDescent="0.25">
      <c r="A39" s="57" t="s">
        <v>208</v>
      </c>
      <c r="B39" s="56" t="s">
        <v>33</v>
      </c>
      <c r="C39" s="55" t="s">
        <v>238</v>
      </c>
      <c r="D39" s="56" t="s">
        <v>304</v>
      </c>
      <c r="E39" s="58">
        <v>1</v>
      </c>
      <c r="F39" s="57" t="s">
        <v>265</v>
      </c>
      <c r="G39" s="59">
        <v>0</v>
      </c>
      <c r="H39" s="16">
        <v>807.29</v>
      </c>
      <c r="I39" s="16">
        <v>3229.18</v>
      </c>
      <c r="J39" s="17">
        <f t="shared" si="0"/>
        <v>4036.47</v>
      </c>
      <c r="K39" s="18"/>
      <c r="L39" s="18"/>
      <c r="M39" s="18"/>
      <c r="N39" s="18"/>
      <c r="O39" s="18"/>
      <c r="P39" s="18"/>
      <c r="Q39" s="18"/>
      <c r="R39" s="51"/>
      <c r="S39" s="51"/>
      <c r="T39" s="51"/>
      <c r="U39" s="51"/>
      <c r="V39" s="51"/>
      <c r="W39" s="51"/>
      <c r="X39" s="51"/>
      <c r="Y39" s="51"/>
      <c r="Z39" s="51"/>
      <c r="AA39" s="5"/>
      <c r="AB39" s="5"/>
      <c r="AC39" s="5"/>
      <c r="AD39" s="5"/>
    </row>
    <row r="40" spans="1:30" ht="14.4" x14ac:dyDescent="0.25">
      <c r="A40" s="57" t="s">
        <v>209</v>
      </c>
      <c r="B40" s="56" t="s">
        <v>33</v>
      </c>
      <c r="C40" s="55" t="s">
        <v>238</v>
      </c>
      <c r="D40" s="56" t="s">
        <v>304</v>
      </c>
      <c r="E40" s="58">
        <v>1</v>
      </c>
      <c r="F40" s="57" t="s">
        <v>266</v>
      </c>
      <c r="G40" s="59">
        <v>0</v>
      </c>
      <c r="H40" s="16">
        <v>807.29</v>
      </c>
      <c r="I40" s="16">
        <v>3229.18</v>
      </c>
      <c r="J40" s="17">
        <f t="shared" si="0"/>
        <v>4036.47</v>
      </c>
      <c r="K40" s="18"/>
      <c r="L40" s="18"/>
      <c r="M40" s="18"/>
      <c r="N40" s="18"/>
      <c r="O40" s="18"/>
      <c r="P40" s="18"/>
      <c r="Q40" s="18"/>
      <c r="R40" s="51"/>
      <c r="S40" s="51"/>
      <c r="T40" s="51"/>
      <c r="U40" s="51"/>
      <c r="V40" s="51"/>
      <c r="W40" s="51"/>
      <c r="X40" s="51"/>
      <c r="Y40" s="51"/>
      <c r="Z40" s="51"/>
      <c r="AA40" s="5"/>
      <c r="AB40" s="5"/>
      <c r="AC40" s="5"/>
      <c r="AD40" s="5"/>
    </row>
    <row r="41" spans="1:30" ht="14.4" x14ac:dyDescent="0.25">
      <c r="A41" s="57" t="s">
        <v>210</v>
      </c>
      <c r="B41" s="56" t="s">
        <v>33</v>
      </c>
      <c r="C41" s="55" t="s">
        <v>238</v>
      </c>
      <c r="D41" s="56" t="s">
        <v>304</v>
      </c>
      <c r="E41" s="58">
        <v>1</v>
      </c>
      <c r="F41" s="57" t="s">
        <v>267</v>
      </c>
      <c r="G41" s="59">
        <v>0</v>
      </c>
      <c r="H41" s="16">
        <v>807.29</v>
      </c>
      <c r="I41" s="16">
        <v>3229.18</v>
      </c>
      <c r="J41" s="17">
        <f t="shared" si="0"/>
        <v>4036.47</v>
      </c>
      <c r="K41" s="18"/>
      <c r="L41" s="18"/>
      <c r="M41" s="18"/>
      <c r="N41" s="18"/>
      <c r="O41" s="18"/>
      <c r="P41" s="18"/>
      <c r="Q41" s="18"/>
      <c r="R41" s="51"/>
      <c r="S41" s="51"/>
      <c r="T41" s="51"/>
      <c r="U41" s="51"/>
      <c r="V41" s="51"/>
      <c r="W41" s="51"/>
      <c r="X41" s="51"/>
      <c r="Y41" s="51"/>
      <c r="Z41" s="51"/>
      <c r="AA41" s="5"/>
      <c r="AB41" s="5"/>
      <c r="AC41" s="5"/>
      <c r="AD41" s="5"/>
    </row>
    <row r="42" spans="1:30" ht="14.4" x14ac:dyDescent="0.25">
      <c r="A42" s="57" t="s">
        <v>211</v>
      </c>
      <c r="B42" s="56" t="s">
        <v>33</v>
      </c>
      <c r="C42" s="55" t="s">
        <v>238</v>
      </c>
      <c r="D42" s="56" t="s">
        <v>304</v>
      </c>
      <c r="E42" s="58">
        <v>1</v>
      </c>
      <c r="F42" s="57" t="s">
        <v>268</v>
      </c>
      <c r="G42" s="59">
        <v>0</v>
      </c>
      <c r="H42" s="16">
        <v>807.29</v>
      </c>
      <c r="I42" s="16">
        <v>3229.18</v>
      </c>
      <c r="J42" s="17">
        <f t="shared" si="0"/>
        <v>4036.47</v>
      </c>
      <c r="K42" s="18"/>
      <c r="L42" s="18"/>
      <c r="M42" s="18"/>
      <c r="N42" s="18"/>
      <c r="O42" s="18"/>
      <c r="P42" s="18"/>
      <c r="Q42" s="18"/>
      <c r="R42" s="51"/>
      <c r="S42" s="51"/>
      <c r="T42" s="51"/>
      <c r="U42" s="51"/>
      <c r="V42" s="51"/>
      <c r="W42" s="51"/>
      <c r="X42" s="51"/>
      <c r="Y42" s="51"/>
      <c r="Z42" s="51"/>
      <c r="AA42" s="5"/>
      <c r="AB42" s="5"/>
      <c r="AC42" s="5"/>
      <c r="AD42" s="5"/>
    </row>
    <row r="43" spans="1:30" ht="14.4" x14ac:dyDescent="0.25">
      <c r="A43" s="57" t="s">
        <v>211</v>
      </c>
      <c r="B43" s="56" t="s">
        <v>33</v>
      </c>
      <c r="C43" s="55" t="s">
        <v>238</v>
      </c>
      <c r="D43" s="56" t="s">
        <v>304</v>
      </c>
      <c r="E43" s="58">
        <v>1</v>
      </c>
      <c r="F43" s="57" t="s">
        <v>269</v>
      </c>
      <c r="G43" s="59">
        <v>0</v>
      </c>
      <c r="H43" s="16">
        <v>807.29</v>
      </c>
      <c r="I43" s="16">
        <v>3229.18</v>
      </c>
      <c r="J43" s="17">
        <f t="shared" si="0"/>
        <v>4036.47</v>
      </c>
      <c r="K43" s="18"/>
      <c r="L43" s="18"/>
      <c r="M43" s="18"/>
      <c r="N43" s="18"/>
      <c r="O43" s="18"/>
      <c r="P43" s="18"/>
      <c r="Q43" s="18"/>
      <c r="R43" s="51"/>
      <c r="S43" s="51"/>
      <c r="T43" s="51"/>
      <c r="U43" s="51"/>
      <c r="V43" s="51"/>
      <c r="W43" s="51"/>
      <c r="X43" s="51"/>
      <c r="Y43" s="51"/>
      <c r="Z43" s="51"/>
      <c r="AA43" s="5"/>
      <c r="AB43" s="5"/>
      <c r="AC43" s="5"/>
      <c r="AD43" s="5"/>
    </row>
    <row r="44" spans="1:30" ht="14.4" x14ac:dyDescent="0.25">
      <c r="A44" s="57" t="s">
        <v>212</v>
      </c>
      <c r="B44" s="56" t="s">
        <v>33</v>
      </c>
      <c r="C44" s="55" t="s">
        <v>238</v>
      </c>
      <c r="D44" s="56" t="s">
        <v>304</v>
      </c>
      <c r="E44" s="58">
        <v>1</v>
      </c>
      <c r="F44" s="57" t="s">
        <v>270</v>
      </c>
      <c r="G44" s="59">
        <v>0</v>
      </c>
      <c r="H44" s="16">
        <v>807.29</v>
      </c>
      <c r="I44" s="16">
        <v>3229.18</v>
      </c>
      <c r="J44" s="17">
        <f t="shared" si="0"/>
        <v>4036.47</v>
      </c>
      <c r="K44" s="18"/>
      <c r="L44" s="18"/>
      <c r="M44" s="18"/>
      <c r="N44" s="18"/>
      <c r="O44" s="18"/>
      <c r="P44" s="18"/>
      <c r="Q44" s="18"/>
      <c r="R44" s="51"/>
      <c r="S44" s="51"/>
      <c r="T44" s="51"/>
      <c r="U44" s="51"/>
      <c r="V44" s="51"/>
      <c r="W44" s="51"/>
      <c r="X44" s="51"/>
      <c r="Y44" s="51"/>
      <c r="Z44" s="51"/>
      <c r="AA44" s="5"/>
      <c r="AB44" s="5"/>
      <c r="AC44" s="5"/>
      <c r="AD44" s="5"/>
    </row>
    <row r="45" spans="1:30" ht="14.4" x14ac:dyDescent="0.25">
      <c r="A45" s="57" t="s">
        <v>213</v>
      </c>
      <c r="B45" s="56" t="s">
        <v>33</v>
      </c>
      <c r="C45" s="55" t="s">
        <v>238</v>
      </c>
      <c r="D45" s="56" t="s">
        <v>304</v>
      </c>
      <c r="E45" s="58">
        <v>1</v>
      </c>
      <c r="F45" s="57" t="s">
        <v>271</v>
      </c>
      <c r="G45" s="59">
        <v>0</v>
      </c>
      <c r="H45" s="16">
        <v>807.29</v>
      </c>
      <c r="I45" s="16">
        <v>3229.18</v>
      </c>
      <c r="J45" s="17">
        <f t="shared" si="0"/>
        <v>4036.47</v>
      </c>
      <c r="K45" s="18"/>
      <c r="L45" s="18"/>
      <c r="M45" s="18"/>
      <c r="N45" s="18"/>
      <c r="O45" s="18"/>
      <c r="P45" s="18"/>
      <c r="Q45" s="18"/>
      <c r="R45" s="51"/>
      <c r="S45" s="51"/>
      <c r="T45" s="51"/>
      <c r="U45" s="51"/>
      <c r="V45" s="51"/>
      <c r="W45" s="51"/>
      <c r="X45" s="51"/>
      <c r="Y45" s="51"/>
      <c r="Z45" s="51"/>
      <c r="AA45" s="5"/>
      <c r="AB45" s="5"/>
      <c r="AC45" s="5"/>
      <c r="AD45" s="5"/>
    </row>
    <row r="46" spans="1:30" ht="14.4" x14ac:dyDescent="0.25">
      <c r="A46" s="57" t="s">
        <v>208</v>
      </c>
      <c r="B46" s="56" t="s">
        <v>33</v>
      </c>
      <c r="C46" s="55" t="s">
        <v>238</v>
      </c>
      <c r="D46" s="56" t="s">
        <v>304</v>
      </c>
      <c r="E46" s="58">
        <v>1</v>
      </c>
      <c r="F46" s="57" t="s">
        <v>272</v>
      </c>
      <c r="G46" s="59">
        <v>0</v>
      </c>
      <c r="H46" s="16">
        <v>807.29</v>
      </c>
      <c r="I46" s="16">
        <v>3229.18</v>
      </c>
      <c r="J46" s="17">
        <f t="shared" si="0"/>
        <v>4036.47</v>
      </c>
      <c r="K46" s="18"/>
      <c r="L46" s="18"/>
      <c r="M46" s="18"/>
      <c r="N46" s="18"/>
      <c r="O46" s="18"/>
      <c r="P46" s="18"/>
      <c r="Q46" s="18"/>
      <c r="R46" s="51"/>
      <c r="S46" s="51"/>
      <c r="T46" s="51"/>
      <c r="U46" s="51"/>
      <c r="V46" s="51"/>
      <c r="W46" s="51"/>
      <c r="X46" s="51"/>
      <c r="Y46" s="51"/>
      <c r="Z46" s="51"/>
      <c r="AA46" s="5"/>
      <c r="AB46" s="5"/>
      <c r="AC46" s="5"/>
      <c r="AD46" s="5"/>
    </row>
    <row r="47" spans="1:30" ht="14.4" x14ac:dyDescent="0.25">
      <c r="A47" s="57" t="s">
        <v>214</v>
      </c>
      <c r="B47" s="56" t="s">
        <v>33</v>
      </c>
      <c r="C47" s="55" t="s">
        <v>238</v>
      </c>
      <c r="D47" s="56" t="s">
        <v>304</v>
      </c>
      <c r="E47" s="58">
        <v>1</v>
      </c>
      <c r="F47" s="57" t="s">
        <v>273</v>
      </c>
      <c r="G47" s="59">
        <v>0</v>
      </c>
      <c r="H47" s="16">
        <v>807.29</v>
      </c>
      <c r="I47" s="16">
        <v>3229.18</v>
      </c>
      <c r="J47" s="17">
        <f t="shared" si="0"/>
        <v>4036.47</v>
      </c>
      <c r="K47" s="18"/>
      <c r="L47" s="18"/>
      <c r="M47" s="18"/>
      <c r="N47" s="18"/>
      <c r="O47" s="18"/>
      <c r="P47" s="18"/>
      <c r="Q47" s="18"/>
      <c r="R47" s="51"/>
      <c r="S47" s="51"/>
      <c r="T47" s="51"/>
      <c r="U47" s="51"/>
      <c r="V47" s="51"/>
      <c r="W47" s="51"/>
      <c r="X47" s="51"/>
      <c r="Y47" s="51"/>
      <c r="Z47" s="51"/>
      <c r="AA47" s="5"/>
      <c r="AB47" s="5"/>
      <c r="AC47" s="5"/>
      <c r="AD47" s="5"/>
    </row>
    <row r="48" spans="1:30" ht="14.4" x14ac:dyDescent="0.25">
      <c r="A48" s="57" t="s">
        <v>204</v>
      </c>
      <c r="B48" s="56" t="s">
        <v>33</v>
      </c>
      <c r="C48" s="55" t="s">
        <v>238</v>
      </c>
      <c r="D48" s="56" t="s">
        <v>304</v>
      </c>
      <c r="E48" s="58">
        <v>1</v>
      </c>
      <c r="F48" s="57" t="s">
        <v>274</v>
      </c>
      <c r="G48" s="59">
        <v>0</v>
      </c>
      <c r="H48" s="16">
        <v>807.29</v>
      </c>
      <c r="I48" s="16">
        <v>3229.18</v>
      </c>
      <c r="J48" s="17">
        <f t="shared" si="0"/>
        <v>4036.47</v>
      </c>
      <c r="K48" s="18"/>
      <c r="L48" s="18"/>
      <c r="M48" s="18"/>
      <c r="N48" s="18"/>
      <c r="O48" s="18"/>
      <c r="P48" s="18"/>
      <c r="Q48" s="18"/>
      <c r="R48" s="51"/>
      <c r="S48" s="51"/>
      <c r="T48" s="51"/>
      <c r="U48" s="51"/>
      <c r="V48" s="51"/>
      <c r="W48" s="51"/>
      <c r="X48" s="51"/>
      <c r="Y48" s="51"/>
      <c r="Z48" s="51"/>
      <c r="AA48" s="5"/>
      <c r="AB48" s="5"/>
      <c r="AC48" s="5"/>
      <c r="AD48" s="5"/>
    </row>
    <row r="49" spans="1:30" ht="14.4" x14ac:dyDescent="0.25">
      <c r="A49" s="57" t="s">
        <v>208</v>
      </c>
      <c r="B49" s="56" t="s">
        <v>33</v>
      </c>
      <c r="C49" s="55" t="s">
        <v>238</v>
      </c>
      <c r="D49" s="56" t="s">
        <v>304</v>
      </c>
      <c r="E49" s="58">
        <v>1</v>
      </c>
      <c r="F49" s="57" t="s">
        <v>275</v>
      </c>
      <c r="G49" s="59">
        <v>0</v>
      </c>
      <c r="H49" s="16">
        <v>807.29</v>
      </c>
      <c r="I49" s="16">
        <v>3229.18</v>
      </c>
      <c r="J49" s="17">
        <f t="shared" si="0"/>
        <v>4036.47</v>
      </c>
      <c r="K49" s="18"/>
      <c r="L49" s="18"/>
      <c r="M49" s="18"/>
      <c r="N49" s="18"/>
      <c r="O49" s="18"/>
      <c r="P49" s="18"/>
      <c r="Q49" s="18"/>
      <c r="R49" s="51"/>
      <c r="S49" s="51"/>
      <c r="T49" s="51"/>
      <c r="U49" s="51"/>
      <c r="V49" s="51"/>
      <c r="W49" s="51"/>
      <c r="X49" s="51"/>
      <c r="Y49" s="51"/>
      <c r="Z49" s="51"/>
      <c r="AA49" s="5"/>
      <c r="AB49" s="5"/>
      <c r="AC49" s="5"/>
      <c r="AD49" s="5"/>
    </row>
    <row r="50" spans="1:30" ht="14.4" x14ac:dyDescent="0.25">
      <c r="A50" s="57" t="s">
        <v>215</v>
      </c>
      <c r="B50" s="56" t="s">
        <v>33</v>
      </c>
      <c r="C50" s="55" t="s">
        <v>238</v>
      </c>
      <c r="D50" s="56" t="s">
        <v>304</v>
      </c>
      <c r="E50" s="58">
        <v>1</v>
      </c>
      <c r="F50" s="57" t="s">
        <v>276</v>
      </c>
      <c r="G50" s="59">
        <v>0</v>
      </c>
      <c r="H50" s="16">
        <v>807.29</v>
      </c>
      <c r="I50" s="16">
        <v>3229.18</v>
      </c>
      <c r="J50" s="17">
        <f t="shared" si="0"/>
        <v>4036.47</v>
      </c>
      <c r="K50" s="18"/>
      <c r="L50" s="18"/>
      <c r="M50" s="18"/>
      <c r="N50" s="18"/>
      <c r="O50" s="18"/>
      <c r="P50" s="18"/>
      <c r="Q50" s="18"/>
      <c r="R50" s="51"/>
      <c r="S50" s="51"/>
      <c r="T50" s="51"/>
      <c r="U50" s="51"/>
      <c r="V50" s="51"/>
      <c r="W50" s="51"/>
      <c r="X50" s="51"/>
      <c r="Y50" s="51"/>
      <c r="Z50" s="51"/>
      <c r="AA50" s="5"/>
      <c r="AB50" s="5"/>
      <c r="AC50" s="5"/>
      <c r="AD50" s="5"/>
    </row>
    <row r="51" spans="1:30" ht="14.4" x14ac:dyDescent="0.25">
      <c r="A51" s="57" t="s">
        <v>216</v>
      </c>
      <c r="B51" s="56" t="s">
        <v>33</v>
      </c>
      <c r="C51" s="55" t="s">
        <v>238</v>
      </c>
      <c r="D51" s="56" t="s">
        <v>304</v>
      </c>
      <c r="E51" s="58">
        <v>1</v>
      </c>
      <c r="F51" s="57" t="s">
        <v>277</v>
      </c>
      <c r="G51" s="59">
        <v>0</v>
      </c>
      <c r="H51" s="16">
        <v>807.29</v>
      </c>
      <c r="I51" s="16">
        <v>3229.18</v>
      </c>
      <c r="J51" s="17">
        <f t="shared" si="0"/>
        <v>4036.47</v>
      </c>
      <c r="K51" s="18"/>
      <c r="L51" s="18"/>
      <c r="M51" s="18"/>
      <c r="N51" s="18"/>
      <c r="O51" s="18"/>
      <c r="P51" s="18"/>
      <c r="Q51" s="18"/>
      <c r="R51" s="51"/>
      <c r="S51" s="51"/>
      <c r="T51" s="51"/>
      <c r="U51" s="51"/>
      <c r="V51" s="51"/>
      <c r="W51" s="51"/>
      <c r="X51" s="51"/>
      <c r="Y51" s="51"/>
      <c r="Z51" s="51"/>
      <c r="AA51" s="5"/>
      <c r="AB51" s="5"/>
      <c r="AC51" s="5"/>
      <c r="AD51" s="5"/>
    </row>
    <row r="52" spans="1:30" ht="14.4" x14ac:dyDescent="0.25">
      <c r="A52" s="57" t="s">
        <v>216</v>
      </c>
      <c r="B52" s="56" t="s">
        <v>33</v>
      </c>
      <c r="C52" s="55" t="s">
        <v>238</v>
      </c>
      <c r="D52" s="56" t="s">
        <v>304</v>
      </c>
      <c r="E52" s="58">
        <v>1</v>
      </c>
      <c r="F52" s="57" t="s">
        <v>278</v>
      </c>
      <c r="G52" s="59">
        <v>0</v>
      </c>
      <c r="H52" s="16">
        <v>807.29</v>
      </c>
      <c r="I52" s="16">
        <v>3229.18</v>
      </c>
      <c r="J52" s="17">
        <f t="shared" si="0"/>
        <v>4036.47</v>
      </c>
      <c r="K52" s="18"/>
      <c r="L52" s="18"/>
      <c r="M52" s="18"/>
      <c r="N52" s="18"/>
      <c r="O52" s="18"/>
      <c r="P52" s="18"/>
      <c r="Q52" s="18"/>
      <c r="R52" s="51"/>
      <c r="S52" s="51"/>
      <c r="T52" s="51"/>
      <c r="U52" s="51"/>
      <c r="V52" s="51"/>
      <c r="W52" s="51"/>
      <c r="X52" s="51"/>
      <c r="Y52" s="51"/>
      <c r="Z52" s="51"/>
      <c r="AA52" s="5"/>
      <c r="AB52" s="5"/>
      <c r="AC52" s="5"/>
      <c r="AD52" s="5"/>
    </row>
    <row r="53" spans="1:30" ht="14.4" x14ac:dyDescent="0.25">
      <c r="A53" s="57" t="s">
        <v>215</v>
      </c>
      <c r="B53" s="56" t="s">
        <v>33</v>
      </c>
      <c r="C53" s="55" t="s">
        <v>238</v>
      </c>
      <c r="D53" s="56" t="s">
        <v>304</v>
      </c>
      <c r="E53" s="58">
        <v>1</v>
      </c>
      <c r="F53" s="57" t="s">
        <v>279</v>
      </c>
      <c r="G53" s="59">
        <v>0</v>
      </c>
      <c r="H53" s="16">
        <v>807.29</v>
      </c>
      <c r="I53" s="16">
        <v>3229.18</v>
      </c>
      <c r="J53" s="17">
        <f t="shared" si="0"/>
        <v>4036.47</v>
      </c>
      <c r="K53" s="18"/>
      <c r="L53" s="18"/>
      <c r="M53" s="18"/>
      <c r="N53" s="18"/>
      <c r="O53" s="18"/>
      <c r="P53" s="18"/>
      <c r="Q53" s="18"/>
      <c r="R53" s="51"/>
      <c r="S53" s="51"/>
      <c r="T53" s="51"/>
      <c r="U53" s="51"/>
      <c r="V53" s="51"/>
      <c r="W53" s="51"/>
      <c r="X53" s="51"/>
      <c r="Y53" s="51"/>
      <c r="Z53" s="51"/>
      <c r="AA53" s="5"/>
      <c r="AB53" s="5"/>
      <c r="AC53" s="5"/>
      <c r="AD53" s="5"/>
    </row>
    <row r="54" spans="1:30" ht="14.4" x14ac:dyDescent="0.25">
      <c r="A54" s="57" t="s">
        <v>202</v>
      </c>
      <c r="B54" s="56" t="s">
        <v>33</v>
      </c>
      <c r="C54" s="55" t="s">
        <v>238</v>
      </c>
      <c r="D54" s="56" t="s">
        <v>303</v>
      </c>
      <c r="E54" s="58">
        <v>1</v>
      </c>
      <c r="F54" s="57"/>
      <c r="G54" s="59"/>
      <c r="H54" s="16"/>
      <c r="I54" s="16"/>
      <c r="J54" s="17"/>
      <c r="K54" s="18"/>
      <c r="L54" s="18"/>
      <c r="M54" s="18"/>
      <c r="N54" s="18"/>
      <c r="O54" s="18"/>
      <c r="P54" s="18"/>
      <c r="Q54" s="18"/>
      <c r="R54" s="51"/>
      <c r="S54" s="51"/>
      <c r="T54" s="51"/>
      <c r="U54" s="51"/>
      <c r="V54" s="51"/>
      <c r="W54" s="51"/>
      <c r="X54" s="51"/>
      <c r="Y54" s="51"/>
      <c r="Z54" s="51"/>
      <c r="AA54" s="5"/>
      <c r="AB54" s="5"/>
      <c r="AC54" s="5"/>
      <c r="AD54" s="5"/>
    </row>
    <row r="55" spans="1:30" ht="14.4" x14ac:dyDescent="0.25">
      <c r="A55" s="57" t="s">
        <v>217</v>
      </c>
      <c r="B55" s="56" t="s">
        <v>35</v>
      </c>
      <c r="C55" s="55" t="s">
        <v>238</v>
      </c>
      <c r="D55" s="56" t="s">
        <v>304</v>
      </c>
      <c r="E55" s="58">
        <v>1</v>
      </c>
      <c r="F55" s="57" t="s">
        <v>280</v>
      </c>
      <c r="G55" s="59">
        <v>0</v>
      </c>
      <c r="H55" s="16">
        <v>664.44</v>
      </c>
      <c r="I55" s="16">
        <v>2657.77</v>
      </c>
      <c r="J55" s="17">
        <f t="shared" si="0"/>
        <v>3322.21</v>
      </c>
      <c r="K55" s="18"/>
      <c r="L55" s="18"/>
      <c r="M55" s="18"/>
      <c r="N55" s="18"/>
      <c r="O55" s="18"/>
      <c r="P55" s="18"/>
      <c r="Q55" s="18"/>
      <c r="R55" s="51"/>
      <c r="S55" s="51"/>
      <c r="T55" s="51"/>
      <c r="U55" s="51"/>
      <c r="V55" s="51"/>
      <c r="W55" s="51"/>
      <c r="X55" s="51"/>
      <c r="Y55" s="51"/>
      <c r="Z55" s="51"/>
      <c r="AA55" s="5"/>
      <c r="AB55" s="5"/>
      <c r="AC55" s="5"/>
      <c r="AD55" s="5"/>
    </row>
    <row r="56" spans="1:30" ht="14.4" x14ac:dyDescent="0.25">
      <c r="A56" s="57" t="s">
        <v>218</v>
      </c>
      <c r="B56" s="56" t="s">
        <v>35</v>
      </c>
      <c r="C56" s="55" t="s">
        <v>238</v>
      </c>
      <c r="D56" s="56" t="s">
        <v>304</v>
      </c>
      <c r="E56" s="58">
        <v>1</v>
      </c>
      <c r="F56" s="57" t="s">
        <v>281</v>
      </c>
      <c r="G56" s="59">
        <v>0</v>
      </c>
      <c r="H56" s="16">
        <v>664.44</v>
      </c>
      <c r="I56" s="16">
        <v>2657.77</v>
      </c>
      <c r="J56" s="17">
        <f t="shared" si="0"/>
        <v>3322.21</v>
      </c>
      <c r="K56" s="18"/>
      <c r="L56" s="18"/>
      <c r="M56" s="18"/>
      <c r="N56" s="18"/>
      <c r="O56" s="18"/>
      <c r="P56" s="18"/>
      <c r="Q56" s="18"/>
      <c r="R56" s="51"/>
      <c r="S56" s="51"/>
      <c r="T56" s="51"/>
      <c r="U56" s="51"/>
      <c r="V56" s="51"/>
      <c r="W56" s="51"/>
      <c r="X56" s="51"/>
      <c r="Y56" s="51"/>
      <c r="Z56" s="51"/>
      <c r="AA56" s="5"/>
      <c r="AB56" s="5"/>
      <c r="AC56" s="5"/>
      <c r="AD56" s="5"/>
    </row>
    <row r="57" spans="1:30" ht="14.4" x14ac:dyDescent="0.25">
      <c r="A57" s="57" t="s">
        <v>218</v>
      </c>
      <c r="B57" s="56" t="s">
        <v>35</v>
      </c>
      <c r="C57" s="55" t="s">
        <v>238</v>
      </c>
      <c r="D57" s="56" t="s">
        <v>304</v>
      </c>
      <c r="E57" s="58">
        <v>1</v>
      </c>
      <c r="F57" s="57" t="s">
        <v>282</v>
      </c>
      <c r="G57" s="59">
        <v>0</v>
      </c>
      <c r="H57" s="16">
        <v>664.44</v>
      </c>
      <c r="I57" s="16">
        <v>2657.77</v>
      </c>
      <c r="J57" s="17">
        <f t="shared" si="0"/>
        <v>3322.21</v>
      </c>
      <c r="K57" s="18"/>
      <c r="L57" s="18"/>
      <c r="M57" s="18"/>
      <c r="N57" s="18"/>
      <c r="O57" s="18"/>
      <c r="P57" s="18"/>
      <c r="Q57" s="18"/>
      <c r="R57" s="51"/>
      <c r="S57" s="51"/>
      <c r="T57" s="51"/>
      <c r="U57" s="51"/>
      <c r="V57" s="51"/>
      <c r="W57" s="51"/>
      <c r="X57" s="51"/>
      <c r="Y57" s="51"/>
      <c r="Z57" s="51"/>
      <c r="AA57" s="5"/>
      <c r="AB57" s="5"/>
      <c r="AC57" s="5"/>
      <c r="AD57" s="5"/>
    </row>
    <row r="58" spans="1:30" ht="14.4" x14ac:dyDescent="0.25">
      <c r="A58" s="57" t="s">
        <v>219</v>
      </c>
      <c r="B58" s="56" t="s">
        <v>35</v>
      </c>
      <c r="C58" s="55" t="s">
        <v>238</v>
      </c>
      <c r="D58" s="56" t="s">
        <v>304</v>
      </c>
      <c r="E58" s="58">
        <v>1</v>
      </c>
      <c r="F58" s="57" t="s">
        <v>283</v>
      </c>
      <c r="G58" s="59">
        <v>0</v>
      </c>
      <c r="H58" s="16">
        <v>664.44</v>
      </c>
      <c r="I58" s="16">
        <v>2657.77</v>
      </c>
      <c r="J58" s="17">
        <f t="shared" si="0"/>
        <v>3322.21</v>
      </c>
      <c r="K58" s="18"/>
      <c r="L58" s="18"/>
      <c r="M58" s="18"/>
      <c r="N58" s="18"/>
      <c r="O58" s="18"/>
      <c r="P58" s="18"/>
      <c r="Q58" s="18"/>
      <c r="R58" s="51"/>
      <c r="S58" s="51"/>
      <c r="T58" s="51"/>
      <c r="U58" s="51"/>
      <c r="V58" s="51"/>
      <c r="W58" s="51"/>
      <c r="X58" s="51"/>
      <c r="Y58" s="51"/>
      <c r="Z58" s="51"/>
      <c r="AA58" s="5"/>
      <c r="AB58" s="5"/>
      <c r="AC58" s="5"/>
      <c r="AD58" s="5"/>
    </row>
    <row r="59" spans="1:30" ht="14.4" x14ac:dyDescent="0.25">
      <c r="A59" s="57" t="s">
        <v>220</v>
      </c>
      <c r="B59" s="56" t="s">
        <v>35</v>
      </c>
      <c r="C59" s="55" t="s">
        <v>238</v>
      </c>
      <c r="D59" s="56" t="s">
        <v>304</v>
      </c>
      <c r="E59" s="58">
        <v>1</v>
      </c>
      <c r="F59" s="57" t="s">
        <v>284</v>
      </c>
      <c r="G59" s="59">
        <v>0</v>
      </c>
      <c r="H59" s="16">
        <v>664.44</v>
      </c>
      <c r="I59" s="16">
        <v>2657.77</v>
      </c>
      <c r="J59" s="17">
        <f t="shared" si="0"/>
        <v>3322.21</v>
      </c>
      <c r="K59" s="18"/>
      <c r="L59" s="18"/>
      <c r="M59" s="18"/>
      <c r="N59" s="18"/>
      <c r="O59" s="18"/>
      <c r="P59" s="18"/>
      <c r="Q59" s="18"/>
      <c r="R59" s="51"/>
      <c r="S59" s="51"/>
      <c r="T59" s="51"/>
      <c r="U59" s="51"/>
      <c r="V59" s="51"/>
      <c r="W59" s="51"/>
      <c r="X59" s="51"/>
      <c r="Y59" s="51"/>
      <c r="Z59" s="51"/>
      <c r="AA59" s="5"/>
      <c r="AB59" s="5"/>
      <c r="AC59" s="5"/>
      <c r="AD59" s="5"/>
    </row>
    <row r="60" spans="1:30" ht="14.4" x14ac:dyDescent="0.25">
      <c r="A60" s="57" t="s">
        <v>221</v>
      </c>
      <c r="B60" s="56" t="s">
        <v>35</v>
      </c>
      <c r="C60" s="55" t="s">
        <v>238</v>
      </c>
      <c r="D60" s="56" t="s">
        <v>304</v>
      </c>
      <c r="E60" s="58">
        <v>1</v>
      </c>
      <c r="F60" s="57" t="s">
        <v>285</v>
      </c>
      <c r="G60" s="59">
        <v>0</v>
      </c>
      <c r="H60" s="16">
        <v>664.44</v>
      </c>
      <c r="I60" s="16">
        <v>2657.77</v>
      </c>
      <c r="J60" s="17">
        <f t="shared" si="0"/>
        <v>3322.21</v>
      </c>
      <c r="K60" s="18"/>
      <c r="L60" s="18"/>
      <c r="M60" s="18"/>
      <c r="N60" s="18"/>
      <c r="O60" s="18"/>
      <c r="P60" s="18"/>
      <c r="Q60" s="18"/>
      <c r="R60" s="51"/>
      <c r="S60" s="51"/>
      <c r="T60" s="51"/>
      <c r="U60" s="51"/>
      <c r="V60" s="51"/>
      <c r="W60" s="51"/>
      <c r="X60" s="51"/>
      <c r="Y60" s="51"/>
      <c r="Z60" s="51"/>
      <c r="AA60" s="5"/>
      <c r="AB60" s="5"/>
      <c r="AC60" s="5"/>
      <c r="AD60" s="5"/>
    </row>
    <row r="61" spans="1:30" ht="14.4" x14ac:dyDescent="0.25">
      <c r="A61" s="57" t="s">
        <v>218</v>
      </c>
      <c r="B61" s="56" t="s">
        <v>35</v>
      </c>
      <c r="C61" s="55" t="s">
        <v>238</v>
      </c>
      <c r="D61" s="56" t="s">
        <v>304</v>
      </c>
      <c r="E61" s="58">
        <v>1</v>
      </c>
      <c r="F61" s="57" t="s">
        <v>286</v>
      </c>
      <c r="G61" s="59">
        <v>0</v>
      </c>
      <c r="H61" s="16">
        <v>664.44</v>
      </c>
      <c r="I61" s="16">
        <v>2657.77</v>
      </c>
      <c r="J61" s="17">
        <f t="shared" si="0"/>
        <v>3322.21</v>
      </c>
      <c r="K61" s="18"/>
      <c r="L61" s="18"/>
      <c r="M61" s="18"/>
      <c r="N61" s="18"/>
      <c r="O61" s="18"/>
      <c r="P61" s="18"/>
      <c r="Q61" s="18"/>
      <c r="R61" s="51"/>
      <c r="S61" s="51"/>
      <c r="T61" s="51"/>
      <c r="U61" s="51"/>
      <c r="V61" s="51"/>
      <c r="W61" s="51"/>
      <c r="X61" s="51"/>
      <c r="Y61" s="51"/>
      <c r="Z61" s="51"/>
      <c r="AA61" s="5"/>
      <c r="AB61" s="5"/>
      <c r="AC61" s="5"/>
      <c r="AD61" s="5"/>
    </row>
    <row r="62" spans="1:30" ht="14.4" x14ac:dyDescent="0.25">
      <c r="A62" s="57" t="s">
        <v>222</v>
      </c>
      <c r="B62" s="56" t="s">
        <v>35</v>
      </c>
      <c r="C62" s="55" t="s">
        <v>238</v>
      </c>
      <c r="D62" s="56" t="s">
        <v>304</v>
      </c>
      <c r="E62" s="58">
        <v>1</v>
      </c>
      <c r="F62" s="57" t="s">
        <v>287</v>
      </c>
      <c r="G62" s="59">
        <v>0</v>
      </c>
      <c r="H62" s="16">
        <v>664.44</v>
      </c>
      <c r="I62" s="16">
        <v>2657.77</v>
      </c>
      <c r="J62" s="17">
        <f t="shared" si="0"/>
        <v>3322.21</v>
      </c>
      <c r="K62" s="18"/>
      <c r="L62" s="18"/>
      <c r="M62" s="18"/>
      <c r="N62" s="18"/>
      <c r="O62" s="18"/>
      <c r="P62" s="18"/>
      <c r="Q62" s="18"/>
      <c r="R62" s="51"/>
      <c r="S62" s="51"/>
      <c r="T62" s="51"/>
      <c r="U62" s="51"/>
      <c r="V62" s="51"/>
      <c r="W62" s="51"/>
      <c r="X62" s="51"/>
      <c r="Y62" s="51"/>
      <c r="Z62" s="51"/>
      <c r="AA62" s="5"/>
      <c r="AB62" s="5"/>
      <c r="AC62" s="5"/>
      <c r="AD62" s="5"/>
    </row>
    <row r="63" spans="1:30" ht="14.4" x14ac:dyDescent="0.25">
      <c r="A63" s="57" t="s">
        <v>223</v>
      </c>
      <c r="B63" s="56" t="s">
        <v>35</v>
      </c>
      <c r="C63" s="55" t="s">
        <v>238</v>
      </c>
      <c r="D63" s="56" t="s">
        <v>304</v>
      </c>
      <c r="E63" s="58">
        <v>1</v>
      </c>
      <c r="F63" s="57" t="s">
        <v>288</v>
      </c>
      <c r="G63" s="59">
        <v>0</v>
      </c>
      <c r="H63" s="16">
        <v>664.44</v>
      </c>
      <c r="I63" s="16">
        <v>2657.77</v>
      </c>
      <c r="J63" s="17">
        <f t="shared" si="0"/>
        <v>3322.21</v>
      </c>
      <c r="K63" s="18"/>
      <c r="L63" s="18"/>
      <c r="M63" s="18"/>
      <c r="N63" s="18"/>
      <c r="O63" s="18"/>
      <c r="P63" s="18"/>
      <c r="Q63" s="18"/>
      <c r="R63" s="51"/>
      <c r="S63" s="51"/>
      <c r="T63" s="51"/>
      <c r="U63" s="51"/>
      <c r="V63" s="51"/>
      <c r="W63" s="51"/>
      <c r="X63" s="51"/>
      <c r="Y63" s="51"/>
      <c r="Z63" s="51"/>
      <c r="AA63" s="5"/>
      <c r="AB63" s="5"/>
      <c r="AC63" s="5"/>
      <c r="AD63" s="5"/>
    </row>
    <row r="64" spans="1:30" ht="14.4" x14ac:dyDescent="0.25">
      <c r="A64" s="57" t="s">
        <v>224</v>
      </c>
      <c r="B64" s="56" t="s">
        <v>35</v>
      </c>
      <c r="C64" s="55" t="s">
        <v>238</v>
      </c>
      <c r="D64" s="56" t="s">
        <v>303</v>
      </c>
      <c r="E64" s="58">
        <v>1</v>
      </c>
      <c r="F64" s="57"/>
      <c r="G64" s="59"/>
      <c r="H64" s="16"/>
      <c r="I64" s="16"/>
      <c r="J64" s="17"/>
      <c r="K64" s="18"/>
      <c r="L64" s="18"/>
      <c r="M64" s="18"/>
      <c r="N64" s="18"/>
      <c r="O64" s="18"/>
      <c r="P64" s="18"/>
      <c r="Q64" s="18"/>
      <c r="R64" s="51"/>
      <c r="S64" s="51"/>
      <c r="T64" s="51"/>
      <c r="U64" s="51"/>
      <c r="V64" s="51"/>
      <c r="W64" s="51"/>
      <c r="X64" s="51"/>
      <c r="Y64" s="51"/>
      <c r="Z64" s="51"/>
      <c r="AA64" s="5"/>
      <c r="AB64" s="5"/>
      <c r="AC64" s="5"/>
      <c r="AD64" s="5"/>
    </row>
    <row r="65" spans="1:30" ht="14.4" x14ac:dyDescent="0.25">
      <c r="A65" s="57" t="s">
        <v>225</v>
      </c>
      <c r="B65" s="56" t="s">
        <v>37</v>
      </c>
      <c r="C65" s="55" t="s">
        <v>238</v>
      </c>
      <c r="D65" s="56" t="s">
        <v>303</v>
      </c>
      <c r="E65" s="58">
        <v>1</v>
      </c>
      <c r="F65" s="57"/>
      <c r="G65" s="59"/>
      <c r="H65" s="16"/>
      <c r="I65" s="16"/>
      <c r="J65" s="17"/>
      <c r="K65" s="18"/>
      <c r="L65" s="18"/>
      <c r="M65" s="18"/>
      <c r="N65" s="18"/>
      <c r="O65" s="18"/>
      <c r="P65" s="18"/>
      <c r="Q65" s="18"/>
      <c r="R65" s="51"/>
      <c r="S65" s="51"/>
      <c r="T65" s="51"/>
      <c r="U65" s="51"/>
      <c r="V65" s="51"/>
      <c r="W65" s="51"/>
      <c r="X65" s="51"/>
      <c r="Y65" s="51"/>
      <c r="Z65" s="51"/>
      <c r="AA65" s="5"/>
      <c r="AB65" s="5"/>
      <c r="AC65" s="5"/>
      <c r="AD65" s="5"/>
    </row>
    <row r="66" spans="1:30" ht="14.4" x14ac:dyDescent="0.25">
      <c r="A66" s="57" t="s">
        <v>226</v>
      </c>
      <c r="B66" s="56" t="s">
        <v>37</v>
      </c>
      <c r="C66" s="55" t="s">
        <v>238</v>
      </c>
      <c r="D66" s="56" t="s">
        <v>303</v>
      </c>
      <c r="E66" s="58">
        <v>1</v>
      </c>
      <c r="F66" s="57"/>
      <c r="G66" s="59"/>
      <c r="H66" s="16"/>
      <c r="I66" s="16"/>
      <c r="J66" s="17"/>
      <c r="K66" s="18"/>
      <c r="L66" s="18"/>
      <c r="M66" s="18"/>
      <c r="N66" s="18"/>
      <c r="O66" s="18"/>
      <c r="P66" s="18"/>
      <c r="Q66" s="18"/>
      <c r="R66" s="51"/>
      <c r="S66" s="51"/>
      <c r="T66" s="51"/>
      <c r="U66" s="51"/>
      <c r="V66" s="51"/>
      <c r="W66" s="51"/>
      <c r="X66" s="51"/>
      <c r="Y66" s="51"/>
      <c r="Z66" s="51"/>
      <c r="AA66" s="5"/>
      <c r="AB66" s="5"/>
      <c r="AC66" s="5"/>
      <c r="AD66" s="5"/>
    </row>
    <row r="67" spans="1:30" ht="14.4" x14ac:dyDescent="0.25">
      <c r="A67" s="57" t="s">
        <v>227</v>
      </c>
      <c r="B67" s="56" t="s">
        <v>37</v>
      </c>
      <c r="C67" s="55" t="s">
        <v>238</v>
      </c>
      <c r="D67" s="56" t="s">
        <v>304</v>
      </c>
      <c r="E67" s="58">
        <v>1</v>
      </c>
      <c r="F67" s="57" t="s">
        <v>289</v>
      </c>
      <c r="G67" s="59">
        <v>0</v>
      </c>
      <c r="H67" s="16">
        <v>431.89</v>
      </c>
      <c r="I67" s="16">
        <v>1727.55</v>
      </c>
      <c r="J67" s="17">
        <f t="shared" si="0"/>
        <v>2159.44</v>
      </c>
      <c r="K67" s="18"/>
      <c r="L67" s="18"/>
      <c r="M67" s="18"/>
      <c r="N67" s="18"/>
      <c r="O67" s="18"/>
      <c r="P67" s="18"/>
      <c r="Q67" s="18"/>
      <c r="R67" s="51"/>
      <c r="S67" s="51"/>
      <c r="T67" s="51"/>
      <c r="U67" s="51"/>
      <c r="V67" s="51"/>
      <c r="W67" s="51"/>
      <c r="X67" s="51"/>
      <c r="Y67" s="51"/>
      <c r="Z67" s="51"/>
      <c r="AA67" s="5"/>
      <c r="AB67" s="5"/>
      <c r="AC67" s="5"/>
      <c r="AD67" s="5"/>
    </row>
    <row r="68" spans="1:30" ht="14.4" x14ac:dyDescent="0.25">
      <c r="A68" s="57" t="s">
        <v>228</v>
      </c>
      <c r="B68" s="56" t="s">
        <v>37</v>
      </c>
      <c r="C68" s="55" t="s">
        <v>238</v>
      </c>
      <c r="D68" s="56" t="s">
        <v>304</v>
      </c>
      <c r="E68" s="58">
        <v>1</v>
      </c>
      <c r="F68" s="57" t="s">
        <v>290</v>
      </c>
      <c r="G68" s="59">
        <v>0</v>
      </c>
      <c r="H68" s="16">
        <v>431.89</v>
      </c>
      <c r="I68" s="16">
        <v>1727.55</v>
      </c>
      <c r="J68" s="17">
        <f t="shared" si="0"/>
        <v>2159.44</v>
      </c>
      <c r="K68" s="18"/>
      <c r="L68" s="18"/>
      <c r="M68" s="18"/>
      <c r="N68" s="18"/>
      <c r="O68" s="18"/>
      <c r="P68" s="18"/>
      <c r="Q68" s="18"/>
      <c r="R68" s="51"/>
      <c r="S68" s="51"/>
      <c r="T68" s="51"/>
      <c r="U68" s="51"/>
      <c r="V68" s="51"/>
      <c r="W68" s="51"/>
      <c r="X68" s="51"/>
      <c r="Y68" s="51"/>
      <c r="Z68" s="51"/>
      <c r="AA68" s="5"/>
      <c r="AB68" s="5"/>
      <c r="AC68" s="5"/>
      <c r="AD68" s="5"/>
    </row>
    <row r="69" spans="1:30" ht="14.4" x14ac:dyDescent="0.25">
      <c r="A69" s="57" t="s">
        <v>229</v>
      </c>
      <c r="B69" s="56" t="s">
        <v>37</v>
      </c>
      <c r="C69" s="55" t="s">
        <v>238</v>
      </c>
      <c r="D69" s="56" t="s">
        <v>304</v>
      </c>
      <c r="E69" s="58">
        <v>1</v>
      </c>
      <c r="F69" s="57" t="s">
        <v>291</v>
      </c>
      <c r="G69" s="59">
        <v>0</v>
      </c>
      <c r="H69" s="16">
        <v>431.89</v>
      </c>
      <c r="I69" s="16">
        <v>1727.55</v>
      </c>
      <c r="J69" s="17">
        <f t="shared" si="0"/>
        <v>2159.44</v>
      </c>
      <c r="K69" s="18"/>
      <c r="L69" s="18"/>
      <c r="M69" s="18"/>
      <c r="N69" s="18"/>
      <c r="O69" s="18"/>
      <c r="P69" s="18"/>
      <c r="Q69" s="18"/>
      <c r="R69" s="51"/>
      <c r="S69" s="51"/>
      <c r="T69" s="51"/>
      <c r="U69" s="51"/>
      <c r="V69" s="51"/>
      <c r="W69" s="51"/>
      <c r="X69" s="51"/>
      <c r="Y69" s="51"/>
      <c r="Z69" s="51"/>
      <c r="AA69" s="5"/>
      <c r="AB69" s="5"/>
      <c r="AC69" s="5"/>
      <c r="AD69" s="5"/>
    </row>
    <row r="70" spans="1:30" ht="14.4" x14ac:dyDescent="0.25">
      <c r="A70" s="57" t="s">
        <v>228</v>
      </c>
      <c r="B70" s="56" t="s">
        <v>37</v>
      </c>
      <c r="C70" s="55" t="s">
        <v>238</v>
      </c>
      <c r="D70" s="56" t="s">
        <v>304</v>
      </c>
      <c r="E70" s="58">
        <v>1</v>
      </c>
      <c r="F70" s="57" t="s">
        <v>292</v>
      </c>
      <c r="G70" s="59">
        <v>0</v>
      </c>
      <c r="H70" s="16">
        <v>431.89</v>
      </c>
      <c r="I70" s="16">
        <v>1727.55</v>
      </c>
      <c r="J70" s="17">
        <f t="shared" si="0"/>
        <v>2159.44</v>
      </c>
      <c r="K70" s="18"/>
      <c r="L70" s="18"/>
      <c r="M70" s="18"/>
      <c r="N70" s="18"/>
      <c r="O70" s="18"/>
      <c r="P70" s="18"/>
      <c r="Q70" s="18"/>
      <c r="R70" s="51"/>
      <c r="S70" s="51"/>
      <c r="T70" s="51"/>
      <c r="U70" s="51"/>
      <c r="V70" s="51"/>
      <c r="W70" s="51"/>
      <c r="X70" s="51"/>
      <c r="Y70" s="51"/>
      <c r="Z70" s="51"/>
      <c r="AA70" s="5"/>
      <c r="AB70" s="5"/>
      <c r="AC70" s="5"/>
      <c r="AD70" s="5"/>
    </row>
    <row r="71" spans="1:30" ht="14.4" x14ac:dyDescent="0.25">
      <c r="A71" s="57" t="s">
        <v>230</v>
      </c>
      <c r="B71" s="56" t="s">
        <v>37</v>
      </c>
      <c r="C71" s="55" t="s">
        <v>238</v>
      </c>
      <c r="D71" s="56" t="s">
        <v>304</v>
      </c>
      <c r="E71" s="58">
        <v>1</v>
      </c>
      <c r="F71" s="57" t="s">
        <v>293</v>
      </c>
      <c r="G71" s="59">
        <v>0</v>
      </c>
      <c r="H71" s="16">
        <v>431.89</v>
      </c>
      <c r="I71" s="16">
        <v>1727.55</v>
      </c>
      <c r="J71" s="17">
        <f t="shared" si="0"/>
        <v>2159.44</v>
      </c>
      <c r="K71" s="18"/>
      <c r="L71" s="18"/>
      <c r="M71" s="18"/>
      <c r="N71" s="18"/>
      <c r="O71" s="18"/>
      <c r="P71" s="18"/>
      <c r="Q71" s="18"/>
      <c r="R71" s="51"/>
      <c r="S71" s="51"/>
      <c r="T71" s="51"/>
      <c r="U71" s="51"/>
      <c r="V71" s="51"/>
      <c r="W71" s="51"/>
      <c r="X71" s="51"/>
      <c r="Y71" s="51"/>
      <c r="Z71" s="51"/>
      <c r="AA71" s="5"/>
      <c r="AB71" s="5"/>
      <c r="AC71" s="5"/>
      <c r="AD71" s="5"/>
    </row>
    <row r="72" spans="1:30" ht="14.4" x14ac:dyDescent="0.25">
      <c r="A72" s="57" t="s">
        <v>231</v>
      </c>
      <c r="B72" s="56" t="s">
        <v>37</v>
      </c>
      <c r="C72" s="55" t="s">
        <v>238</v>
      </c>
      <c r="D72" s="56" t="s">
        <v>304</v>
      </c>
      <c r="E72" s="58">
        <v>1</v>
      </c>
      <c r="F72" s="57" t="s">
        <v>294</v>
      </c>
      <c r="G72" s="59">
        <v>0</v>
      </c>
      <c r="H72" s="16">
        <v>431.89</v>
      </c>
      <c r="I72" s="16">
        <v>1727.55</v>
      </c>
      <c r="J72" s="17">
        <f t="shared" si="0"/>
        <v>2159.44</v>
      </c>
      <c r="K72" s="18"/>
      <c r="L72" s="18"/>
      <c r="M72" s="18"/>
      <c r="N72" s="18"/>
      <c r="O72" s="18"/>
      <c r="P72" s="18"/>
      <c r="Q72" s="18"/>
      <c r="R72" s="51"/>
      <c r="S72" s="51"/>
      <c r="T72" s="51"/>
      <c r="U72" s="51"/>
      <c r="V72" s="51"/>
      <c r="W72" s="51"/>
      <c r="X72" s="51"/>
      <c r="Y72" s="51"/>
      <c r="Z72" s="51"/>
      <c r="AA72" s="5"/>
      <c r="AB72" s="5"/>
      <c r="AC72" s="5"/>
      <c r="AD72" s="5"/>
    </row>
    <row r="73" spans="1:30" ht="14.4" x14ac:dyDescent="0.25">
      <c r="A73" s="57" t="s">
        <v>232</v>
      </c>
      <c r="B73" s="56" t="s">
        <v>37</v>
      </c>
      <c r="C73" s="55" t="s">
        <v>238</v>
      </c>
      <c r="D73" s="56" t="s">
        <v>303</v>
      </c>
      <c r="E73" s="58">
        <v>1</v>
      </c>
      <c r="F73" s="57"/>
      <c r="G73" s="59"/>
      <c r="H73" s="16"/>
      <c r="I73" s="16"/>
      <c r="J73" s="17"/>
      <c r="K73" s="18"/>
      <c r="L73" s="18"/>
      <c r="M73" s="18"/>
      <c r="N73" s="18"/>
      <c r="O73" s="18"/>
      <c r="P73" s="18"/>
      <c r="Q73" s="18"/>
      <c r="R73" s="51"/>
      <c r="S73" s="51"/>
      <c r="T73" s="51"/>
      <c r="U73" s="51"/>
      <c r="V73" s="51"/>
      <c r="W73" s="51"/>
      <c r="X73" s="51"/>
      <c r="Y73" s="51"/>
      <c r="Z73" s="51"/>
      <c r="AA73" s="5"/>
      <c r="AB73" s="5"/>
      <c r="AC73" s="5"/>
      <c r="AD73" s="5"/>
    </row>
    <row r="74" spans="1:30" ht="14.4" x14ac:dyDescent="0.25">
      <c r="A74" s="57" t="s">
        <v>232</v>
      </c>
      <c r="B74" s="56" t="s">
        <v>37</v>
      </c>
      <c r="C74" s="55" t="s">
        <v>238</v>
      </c>
      <c r="D74" s="56" t="s">
        <v>303</v>
      </c>
      <c r="E74" s="58">
        <v>1</v>
      </c>
      <c r="F74" s="57"/>
      <c r="G74" s="59"/>
      <c r="H74" s="16"/>
      <c r="I74" s="16"/>
      <c r="J74" s="17"/>
      <c r="K74" s="18"/>
      <c r="L74" s="18"/>
      <c r="M74" s="18"/>
      <c r="N74" s="18"/>
      <c r="O74" s="18"/>
      <c r="P74" s="18"/>
      <c r="Q74" s="18"/>
      <c r="R74" s="51"/>
      <c r="S74" s="51"/>
      <c r="T74" s="51"/>
      <c r="U74" s="51"/>
      <c r="V74" s="51"/>
      <c r="W74" s="51"/>
      <c r="X74" s="51"/>
      <c r="Y74" s="51"/>
      <c r="Z74" s="51"/>
      <c r="AA74" s="5"/>
      <c r="AB74" s="5"/>
      <c r="AC74" s="5"/>
      <c r="AD74" s="5"/>
    </row>
    <row r="75" spans="1:30" ht="14.4" x14ac:dyDescent="0.25">
      <c r="A75" s="57" t="s">
        <v>232</v>
      </c>
      <c r="B75" s="56" t="s">
        <v>37</v>
      </c>
      <c r="C75" s="55" t="s">
        <v>238</v>
      </c>
      <c r="D75" s="56" t="s">
        <v>303</v>
      </c>
      <c r="E75" s="58">
        <v>1</v>
      </c>
      <c r="F75" s="57"/>
      <c r="G75" s="59"/>
      <c r="H75" s="16"/>
      <c r="I75" s="16"/>
      <c r="J75" s="17"/>
      <c r="K75" s="18"/>
      <c r="L75" s="18"/>
      <c r="M75" s="18"/>
      <c r="N75" s="18"/>
      <c r="O75" s="18"/>
      <c r="P75" s="18"/>
      <c r="Q75" s="18"/>
      <c r="R75" s="51"/>
      <c r="S75" s="51"/>
      <c r="T75" s="51"/>
      <c r="U75" s="51"/>
      <c r="V75" s="51"/>
      <c r="W75" s="51"/>
      <c r="X75" s="51"/>
      <c r="Y75" s="51"/>
      <c r="Z75" s="51"/>
      <c r="AA75" s="5"/>
      <c r="AB75" s="5"/>
      <c r="AC75" s="5"/>
      <c r="AD75" s="5"/>
    </row>
    <row r="76" spans="1:30" ht="14.4" x14ac:dyDescent="0.25">
      <c r="A76" s="57" t="s">
        <v>233</v>
      </c>
      <c r="B76" s="56" t="s">
        <v>41</v>
      </c>
      <c r="C76" s="55" t="s">
        <v>238</v>
      </c>
      <c r="D76" s="56" t="s">
        <v>304</v>
      </c>
      <c r="E76" s="58">
        <v>1</v>
      </c>
      <c r="F76" s="57" t="s">
        <v>295</v>
      </c>
      <c r="G76" s="59">
        <v>0</v>
      </c>
      <c r="H76" s="16">
        <v>232.56</v>
      </c>
      <c r="I76" s="16">
        <v>930.22</v>
      </c>
      <c r="J76" s="17">
        <f t="shared" si="0"/>
        <v>1162.78</v>
      </c>
      <c r="K76" s="18"/>
      <c r="L76" s="18"/>
      <c r="M76" s="18"/>
      <c r="N76" s="18"/>
      <c r="O76" s="18"/>
      <c r="P76" s="18"/>
      <c r="Q76" s="18"/>
      <c r="R76" s="51"/>
      <c r="S76" s="51"/>
      <c r="T76" s="51"/>
      <c r="U76" s="51"/>
      <c r="V76" s="51"/>
      <c r="W76" s="51"/>
      <c r="X76" s="51"/>
      <c r="Y76" s="51"/>
      <c r="Z76" s="51"/>
      <c r="AA76" s="5"/>
      <c r="AB76" s="5"/>
      <c r="AC76" s="5"/>
      <c r="AD76" s="5"/>
    </row>
    <row r="77" spans="1:30" ht="14.4" x14ac:dyDescent="0.25">
      <c r="A77" s="57" t="s">
        <v>234</v>
      </c>
      <c r="B77" s="56" t="s">
        <v>41</v>
      </c>
      <c r="C77" s="55" t="s">
        <v>238</v>
      </c>
      <c r="D77" s="56" t="s">
        <v>304</v>
      </c>
      <c r="E77" s="58">
        <v>1</v>
      </c>
      <c r="F77" s="57" t="s">
        <v>296</v>
      </c>
      <c r="G77" s="59">
        <v>0</v>
      </c>
      <c r="H77" s="16">
        <v>232.56</v>
      </c>
      <c r="I77" s="16">
        <v>930.22</v>
      </c>
      <c r="J77" s="17">
        <f t="shared" si="0"/>
        <v>1162.78</v>
      </c>
      <c r="K77" s="18"/>
      <c r="L77" s="18"/>
      <c r="M77" s="18"/>
      <c r="N77" s="18"/>
      <c r="O77" s="18"/>
      <c r="P77" s="18"/>
      <c r="Q77" s="18"/>
      <c r="R77" s="51"/>
      <c r="S77" s="51"/>
      <c r="T77" s="51"/>
      <c r="U77" s="51"/>
      <c r="V77" s="51"/>
      <c r="W77" s="51"/>
      <c r="X77" s="51"/>
      <c r="Y77" s="51"/>
      <c r="Z77" s="51"/>
      <c r="AA77" s="5"/>
      <c r="AB77" s="5"/>
      <c r="AC77" s="5"/>
      <c r="AD77" s="5"/>
    </row>
    <row r="78" spans="1:30" ht="14.4" x14ac:dyDescent="0.25">
      <c r="A78" s="57" t="s">
        <v>235</v>
      </c>
      <c r="B78" s="56" t="s">
        <v>41</v>
      </c>
      <c r="C78" s="55" t="s">
        <v>238</v>
      </c>
      <c r="D78" s="56" t="s">
        <v>304</v>
      </c>
      <c r="E78" s="58">
        <v>1</v>
      </c>
      <c r="F78" s="57" t="s">
        <v>297</v>
      </c>
      <c r="G78" s="59">
        <v>0</v>
      </c>
      <c r="H78" s="16">
        <v>232.56</v>
      </c>
      <c r="I78" s="16">
        <v>930.22</v>
      </c>
      <c r="J78" s="17">
        <f t="shared" si="0"/>
        <v>1162.78</v>
      </c>
      <c r="K78" s="18"/>
      <c r="L78" s="18"/>
      <c r="M78" s="18"/>
      <c r="N78" s="18"/>
      <c r="O78" s="18"/>
      <c r="P78" s="18"/>
      <c r="Q78" s="1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ht="14.4" x14ac:dyDescent="0.25">
      <c r="A79" s="57" t="s">
        <v>236</v>
      </c>
      <c r="B79" s="56" t="s">
        <v>41</v>
      </c>
      <c r="C79" s="55" t="s">
        <v>238</v>
      </c>
      <c r="D79" s="56" t="s">
        <v>303</v>
      </c>
      <c r="E79" s="58">
        <v>1</v>
      </c>
      <c r="F79" s="57"/>
      <c r="G79" s="61" t="s">
        <v>308</v>
      </c>
      <c r="H79" s="62" t="s">
        <v>308</v>
      </c>
      <c r="I79" s="62" t="s">
        <v>308</v>
      </c>
      <c r="J79" s="17"/>
      <c r="K79" s="18"/>
      <c r="L79" s="18"/>
      <c r="M79" s="18"/>
      <c r="N79" s="18"/>
      <c r="O79" s="18"/>
      <c r="P79" s="18"/>
      <c r="Q79" s="1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ht="14.4" x14ac:dyDescent="0.25">
      <c r="A80" s="57" t="s">
        <v>234</v>
      </c>
      <c r="B80" s="56" t="s">
        <v>41</v>
      </c>
      <c r="C80" s="55" t="s">
        <v>238</v>
      </c>
      <c r="D80" s="56" t="s">
        <v>304</v>
      </c>
      <c r="E80" s="58">
        <v>1</v>
      </c>
      <c r="F80" s="57" t="s">
        <v>298</v>
      </c>
      <c r="G80" s="59">
        <v>0</v>
      </c>
      <c r="H80" s="16">
        <v>232.56</v>
      </c>
      <c r="I80" s="16">
        <v>930.22</v>
      </c>
      <c r="J80" s="17">
        <f t="shared" si="0"/>
        <v>1162.78</v>
      </c>
      <c r="K80" s="18"/>
      <c r="L80" s="18"/>
      <c r="M80" s="18"/>
      <c r="N80" s="18"/>
      <c r="O80" s="18"/>
      <c r="P80" s="18"/>
      <c r="Q80" s="1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ht="14.4" x14ac:dyDescent="0.25">
      <c r="A81" s="57" t="s">
        <v>234</v>
      </c>
      <c r="B81" s="56" t="s">
        <v>41</v>
      </c>
      <c r="C81" s="55" t="s">
        <v>238</v>
      </c>
      <c r="D81" s="56" t="s">
        <v>304</v>
      </c>
      <c r="E81" s="58">
        <v>1</v>
      </c>
      <c r="F81" s="57" t="s">
        <v>299</v>
      </c>
      <c r="G81" s="59">
        <v>0</v>
      </c>
      <c r="H81" s="16">
        <v>232.56</v>
      </c>
      <c r="I81" s="16">
        <v>930.22</v>
      </c>
      <c r="J81" s="17">
        <f t="shared" si="0"/>
        <v>1162.78</v>
      </c>
      <c r="K81" s="18"/>
      <c r="L81" s="18"/>
      <c r="M81" s="18"/>
      <c r="N81" s="18"/>
      <c r="O81" s="18"/>
      <c r="P81" s="18"/>
      <c r="Q81" s="1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ht="14.4" x14ac:dyDescent="0.25">
      <c r="A82" s="57" t="s">
        <v>234</v>
      </c>
      <c r="B82" s="56" t="s">
        <v>41</v>
      </c>
      <c r="C82" s="55" t="s">
        <v>238</v>
      </c>
      <c r="D82" s="56" t="s">
        <v>304</v>
      </c>
      <c r="E82" s="58">
        <v>1</v>
      </c>
      <c r="F82" s="57" t="s">
        <v>300</v>
      </c>
      <c r="G82" s="59">
        <v>0</v>
      </c>
      <c r="H82" s="16">
        <v>232.56</v>
      </c>
      <c r="I82" s="16">
        <v>930.22</v>
      </c>
      <c r="J82" s="17">
        <f t="shared" si="0"/>
        <v>1162.78</v>
      </c>
      <c r="K82" s="18"/>
      <c r="L82" s="18"/>
      <c r="M82" s="18"/>
      <c r="N82" s="18"/>
      <c r="O82" s="18"/>
      <c r="P82" s="18"/>
      <c r="Q82" s="1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ht="14.4" x14ac:dyDescent="0.25">
      <c r="A83" s="57" t="s">
        <v>234</v>
      </c>
      <c r="B83" s="56" t="s">
        <v>41</v>
      </c>
      <c r="C83" s="55" t="s">
        <v>238</v>
      </c>
      <c r="D83" s="56" t="s">
        <v>304</v>
      </c>
      <c r="E83" s="58">
        <v>1</v>
      </c>
      <c r="F83" s="57" t="s">
        <v>301</v>
      </c>
      <c r="G83" s="59">
        <v>0</v>
      </c>
      <c r="H83" s="16">
        <v>232.56</v>
      </c>
      <c r="I83" s="16">
        <v>930.22</v>
      </c>
      <c r="J83" s="17">
        <f t="shared" si="0"/>
        <v>1162.78</v>
      </c>
      <c r="K83" s="18"/>
      <c r="L83" s="18"/>
      <c r="M83" s="18"/>
      <c r="N83" s="18"/>
      <c r="O83" s="18"/>
      <c r="P83" s="18"/>
      <c r="Q83" s="1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1:30" ht="14.4" x14ac:dyDescent="0.25">
      <c r="A84" s="57" t="s">
        <v>234</v>
      </c>
      <c r="B84" s="56" t="s">
        <v>41</v>
      </c>
      <c r="C84" s="55" t="s">
        <v>238</v>
      </c>
      <c r="D84" s="56" t="s">
        <v>304</v>
      </c>
      <c r="E84" s="58">
        <v>1</v>
      </c>
      <c r="F84" s="57" t="s">
        <v>302</v>
      </c>
      <c r="G84" s="59">
        <v>0</v>
      </c>
      <c r="H84" s="16">
        <v>232.56</v>
      </c>
      <c r="I84" s="16">
        <v>930.22</v>
      </c>
      <c r="J84" s="17">
        <f t="shared" si="0"/>
        <v>1162.78</v>
      </c>
      <c r="K84" s="18"/>
      <c r="L84" s="18"/>
      <c r="M84" s="18"/>
      <c r="N84" s="18"/>
      <c r="O84" s="18"/>
      <c r="P84" s="18"/>
      <c r="Q84" s="1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0" ht="14.4" x14ac:dyDescent="0.25">
      <c r="A85" s="57" t="s">
        <v>237</v>
      </c>
      <c r="B85" s="56" t="s">
        <v>41</v>
      </c>
      <c r="C85" s="55" t="s">
        <v>238</v>
      </c>
      <c r="D85" s="56" t="s">
        <v>303</v>
      </c>
      <c r="E85" s="58">
        <v>1</v>
      </c>
      <c r="F85" s="57"/>
      <c r="G85" s="59"/>
      <c r="H85" s="16"/>
      <c r="I85" s="16"/>
      <c r="J85" s="17"/>
      <c r="K85" s="18"/>
      <c r="L85" s="18"/>
      <c r="M85" s="18"/>
      <c r="N85" s="18"/>
      <c r="O85" s="18"/>
      <c r="P85" s="18"/>
      <c r="Q85" s="1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ht="14.4" x14ac:dyDescent="0.25">
      <c r="A86" s="57" t="s">
        <v>237</v>
      </c>
      <c r="B86" s="56" t="s">
        <v>41</v>
      </c>
      <c r="C86" s="55" t="s">
        <v>238</v>
      </c>
      <c r="D86" s="56" t="s">
        <v>303</v>
      </c>
      <c r="E86" s="58">
        <v>1</v>
      </c>
      <c r="F86" s="57"/>
      <c r="G86" s="59"/>
      <c r="H86" s="16"/>
      <c r="I86" s="16"/>
      <c r="J86" s="17"/>
      <c r="K86" s="18"/>
      <c r="L86" s="18"/>
      <c r="M86" s="18"/>
      <c r="N86" s="18"/>
      <c r="O86" s="18"/>
      <c r="P86" s="18"/>
      <c r="Q86" s="1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ht="14.4" x14ac:dyDescent="0.25">
      <c r="A87" s="57"/>
      <c r="B87" s="56"/>
      <c r="C87" s="55"/>
      <c r="D87" s="56"/>
      <c r="E87" s="58">
        <v>1</v>
      </c>
      <c r="F87" s="57"/>
      <c r="G87" s="59"/>
      <c r="H87" s="16"/>
      <c r="I87" s="16"/>
      <c r="J87" s="17"/>
      <c r="K87" s="18"/>
      <c r="L87" s="18"/>
      <c r="M87" s="18"/>
      <c r="N87" s="18"/>
      <c r="O87" s="18"/>
      <c r="P87" s="18"/>
      <c r="Q87" s="1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ht="14.4" x14ac:dyDescent="0.25">
      <c r="A88" s="57"/>
      <c r="B88" s="56"/>
      <c r="C88" s="55"/>
      <c r="D88" s="56"/>
      <c r="E88" s="58">
        <v>1</v>
      </c>
      <c r="F88" s="57"/>
      <c r="G88" s="59"/>
      <c r="H88" s="16"/>
      <c r="I88" s="16"/>
      <c r="J88" s="17"/>
      <c r="K88" s="18"/>
      <c r="L88" s="18"/>
      <c r="M88" s="18"/>
      <c r="N88" s="18"/>
      <c r="O88" s="18"/>
      <c r="P88" s="18"/>
      <c r="Q88" s="1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ht="41.4" x14ac:dyDescent="0.25">
      <c r="A89" s="53" t="s">
        <v>11</v>
      </c>
      <c r="B89" s="53" t="s">
        <v>12</v>
      </c>
      <c r="C89" s="54" t="s">
        <v>13</v>
      </c>
      <c r="D89" s="54" t="s">
        <v>14</v>
      </c>
      <c r="E89" s="21" t="s">
        <v>15</v>
      </c>
      <c r="F89" s="60"/>
      <c r="G89" s="21" t="s">
        <v>16</v>
      </c>
      <c r="H89" s="21" t="s">
        <v>17</v>
      </c>
      <c r="I89" s="21" t="s">
        <v>18</v>
      </c>
      <c r="J89" s="21" t="s">
        <v>19</v>
      </c>
      <c r="K89" s="18"/>
      <c r="L89" s="18"/>
      <c r="M89" s="18"/>
      <c r="N89" s="18"/>
      <c r="O89" s="18"/>
      <c r="P89" s="18"/>
      <c r="Q89" s="1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ht="14.4" x14ac:dyDescent="0.25">
      <c r="A90" s="23" t="s">
        <v>20</v>
      </c>
      <c r="B90" s="15" t="s">
        <v>21</v>
      </c>
      <c r="C90" s="24">
        <f>SUMIFS($E$7:$E$88,$B$7:$B$88,"DAS",$D$7:$D$88,"&lt;&gt;VAGO")</f>
        <v>4</v>
      </c>
      <c r="D90" s="24">
        <f>SUMIFS($E$7:$E$88,$B$7:$B$88,"DAS",$D$7:$D$88,"VAGO")</f>
        <v>0</v>
      </c>
      <c r="E90" s="24">
        <f t="shared" ref="E90:E100" si="1">C90+D90</f>
        <v>4</v>
      </c>
      <c r="F90" s="25"/>
      <c r="G90" s="26">
        <f>SUMIF($B$7:$B$88,"DAS",$G$7:$G$88)</f>
        <v>0</v>
      </c>
      <c r="H90" s="26">
        <f>SUMIF($B$7:$B$88,"DAS",$H$7:$H$88)</f>
        <v>2600</v>
      </c>
      <c r="I90" s="26">
        <f>SUMIF($B$7:$B$88,"DAS",$I$7:$I$88)</f>
        <v>43360</v>
      </c>
      <c r="J90" s="26">
        <f>SUMIF($B$7:$B$88,"DAS",$J$7:$J$88)</f>
        <v>45960</v>
      </c>
      <c r="K90" s="27"/>
      <c r="L90" s="27"/>
      <c r="M90" s="27"/>
      <c r="N90" s="27"/>
      <c r="O90" s="27"/>
      <c r="P90" s="27"/>
      <c r="Q90" s="27"/>
    </row>
    <row r="91" spans="1:30" ht="14.4" x14ac:dyDescent="0.25">
      <c r="A91" s="23" t="s">
        <v>22</v>
      </c>
      <c r="B91" s="15" t="s">
        <v>23</v>
      </c>
      <c r="C91" s="24">
        <f>SUMIFS($E$7:$E$88,$B$7:$B$88,"DAS-1",$D$7:$D$88,"&lt;&gt;VAGO")</f>
        <v>0</v>
      </c>
      <c r="D91" s="24">
        <f>SUMIFS($E$7:$E$88,$B$7:$B$88,"DAS-1",$D$7:$D$88,"VAGO")</f>
        <v>0</v>
      </c>
      <c r="E91" s="24">
        <f t="shared" si="1"/>
        <v>0</v>
      </c>
      <c r="F91" s="28"/>
      <c r="G91" s="26">
        <f>SUMIF($B$7:$B$88,"DAS-1",$G$7:$G$88)</f>
        <v>0</v>
      </c>
      <c r="H91" s="26">
        <f>SUMIF($B$7:$B$88,"DAS-1",$H$7:$H$88)</f>
        <v>0</v>
      </c>
      <c r="I91" s="26">
        <f>SUMIF($B$7:$B$88,"DAS-1",$I$7:$I$88)</f>
        <v>0</v>
      </c>
      <c r="J91" s="26">
        <f>SUMIF($B$7:$B$88,"DAS-1",$J$7:$J$88)</f>
        <v>0</v>
      </c>
      <c r="K91" s="27"/>
      <c r="L91" s="27"/>
      <c r="M91" s="27"/>
      <c r="N91" s="27"/>
      <c r="O91" s="27"/>
      <c r="P91" s="27"/>
      <c r="Q91" s="27"/>
    </row>
    <row r="92" spans="1:30" ht="14.4" x14ac:dyDescent="0.25">
      <c r="A92" s="23" t="s">
        <v>24</v>
      </c>
      <c r="B92" s="15" t="s">
        <v>25</v>
      </c>
      <c r="C92" s="24">
        <f>SUMIFS($E$7:$E$88,$B$7:$B$88,"DAS-2",$D$7:$D$88,"&lt;&gt;VAGO")</f>
        <v>6</v>
      </c>
      <c r="D92" s="24">
        <f>SUMIFS($E$7:$E$88,$B$7:$B$88,"DAS-2",$D$7:$D$88,"VAGO")</f>
        <v>0</v>
      </c>
      <c r="E92" s="24">
        <f t="shared" si="1"/>
        <v>6</v>
      </c>
      <c r="F92" s="28"/>
      <c r="G92" s="26">
        <f>SUMIF($B$7:$B$88,"DAS-2",$G$7:$G$88)</f>
        <v>0</v>
      </c>
      <c r="H92" s="26">
        <f>SUMIF($B$7:$B$88,"DAS-2",$H$7:$H$88)</f>
        <v>7308.85</v>
      </c>
      <c r="I92" s="26">
        <f>SUMIF($B$7:$B$88,"DAS-2",$I$7:$I$88)</f>
        <v>35082.480000000003</v>
      </c>
      <c r="J92" s="26">
        <f>SUMIF($B$7:$B$88,"DAS-2",$J$7:$J$88)</f>
        <v>42391.329999999994</v>
      </c>
      <c r="K92" s="27"/>
      <c r="L92" s="27"/>
      <c r="M92" s="27"/>
      <c r="N92" s="27"/>
      <c r="O92" s="27"/>
      <c r="P92" s="27"/>
      <c r="Q92" s="27"/>
    </row>
    <row r="93" spans="1:30" ht="14.4" x14ac:dyDescent="0.25">
      <c r="A93" s="23" t="s">
        <v>26</v>
      </c>
      <c r="B93" s="15" t="s">
        <v>27</v>
      </c>
      <c r="C93" s="24">
        <f>SUMIFS($E$7:$E$88,$B$7:$B$88,"DAS-3",$D$7:$D$88,"&lt;&gt;VAGO")</f>
        <v>0</v>
      </c>
      <c r="D93" s="24">
        <f>SUMIFS($E$7:$E$88,$B$7:$B$88,"DAS-3",$D$7:$D$88,"VAGO")</f>
        <v>0</v>
      </c>
      <c r="E93" s="24">
        <f t="shared" si="1"/>
        <v>0</v>
      </c>
      <c r="F93" s="28"/>
      <c r="G93" s="26">
        <f>SUMIF($B$7:$B$88,"DAS-3",$G$7:$G$88)</f>
        <v>0</v>
      </c>
      <c r="H93" s="26">
        <f>SUMIF($B$7:$B$88,"DAS-3",$H$7:$H$88)</f>
        <v>0</v>
      </c>
      <c r="I93" s="26">
        <f>SUMIF($B$7:$B$88,"DAS-3",$I$7:$I$88)</f>
        <v>0</v>
      </c>
      <c r="J93" s="26">
        <f>SUMIF($B$7:$B$88,"DAS-3",$J$7:$J$88)</f>
        <v>0</v>
      </c>
      <c r="K93" s="27"/>
      <c r="L93" s="27"/>
      <c r="M93" s="27"/>
      <c r="N93" s="27"/>
      <c r="O93" s="27"/>
      <c r="P93" s="27"/>
      <c r="Q93" s="27"/>
    </row>
    <row r="94" spans="1:30" ht="14.4" x14ac:dyDescent="0.25">
      <c r="A94" s="29" t="s">
        <v>28</v>
      </c>
      <c r="B94" s="15" t="s">
        <v>29</v>
      </c>
      <c r="C94" s="24">
        <f>SUMIFS($E$7:$E$88,$B$7:$B$88,"DAS-4",$D$7:$D$88,"&lt;&gt;VAGO")</f>
        <v>8</v>
      </c>
      <c r="D94" s="24">
        <f>SUMIFS($E$7:$E$88,$B$7:$B$88,"DAS-4",$D$7:$D$88,"VAGO")</f>
        <v>3</v>
      </c>
      <c r="E94" s="24">
        <f t="shared" si="1"/>
        <v>11</v>
      </c>
      <c r="F94" s="30"/>
      <c r="G94" s="26">
        <f>SUMIF($B$7:$B$88,"DAS-4",$G$7:$G$88)</f>
        <v>0</v>
      </c>
      <c r="H94" s="26">
        <f>SUMIF($B$7:$B$88,"DAS-4",$H$7:$H$88)</f>
        <v>9036.4</v>
      </c>
      <c r="I94" s="26">
        <f>SUMIF($B$7:$B$88,"DAS-4",$I$7:$I$88)</f>
        <v>36145.599999999999</v>
      </c>
      <c r="J94" s="26">
        <f>SUMIF($B$7:$B$88,"DAS-4",$J$7:$J$88)</f>
        <v>45182</v>
      </c>
      <c r="K94" s="27"/>
      <c r="L94" s="27"/>
      <c r="M94" s="27"/>
      <c r="N94" s="27"/>
      <c r="O94" s="27"/>
      <c r="P94" s="27"/>
      <c r="Q94" s="27"/>
    </row>
    <row r="95" spans="1:30" ht="14.4" x14ac:dyDescent="0.25">
      <c r="A95" s="29" t="s">
        <v>30</v>
      </c>
      <c r="B95" s="15" t="s">
        <v>31</v>
      </c>
      <c r="C95" s="24">
        <f>SUMIFS($E$7:$E$88,$B$7:$B$88,"DAS-5",$D$7:$D$88,"&lt;&gt;VAGO")</f>
        <v>3</v>
      </c>
      <c r="D95" s="24">
        <f>SUMIFS($E$7:$E$88,$B$7:$B$88,"DAS-5",$D$7:$D$88,"VAGO")</f>
        <v>2</v>
      </c>
      <c r="E95" s="24">
        <f t="shared" si="1"/>
        <v>5</v>
      </c>
      <c r="F95" s="30"/>
      <c r="G95" s="26">
        <f>SUMIF($B$7:$B$88,"DAS-5",$G$7:$G$88)</f>
        <v>0</v>
      </c>
      <c r="H95" s="26">
        <f>SUMIF($B$7:$B$88,"DAS-5",$H$7:$H$88)</f>
        <v>2790.66</v>
      </c>
      <c r="I95" s="26">
        <f>SUMIF($B$7:$B$88,"DAS-5",$I$7:$I$88)</f>
        <v>11162.61</v>
      </c>
      <c r="J95" s="26">
        <f>SUMIF($B$7:$B$88,"DAS-5",$J$7:$J$88)</f>
        <v>13953.27</v>
      </c>
      <c r="K95" s="27"/>
      <c r="L95" s="27"/>
      <c r="M95" s="27"/>
      <c r="N95" s="27"/>
      <c r="O95" s="27"/>
      <c r="P95" s="27"/>
      <c r="Q95" s="27"/>
    </row>
    <row r="96" spans="1:30" ht="14.4" x14ac:dyDescent="0.25">
      <c r="A96" s="29" t="s">
        <v>32</v>
      </c>
      <c r="B96" s="15" t="s">
        <v>33</v>
      </c>
      <c r="C96" s="24">
        <f>SUMIFS($E$7:$E$88,$B$7:$B$88,"CAA-1",$D$7:$D$88,"&lt;&gt;VAGO")</f>
        <v>20</v>
      </c>
      <c r="D96" s="24">
        <f>SUMIFS($E$7:$E$88,$B$7:$B$88,"CAA-1",$D$7:$D$88,"VAGO")</f>
        <v>2</v>
      </c>
      <c r="E96" s="24">
        <f t="shared" si="1"/>
        <v>22</v>
      </c>
      <c r="F96" s="30"/>
      <c r="G96" s="26">
        <f>SUMIF($B$7:$B$88,"CAA-1",$G$7:$G$88)</f>
        <v>0</v>
      </c>
      <c r="H96" s="26">
        <f>SUMIF($B$7:$B$88,"CAA-1",$H$7:$H$88)</f>
        <v>16145.800000000007</v>
      </c>
      <c r="I96" s="26">
        <f>SUMIF($B$7:$B$88,"CAA-1",$I$7:$I$88)</f>
        <v>64583.6</v>
      </c>
      <c r="J96" s="26">
        <f>SUMIF($B$7:$B$88,"CAA-1",$J$7:$J$88)</f>
        <v>80729.400000000009</v>
      </c>
      <c r="K96" s="27"/>
      <c r="L96" s="27"/>
      <c r="M96" s="27"/>
      <c r="N96" s="27"/>
      <c r="O96" s="27"/>
      <c r="P96" s="27"/>
      <c r="Q96" s="27"/>
    </row>
    <row r="97" spans="1:30" ht="14.4" x14ac:dyDescent="0.25">
      <c r="A97" s="29" t="s">
        <v>34</v>
      </c>
      <c r="B97" s="15" t="s">
        <v>35</v>
      </c>
      <c r="C97" s="24">
        <f>SUMIFS($E$7:$E$88,$B$7:$B$88,"CAA-2",$D$7:$D$88,"&lt;&gt;VAGO")</f>
        <v>9</v>
      </c>
      <c r="D97" s="24">
        <f>SUMIFS($E$7:$E$88,$B$7:$B$88,"CAA-2",$D$7:$D$88,"VAGO")</f>
        <v>1</v>
      </c>
      <c r="E97" s="24">
        <f t="shared" si="1"/>
        <v>10</v>
      </c>
      <c r="F97" s="30"/>
      <c r="G97" s="26">
        <f>SUMIF($B$7:$B$88,"CAA-2",$G$7:$G$88)</f>
        <v>0</v>
      </c>
      <c r="H97" s="26">
        <f>SUMIF($B$7:$B$88,"CAA-2",$H$7:$H$88)</f>
        <v>5979.9600000000009</v>
      </c>
      <c r="I97" s="26">
        <f>SUMIF($B$7:$B$88,"CAA-2",$I$7:$I$88)</f>
        <v>23919.93</v>
      </c>
      <c r="J97" s="26">
        <f>SUMIF($B$7:$B$88,"CAA-2",$J$7:$J$88)</f>
        <v>29899.889999999996</v>
      </c>
      <c r="K97" s="27"/>
      <c r="L97" s="27"/>
      <c r="M97" s="27"/>
      <c r="N97" s="27"/>
      <c r="O97" s="27"/>
      <c r="P97" s="27"/>
      <c r="Q97" s="27"/>
    </row>
    <row r="98" spans="1:30" ht="14.4" x14ac:dyDescent="0.25">
      <c r="A98" s="29" t="s">
        <v>36</v>
      </c>
      <c r="B98" s="15" t="s">
        <v>37</v>
      </c>
      <c r="C98" s="24">
        <f>SUMIFS($E$7:$E$88,$B$7:$B$88,"CAA-3",$D$7:$D$88,"&lt;&gt;VAGO")</f>
        <v>6</v>
      </c>
      <c r="D98" s="24">
        <f>SUMIFS($E$7:$E$88,$B$7:$B$88,"CAA-3",$D$7:$D$88,"VAGO")</f>
        <v>5</v>
      </c>
      <c r="E98" s="24">
        <f t="shared" si="1"/>
        <v>11</v>
      </c>
      <c r="F98" s="28"/>
      <c r="G98" s="26">
        <f>SUMIF($B$7:$B$88,"CAA-3",$G$7:$G$88)</f>
        <v>0</v>
      </c>
      <c r="H98" s="26">
        <f>SUMIF($B$7:$B$88,"CAA-3",$H$7:$H$88)</f>
        <v>2591.3399999999997</v>
      </c>
      <c r="I98" s="26">
        <f>SUMIF($B$7:$B$88,"CAA-3",$I$7:$I$88)</f>
        <v>10365.299999999999</v>
      </c>
      <c r="J98" s="26">
        <f>SUMIF($B$7:$B$88,"CAA-3",$J$7:$J$88)</f>
        <v>12956.640000000001</v>
      </c>
      <c r="K98" s="27"/>
      <c r="L98" s="27"/>
      <c r="M98" s="27"/>
      <c r="N98" s="27"/>
      <c r="O98" s="27"/>
      <c r="P98" s="27"/>
      <c r="Q98" s="27"/>
    </row>
    <row r="99" spans="1:30" ht="14.4" x14ac:dyDescent="0.25">
      <c r="A99" s="29" t="s">
        <v>38</v>
      </c>
      <c r="B99" s="15" t="s">
        <v>39</v>
      </c>
      <c r="C99" s="24">
        <f>SUMIFS($E$7:$E$88,$B$7:$B$88,"CAA-4",$D$7:$D$88,"&lt;&gt;VAGO")</f>
        <v>0</v>
      </c>
      <c r="D99" s="24">
        <f>SUMIFS($E$7:$E$88,$B$7:$B$88,"CAA-4",$D$7:$D$88,"VAGO")</f>
        <v>0</v>
      </c>
      <c r="E99" s="24">
        <f>C99+D99</f>
        <v>0</v>
      </c>
      <c r="F99" s="28"/>
      <c r="G99" s="26">
        <f>SUMIF($B$7:$B$88,"CAA-4",$G$7:$G$88)</f>
        <v>0</v>
      </c>
      <c r="H99" s="26">
        <f>SUMIF($B$7:$B$88,"CAA-4",$H$7:$H$88)</f>
        <v>0</v>
      </c>
      <c r="I99" s="26">
        <f>SUMIF($B$7:$B$88,"CAA-4",$I$7:$I$88)</f>
        <v>0</v>
      </c>
      <c r="J99" s="26">
        <f>SUMIF($B$7:$B$88,"CAA-4",$J$7:$J$88)</f>
        <v>0</v>
      </c>
      <c r="K99" s="27"/>
      <c r="L99" s="27"/>
      <c r="M99" s="27"/>
      <c r="N99" s="27"/>
      <c r="O99" s="27"/>
      <c r="P99" s="27"/>
      <c r="Q99" s="27"/>
    </row>
    <row r="100" spans="1:30" ht="14.4" x14ac:dyDescent="0.25">
      <c r="A100" s="29" t="s">
        <v>40</v>
      </c>
      <c r="B100" s="15" t="s">
        <v>41</v>
      </c>
      <c r="C100" s="24">
        <f>SUMIFS($E$7:$E$88,$B$7:$B$88,"CAA-5",$D$7:$D$88,"&lt;&gt;VAGO")</f>
        <v>8</v>
      </c>
      <c r="D100" s="24">
        <f>SUMIFS($E$7:$E$88,$B$7:$B$88,"CAA-5",$D$7:$D$88,"VAGO")</f>
        <v>3</v>
      </c>
      <c r="E100" s="24">
        <f t="shared" si="1"/>
        <v>11</v>
      </c>
      <c r="F100" s="28"/>
      <c r="G100" s="26">
        <f>SUMIF($B$7:$B$88,"CAA-5",$G$7:$G$88)</f>
        <v>0</v>
      </c>
      <c r="H100" s="26">
        <f>SUMIF($B$7:$B$88,"CAA-5",$H$7:$H$88)</f>
        <v>1860.4799999999998</v>
      </c>
      <c r="I100" s="26">
        <f>SUMIF($B$7:$B$88,"CAA-5",$I$7:$I$88)</f>
        <v>7441.7600000000011</v>
      </c>
      <c r="J100" s="26">
        <f>SUMIF($B$7:$B$88,"CAA-5",$J$7:$J$88)</f>
        <v>9302.24</v>
      </c>
      <c r="K100" s="27"/>
      <c r="L100" s="27"/>
      <c r="M100" s="27"/>
      <c r="N100" s="27"/>
      <c r="O100" s="27"/>
      <c r="P100" s="27"/>
      <c r="Q100" s="27"/>
    </row>
    <row r="101" spans="1:30" ht="14.4" x14ac:dyDescent="0.25">
      <c r="A101" s="20" t="s">
        <v>42</v>
      </c>
      <c r="B101" s="22"/>
      <c r="C101" s="21">
        <f>SUM(C90:C100)</f>
        <v>64</v>
      </c>
      <c r="D101" s="21">
        <f>SUM(D90:D100)</f>
        <v>16</v>
      </c>
      <c r="E101" s="21">
        <f>SUM(E90:E100)</f>
        <v>80</v>
      </c>
      <c r="F101" s="22"/>
      <c r="G101" s="31">
        <f t="shared" ref="G101:J101" si="2">SUM(G90:G100)</f>
        <v>0</v>
      </c>
      <c r="H101" s="31">
        <f t="shared" si="2"/>
        <v>48313.490000000005</v>
      </c>
      <c r="I101" s="31">
        <f t="shared" si="2"/>
        <v>232061.28</v>
      </c>
      <c r="J101" s="31">
        <f t="shared" si="2"/>
        <v>280374.76999999996</v>
      </c>
      <c r="K101" s="27"/>
      <c r="L101" s="27"/>
      <c r="M101" s="27"/>
      <c r="N101" s="27"/>
      <c r="O101" s="27"/>
      <c r="P101" s="27"/>
      <c r="Q101" s="27"/>
    </row>
    <row r="102" spans="1:30" ht="45.75" customHeight="1" x14ac:dyDescent="0.25">
      <c r="A102" s="27"/>
      <c r="B102" s="27"/>
      <c r="C102" s="27"/>
      <c r="D102" s="27"/>
      <c r="E102" s="27"/>
      <c r="F102" s="27"/>
      <c r="G102" s="27"/>
      <c r="H102" s="18"/>
      <c r="I102" s="18"/>
      <c r="J102" s="32"/>
      <c r="K102" s="27"/>
      <c r="L102" s="27"/>
      <c r="M102" s="27"/>
      <c r="N102" s="27"/>
      <c r="O102" s="27"/>
      <c r="P102" s="27"/>
      <c r="Q102" s="27"/>
    </row>
    <row r="103" spans="1:30" ht="14.4" x14ac:dyDescent="0.25">
      <c r="A103" s="74" t="s">
        <v>43</v>
      </c>
      <c r="B103" s="66"/>
      <c r="C103" s="66"/>
      <c r="D103" s="66"/>
      <c r="E103" s="66"/>
      <c r="F103" s="66"/>
      <c r="G103" s="66"/>
      <c r="H103" s="66"/>
      <c r="I103" s="67"/>
      <c r="J103" s="27"/>
      <c r="K103" s="6"/>
      <c r="L103" s="27"/>
      <c r="M103" s="27"/>
      <c r="N103" s="27"/>
      <c r="O103" s="27"/>
      <c r="P103" s="27"/>
      <c r="Q103" s="27"/>
    </row>
    <row r="104" spans="1:30" ht="27.6" x14ac:dyDescent="0.25">
      <c r="A104" s="9" t="s">
        <v>44</v>
      </c>
      <c r="B104" s="9" t="s">
        <v>45</v>
      </c>
      <c r="C104" s="9" t="s">
        <v>46</v>
      </c>
      <c r="D104" s="9" t="s">
        <v>47</v>
      </c>
      <c r="E104" s="9" t="s">
        <v>48</v>
      </c>
      <c r="F104" s="9" t="s">
        <v>49</v>
      </c>
      <c r="G104" s="9" t="s">
        <v>50</v>
      </c>
      <c r="H104" s="9" t="s">
        <v>51</v>
      </c>
      <c r="I104" s="9" t="s">
        <v>52</v>
      </c>
      <c r="J104" s="33"/>
      <c r="K104" s="6"/>
      <c r="L104" s="33"/>
      <c r="M104" s="33"/>
      <c r="N104" s="33"/>
      <c r="O104" s="33"/>
      <c r="P104" s="33"/>
      <c r="Q104" s="33"/>
      <c r="R104" s="34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</row>
    <row r="105" spans="1:30" ht="14.4" x14ac:dyDescent="0.25">
      <c r="A105" s="13"/>
      <c r="B105" s="35"/>
      <c r="C105" s="14"/>
      <c r="D105" s="14"/>
      <c r="E105" s="15">
        <v>1</v>
      </c>
      <c r="F105" s="36"/>
      <c r="G105" s="16">
        <v>0</v>
      </c>
      <c r="H105" s="16">
        <v>0</v>
      </c>
      <c r="I105" s="17">
        <f t="shared" ref="I105:I114" si="3">SUM(G105:H105)</f>
        <v>0</v>
      </c>
      <c r="J105" s="27"/>
      <c r="K105" s="18"/>
      <c r="L105" s="18"/>
      <c r="M105" s="18"/>
      <c r="N105" s="18"/>
      <c r="O105" s="18"/>
      <c r="P105" s="18"/>
      <c r="Q105" s="1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ht="14.4" x14ac:dyDescent="0.25">
      <c r="A106" s="13"/>
      <c r="B106" s="35"/>
      <c r="C106" s="14"/>
      <c r="D106" s="14"/>
      <c r="E106" s="15">
        <v>1</v>
      </c>
      <c r="F106" s="36"/>
      <c r="G106" s="16">
        <v>0</v>
      </c>
      <c r="H106" s="16">
        <v>0</v>
      </c>
      <c r="I106" s="17">
        <f t="shared" si="3"/>
        <v>0</v>
      </c>
      <c r="J106" s="27"/>
      <c r="K106" s="18"/>
      <c r="L106" s="18"/>
      <c r="M106" s="18"/>
      <c r="N106" s="18"/>
      <c r="O106" s="18"/>
      <c r="P106" s="18"/>
      <c r="Q106" s="1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ht="14.4" x14ac:dyDescent="0.25">
      <c r="A107" s="13"/>
      <c r="B107" s="35"/>
      <c r="C107" s="14"/>
      <c r="D107" s="14"/>
      <c r="E107" s="15">
        <v>1</v>
      </c>
      <c r="F107" s="13"/>
      <c r="G107" s="16">
        <v>0</v>
      </c>
      <c r="H107" s="16">
        <v>0</v>
      </c>
      <c r="I107" s="17">
        <f t="shared" si="3"/>
        <v>0</v>
      </c>
      <c r="J107" s="27"/>
      <c r="K107" s="18"/>
      <c r="L107" s="18"/>
      <c r="M107" s="18"/>
      <c r="N107" s="18"/>
      <c r="O107" s="18"/>
      <c r="P107" s="18"/>
      <c r="Q107" s="1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ht="14.4" x14ac:dyDescent="0.25">
      <c r="A108" s="13"/>
      <c r="B108" s="35"/>
      <c r="C108" s="14"/>
      <c r="D108" s="14"/>
      <c r="E108" s="15">
        <v>1</v>
      </c>
      <c r="F108" s="13"/>
      <c r="G108" s="16">
        <v>0</v>
      </c>
      <c r="H108" s="16">
        <v>0</v>
      </c>
      <c r="I108" s="17">
        <f t="shared" si="3"/>
        <v>0</v>
      </c>
      <c r="J108" s="27"/>
      <c r="K108" s="18"/>
      <c r="L108" s="18"/>
      <c r="M108" s="18"/>
      <c r="N108" s="18"/>
      <c r="O108" s="18"/>
      <c r="P108" s="18"/>
      <c r="Q108" s="1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ht="14.4" x14ac:dyDescent="0.25">
      <c r="A109" s="13"/>
      <c r="B109" s="35"/>
      <c r="C109" s="14"/>
      <c r="D109" s="14"/>
      <c r="E109" s="15">
        <v>1</v>
      </c>
      <c r="F109" s="13"/>
      <c r="G109" s="16">
        <v>0</v>
      </c>
      <c r="H109" s="16">
        <v>0</v>
      </c>
      <c r="I109" s="17">
        <f t="shared" si="3"/>
        <v>0</v>
      </c>
      <c r="J109" s="27"/>
      <c r="K109" s="18"/>
      <c r="L109" s="18"/>
      <c r="M109" s="18"/>
      <c r="N109" s="18"/>
      <c r="O109" s="18"/>
      <c r="P109" s="18"/>
      <c r="Q109" s="1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ht="14.4" x14ac:dyDescent="0.25">
      <c r="A110" s="13"/>
      <c r="B110" s="35"/>
      <c r="C110" s="14"/>
      <c r="D110" s="14"/>
      <c r="E110" s="15">
        <v>1</v>
      </c>
      <c r="F110" s="13"/>
      <c r="G110" s="16">
        <v>0</v>
      </c>
      <c r="H110" s="16">
        <v>0</v>
      </c>
      <c r="I110" s="17">
        <f t="shared" si="3"/>
        <v>0</v>
      </c>
      <c r="J110" s="27"/>
      <c r="K110" s="18"/>
      <c r="L110" s="18"/>
      <c r="M110" s="18"/>
      <c r="N110" s="18"/>
      <c r="O110" s="18"/>
      <c r="P110" s="18"/>
      <c r="Q110" s="1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ht="14.4" x14ac:dyDescent="0.25">
      <c r="A111" s="13"/>
      <c r="B111" s="35"/>
      <c r="C111" s="14"/>
      <c r="D111" s="14"/>
      <c r="E111" s="15">
        <v>1</v>
      </c>
      <c r="F111" s="13"/>
      <c r="G111" s="16">
        <v>0</v>
      </c>
      <c r="H111" s="16">
        <v>0</v>
      </c>
      <c r="I111" s="17">
        <f t="shared" si="3"/>
        <v>0</v>
      </c>
      <c r="J111" s="27"/>
      <c r="K111" s="18"/>
      <c r="L111" s="18"/>
      <c r="M111" s="18"/>
      <c r="N111" s="18"/>
      <c r="O111" s="18"/>
      <c r="P111" s="18"/>
      <c r="Q111" s="1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ht="14.4" x14ac:dyDescent="0.25">
      <c r="A112" s="13"/>
      <c r="B112" s="35"/>
      <c r="C112" s="14"/>
      <c r="D112" s="14"/>
      <c r="E112" s="15">
        <v>1</v>
      </c>
      <c r="F112" s="13"/>
      <c r="G112" s="16">
        <v>0</v>
      </c>
      <c r="H112" s="16">
        <v>0</v>
      </c>
      <c r="I112" s="17">
        <f t="shared" si="3"/>
        <v>0</v>
      </c>
      <c r="J112" s="27"/>
      <c r="K112" s="18"/>
      <c r="L112" s="18"/>
      <c r="M112" s="18"/>
      <c r="N112" s="18"/>
      <c r="O112" s="18"/>
      <c r="P112" s="18"/>
      <c r="Q112" s="1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ht="14.4" x14ac:dyDescent="0.25">
      <c r="A113" s="13"/>
      <c r="B113" s="35"/>
      <c r="C113" s="14"/>
      <c r="D113" s="14"/>
      <c r="E113" s="15">
        <v>1</v>
      </c>
      <c r="F113" s="13"/>
      <c r="G113" s="16">
        <v>0</v>
      </c>
      <c r="H113" s="16">
        <v>0</v>
      </c>
      <c r="I113" s="17">
        <f t="shared" si="3"/>
        <v>0</v>
      </c>
      <c r="J113" s="27"/>
      <c r="K113" s="18"/>
      <c r="L113" s="18"/>
      <c r="M113" s="18"/>
      <c r="N113" s="18"/>
      <c r="O113" s="18"/>
      <c r="P113" s="18"/>
      <c r="Q113" s="1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ht="14.4" x14ac:dyDescent="0.25">
      <c r="A114" s="13"/>
      <c r="B114" s="35"/>
      <c r="C114" s="14"/>
      <c r="D114" s="14"/>
      <c r="E114" s="15">
        <v>1</v>
      </c>
      <c r="F114" s="13"/>
      <c r="G114" s="16">
        <v>0</v>
      </c>
      <c r="H114" s="16">
        <v>0</v>
      </c>
      <c r="I114" s="17">
        <f t="shared" si="3"/>
        <v>0</v>
      </c>
      <c r="J114" s="27"/>
      <c r="K114" s="18"/>
      <c r="L114" s="18"/>
      <c r="M114" s="18"/>
      <c r="N114" s="18"/>
      <c r="O114" s="18"/>
      <c r="P114" s="18"/>
      <c r="Q114" s="1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ht="41.4" x14ac:dyDescent="0.25">
      <c r="A115" s="20" t="s">
        <v>53</v>
      </c>
      <c r="B115" s="20" t="s">
        <v>54</v>
      </c>
      <c r="C115" s="21" t="s">
        <v>55</v>
      </c>
      <c r="D115" s="21" t="s">
        <v>56</v>
      </c>
      <c r="E115" s="21" t="s">
        <v>57</v>
      </c>
      <c r="F115" s="37"/>
      <c r="G115" s="21" t="s">
        <v>58</v>
      </c>
      <c r="H115" s="21" t="s">
        <v>59</v>
      </c>
      <c r="I115" s="21" t="s">
        <v>60</v>
      </c>
      <c r="J115" s="27"/>
      <c r="K115" s="6"/>
      <c r="L115" s="6"/>
      <c r="M115" s="6"/>
      <c r="N115" s="6"/>
      <c r="O115" s="6"/>
      <c r="P115" s="6"/>
      <c r="Q115" s="6"/>
      <c r="R115" s="38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</row>
    <row r="116" spans="1:30" ht="14.4" x14ac:dyDescent="0.25">
      <c r="A116" s="23" t="s">
        <v>61</v>
      </c>
      <c r="B116" s="39" t="s">
        <v>62</v>
      </c>
      <c r="C116" s="24">
        <f>SUMIFS($E$105:$E$114,$B$105:$B$114,"FDA",$D$105:$D$114,"&lt;&gt;VAGO")</f>
        <v>0</v>
      </c>
      <c r="D116" s="24">
        <f>SUMIFS($E$105:$E$114,$B$105:$B$114,"FDA",$D$105:$D$114,"VAGO")</f>
        <v>0</v>
      </c>
      <c r="E116" s="24">
        <f t="shared" ref="E116:E120" si="4">C116+D116</f>
        <v>0</v>
      </c>
      <c r="F116" s="25"/>
      <c r="G116" s="17">
        <f>SUMIF($B$105:$B$114,"FDA",$G$105:$G$114)</f>
        <v>0</v>
      </c>
      <c r="H116" s="17">
        <f>SUMIF($B$105:$B$114,"FDA",$H$105:$H$114)</f>
        <v>0</v>
      </c>
      <c r="I116" s="17">
        <f>SUMIF($B$105:$B$114,"FDA",$I$105:$I$114)</f>
        <v>0</v>
      </c>
      <c r="J116" s="18"/>
      <c r="K116" s="6"/>
      <c r="L116" s="18"/>
      <c r="M116" s="18"/>
      <c r="N116" s="18"/>
      <c r="O116" s="18"/>
      <c r="P116" s="18"/>
      <c r="Q116" s="1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ht="14.4" x14ac:dyDescent="0.25">
      <c r="A117" s="23" t="s">
        <v>63</v>
      </c>
      <c r="B117" s="39" t="s">
        <v>64</v>
      </c>
      <c r="C117" s="24">
        <f>SUMIFS($E$105:$E$114,$B$105:$B$114,"FDA-1",$D$105:$D$114,"&lt;&gt;VAGO")</f>
        <v>0</v>
      </c>
      <c r="D117" s="24">
        <f>SUMIFS($E$105:$E$114,$B$105:$B$114,"FDA-1",$D$105:$D$114,"VAGO")</f>
        <v>0</v>
      </c>
      <c r="E117" s="24">
        <f t="shared" si="4"/>
        <v>0</v>
      </c>
      <c r="F117" s="25"/>
      <c r="G117" s="17">
        <f>SUMIF($B$105:$B$114,"FDA-1",$G$105:$G$114)</f>
        <v>0</v>
      </c>
      <c r="H117" s="17">
        <f>SUMIF($B$105:$B$114,"FDA-1",$H$105:$H$114)</f>
        <v>0</v>
      </c>
      <c r="I117" s="17">
        <f>SUMIF($B$105:$B$114,"FDA-1",$I$105:$I$114)</f>
        <v>0</v>
      </c>
      <c r="J117" s="18"/>
      <c r="K117" s="6"/>
      <c r="L117" s="18"/>
      <c r="M117" s="18"/>
      <c r="N117" s="18"/>
      <c r="O117" s="18"/>
      <c r="P117" s="18"/>
      <c r="Q117" s="1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ht="14.4" x14ac:dyDescent="0.25">
      <c r="A118" s="23" t="s">
        <v>65</v>
      </c>
      <c r="B118" s="39" t="s">
        <v>66</v>
      </c>
      <c r="C118" s="24">
        <f>SUMIFS($E$105:$E$114,$B$105:$B$114,"FDA-2",$D$105:$D$114,"&lt;&gt;VAGO")</f>
        <v>0</v>
      </c>
      <c r="D118" s="24">
        <f>SUMIFS($E$105:$E$114,$B$105:$B$114,"FDA-2",$D$105:$D$114,"VAGO")</f>
        <v>0</v>
      </c>
      <c r="E118" s="24">
        <f t="shared" si="4"/>
        <v>0</v>
      </c>
      <c r="F118" s="28"/>
      <c r="G118" s="17">
        <f>SUMIF($B$105:$B$114,"FDA-2",$G$105:$G$114)</f>
        <v>0</v>
      </c>
      <c r="H118" s="17">
        <f>SUMIF($B$105:$B$114,"FDA-2",$H$105:$H$114)</f>
        <v>0</v>
      </c>
      <c r="I118" s="17">
        <f>SUMIF($B$105:$B$114,"FDA-2",$I$105:$I$114)</f>
        <v>0</v>
      </c>
      <c r="J118" s="18"/>
      <c r="K118" s="6"/>
      <c r="L118" s="18"/>
      <c r="M118" s="18"/>
      <c r="N118" s="18"/>
      <c r="O118" s="18"/>
      <c r="P118" s="18"/>
      <c r="Q118" s="1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ht="14.4" x14ac:dyDescent="0.25">
      <c r="A119" s="23" t="s">
        <v>67</v>
      </c>
      <c r="B119" s="39" t="s">
        <v>68</v>
      </c>
      <c r="C119" s="24">
        <f>SUMIFS($E$105:$E$114,$B$105:$B$114,"FDA-3",$D$105:$D$114,"&lt;&gt;VAGO")</f>
        <v>0</v>
      </c>
      <c r="D119" s="24">
        <f>SUMIFS($E$105:$E$114,$B$105:$B$114,"FDA-3",$D$105:$D$114,"VAGO")</f>
        <v>0</v>
      </c>
      <c r="E119" s="24">
        <f t="shared" si="4"/>
        <v>0</v>
      </c>
      <c r="F119" s="30"/>
      <c r="G119" s="17">
        <f>SUMIF($B$105:$B$114,"FDA-3",$G$105:$G$114)</f>
        <v>0</v>
      </c>
      <c r="H119" s="17">
        <f>SUMIF($B$105:$B$114,"FDA-3",$H$105:$H$114)</f>
        <v>0</v>
      </c>
      <c r="I119" s="17">
        <f>SUMIF($B$105:$B$114,"FDA-3",$I$105:$I$114)</f>
        <v>0</v>
      </c>
      <c r="J119" s="18"/>
      <c r="K119" s="6"/>
      <c r="L119" s="18"/>
      <c r="M119" s="18"/>
      <c r="N119" s="18"/>
      <c r="O119" s="18"/>
      <c r="P119" s="18"/>
      <c r="Q119" s="1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ht="14.4" x14ac:dyDescent="0.25">
      <c r="A120" s="23" t="s">
        <v>69</v>
      </c>
      <c r="B120" s="39" t="s">
        <v>70</v>
      </c>
      <c r="C120" s="24">
        <f>SUMIFS($E$105:$E$114,$B$105:$B$114,"FDA-4",$D$105:$D$114,"&lt;&gt;VAGO")</f>
        <v>0</v>
      </c>
      <c r="D120" s="24">
        <f>SUMIFS($E$105:$E$114,$B$105:$B$114,"FDA-4",$D$105:$D$114,"VAGO")</f>
        <v>0</v>
      </c>
      <c r="E120" s="24">
        <f t="shared" si="4"/>
        <v>0</v>
      </c>
      <c r="F120" s="28"/>
      <c r="G120" s="17">
        <f>SUMIF($B$105:$B$114,"FDA-4",$G$105:$G$114)</f>
        <v>0</v>
      </c>
      <c r="H120" s="17">
        <f>SUMIF($B$105:$B$114,"FDA-4",$H$105:$H$114)</f>
        <v>0</v>
      </c>
      <c r="I120" s="17">
        <f>SUMIF($B$105:$B$114,"FDA-4",$I$105:$I$114)</f>
        <v>0</v>
      </c>
      <c r="J120" s="18"/>
      <c r="K120" s="6"/>
      <c r="L120" s="18"/>
      <c r="M120" s="18"/>
      <c r="N120" s="18"/>
      <c r="O120" s="18"/>
      <c r="P120" s="18"/>
      <c r="Q120" s="1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ht="27.6" x14ac:dyDescent="0.25">
      <c r="A121" s="20" t="s">
        <v>71</v>
      </c>
      <c r="B121" s="37"/>
      <c r="C121" s="21">
        <f t="shared" ref="C121:E121" si="5">SUM(C117:C120)</f>
        <v>0</v>
      </c>
      <c r="D121" s="21">
        <f t="shared" si="5"/>
        <v>0</v>
      </c>
      <c r="E121" s="21">
        <f t="shared" si="5"/>
        <v>0</v>
      </c>
      <c r="F121" s="37"/>
      <c r="G121" s="40">
        <f t="shared" ref="G121:I121" si="6">SUM(G116:G120)</f>
        <v>0</v>
      </c>
      <c r="H121" s="40">
        <f t="shared" si="6"/>
        <v>0</v>
      </c>
      <c r="I121" s="40">
        <f t="shared" si="6"/>
        <v>0</v>
      </c>
      <c r="J121" s="18"/>
      <c r="K121" s="6"/>
      <c r="L121" s="18"/>
      <c r="M121" s="18"/>
      <c r="N121" s="18"/>
      <c r="O121" s="18"/>
      <c r="P121" s="18"/>
      <c r="Q121" s="1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ht="45" customHeight="1" x14ac:dyDescent="0.25">
      <c r="A122" s="32"/>
      <c r="B122" s="32"/>
      <c r="C122" s="32"/>
      <c r="D122" s="32"/>
      <c r="E122" s="32"/>
      <c r="F122" s="32"/>
      <c r="G122" s="32"/>
      <c r="H122" s="32"/>
      <c r="I122" s="6"/>
      <c r="J122" s="18"/>
      <c r="K122" s="6"/>
      <c r="L122" s="18"/>
      <c r="M122" s="18"/>
      <c r="N122" s="18"/>
      <c r="O122" s="18"/>
      <c r="P122" s="18"/>
      <c r="Q122" s="1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ht="14.4" x14ac:dyDescent="0.25">
      <c r="A123" s="74" t="s">
        <v>72</v>
      </c>
      <c r="B123" s="66"/>
      <c r="C123" s="66"/>
      <c r="D123" s="66"/>
      <c r="E123" s="66"/>
      <c r="F123" s="66"/>
      <c r="G123" s="66"/>
      <c r="H123" s="66"/>
      <c r="I123" s="67"/>
      <c r="J123" s="18"/>
      <c r="K123" s="6"/>
      <c r="L123" s="18"/>
      <c r="M123" s="18"/>
      <c r="N123" s="18"/>
      <c r="O123" s="18"/>
      <c r="P123" s="18"/>
      <c r="Q123" s="1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ht="27.6" x14ac:dyDescent="0.25">
      <c r="A124" s="41" t="s">
        <v>73</v>
      </c>
      <c r="B124" s="9" t="s">
        <v>74</v>
      </c>
      <c r="C124" s="9" t="s">
        <v>75</v>
      </c>
      <c r="D124" s="9" t="s">
        <v>76</v>
      </c>
      <c r="E124" s="9" t="s">
        <v>77</v>
      </c>
      <c r="F124" s="9" t="s">
        <v>78</v>
      </c>
      <c r="G124" s="9" t="s">
        <v>79</v>
      </c>
      <c r="H124" s="9" t="s">
        <v>80</v>
      </c>
      <c r="I124" s="9" t="s">
        <v>81</v>
      </c>
      <c r="J124" s="6"/>
      <c r="K124" s="6"/>
      <c r="L124" s="6"/>
      <c r="M124" s="6"/>
      <c r="N124" s="6"/>
      <c r="O124" s="6"/>
      <c r="P124" s="6"/>
      <c r="Q124" s="6"/>
      <c r="R124" s="34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</row>
    <row r="125" spans="1:30" ht="14.4" x14ac:dyDescent="0.25">
      <c r="A125" s="42"/>
      <c r="B125" s="43"/>
      <c r="C125" s="43"/>
      <c r="D125" s="14"/>
      <c r="E125" s="15">
        <v>1</v>
      </c>
      <c r="F125" s="42"/>
      <c r="G125" s="16">
        <v>0</v>
      </c>
      <c r="H125" s="16">
        <v>0</v>
      </c>
      <c r="I125" s="17">
        <f t="shared" ref="I125:I134" si="7">SUM(G125:H125)</f>
        <v>0</v>
      </c>
      <c r="J125" s="18"/>
      <c r="K125" s="18"/>
      <c r="L125" s="18"/>
      <c r="M125" s="18"/>
      <c r="N125" s="18"/>
      <c r="O125" s="18"/>
      <c r="P125" s="18"/>
      <c r="Q125" s="1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ht="14.4" x14ac:dyDescent="0.25">
      <c r="A126" s="13"/>
      <c r="B126" s="43"/>
      <c r="C126" s="14"/>
      <c r="D126" s="14"/>
      <c r="E126" s="15">
        <v>1</v>
      </c>
      <c r="F126" s="13"/>
      <c r="G126" s="16">
        <v>0</v>
      </c>
      <c r="H126" s="16">
        <v>0</v>
      </c>
      <c r="I126" s="17">
        <f t="shared" si="7"/>
        <v>0</v>
      </c>
      <c r="J126" s="18"/>
      <c r="K126" s="18"/>
      <c r="L126" s="18"/>
      <c r="M126" s="18"/>
      <c r="N126" s="18"/>
      <c r="O126" s="18"/>
      <c r="P126" s="18"/>
      <c r="Q126" s="1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ht="14.4" x14ac:dyDescent="0.25">
      <c r="A127" s="13"/>
      <c r="B127" s="43"/>
      <c r="C127" s="14"/>
      <c r="D127" s="14"/>
      <c r="E127" s="15">
        <v>1</v>
      </c>
      <c r="F127" s="36"/>
      <c r="G127" s="16">
        <v>0</v>
      </c>
      <c r="H127" s="16">
        <v>0</v>
      </c>
      <c r="I127" s="17">
        <f t="shared" si="7"/>
        <v>0</v>
      </c>
      <c r="J127" s="18"/>
      <c r="K127" s="18"/>
      <c r="L127" s="18"/>
      <c r="M127" s="18"/>
      <c r="N127" s="18"/>
      <c r="O127" s="18"/>
      <c r="P127" s="18"/>
      <c r="Q127" s="1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ht="14.4" x14ac:dyDescent="0.25">
      <c r="A128" s="42"/>
      <c r="B128" s="43"/>
      <c r="C128" s="14"/>
      <c r="D128" s="14"/>
      <c r="E128" s="15">
        <v>1</v>
      </c>
      <c r="F128" s="13"/>
      <c r="G128" s="16">
        <v>0</v>
      </c>
      <c r="H128" s="16">
        <v>0</v>
      </c>
      <c r="I128" s="17">
        <f t="shared" si="7"/>
        <v>0</v>
      </c>
      <c r="J128" s="18"/>
      <c r="K128" s="18"/>
      <c r="L128" s="18"/>
      <c r="M128" s="18"/>
      <c r="N128" s="18"/>
      <c r="O128" s="18"/>
      <c r="P128" s="18"/>
      <c r="Q128" s="1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ht="14.4" x14ac:dyDescent="0.25">
      <c r="A129" s="42"/>
      <c r="B129" s="43"/>
      <c r="C129" s="43"/>
      <c r="D129" s="14"/>
      <c r="E129" s="15">
        <v>1</v>
      </c>
      <c r="F129" s="42"/>
      <c r="G129" s="16">
        <v>0</v>
      </c>
      <c r="H129" s="16">
        <v>0</v>
      </c>
      <c r="I129" s="17">
        <f t="shared" si="7"/>
        <v>0</v>
      </c>
      <c r="J129" s="18"/>
      <c r="K129" s="18"/>
      <c r="L129" s="18"/>
      <c r="M129" s="18"/>
      <c r="N129" s="18"/>
      <c r="O129" s="18"/>
      <c r="P129" s="18"/>
      <c r="Q129" s="1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ht="14.4" x14ac:dyDescent="0.25">
      <c r="A130" s="42"/>
      <c r="B130" s="43"/>
      <c r="C130" s="43"/>
      <c r="D130" s="14"/>
      <c r="E130" s="15">
        <v>1</v>
      </c>
      <c r="F130" s="42"/>
      <c r="G130" s="16">
        <v>0</v>
      </c>
      <c r="H130" s="16">
        <v>0</v>
      </c>
      <c r="I130" s="17">
        <f t="shared" si="7"/>
        <v>0</v>
      </c>
      <c r="J130" s="18"/>
      <c r="K130" s="18"/>
      <c r="L130" s="18"/>
      <c r="M130" s="18"/>
      <c r="N130" s="18"/>
      <c r="O130" s="18"/>
      <c r="P130" s="18"/>
      <c r="Q130" s="1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ht="14.4" x14ac:dyDescent="0.25">
      <c r="A131" s="42"/>
      <c r="B131" s="43"/>
      <c r="C131" s="43"/>
      <c r="D131" s="14"/>
      <c r="E131" s="15">
        <v>1</v>
      </c>
      <c r="F131" s="42"/>
      <c r="G131" s="16">
        <v>0</v>
      </c>
      <c r="H131" s="16">
        <v>0</v>
      </c>
      <c r="I131" s="17">
        <f t="shared" si="7"/>
        <v>0</v>
      </c>
      <c r="J131" s="18"/>
      <c r="K131" s="18"/>
      <c r="L131" s="18"/>
      <c r="M131" s="18"/>
      <c r="N131" s="18"/>
      <c r="O131" s="18"/>
      <c r="P131" s="18"/>
      <c r="Q131" s="1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ht="14.4" x14ac:dyDescent="0.25">
      <c r="A132" s="42"/>
      <c r="B132" s="43"/>
      <c r="C132" s="43"/>
      <c r="D132" s="14"/>
      <c r="E132" s="15">
        <v>1</v>
      </c>
      <c r="F132" s="42"/>
      <c r="G132" s="16">
        <v>0</v>
      </c>
      <c r="H132" s="16">
        <v>0</v>
      </c>
      <c r="I132" s="17">
        <f t="shared" si="7"/>
        <v>0</v>
      </c>
      <c r="J132" s="18"/>
      <c r="K132" s="18"/>
      <c r="L132" s="18"/>
      <c r="M132" s="18"/>
      <c r="N132" s="18"/>
      <c r="O132" s="18"/>
      <c r="P132" s="18"/>
      <c r="Q132" s="1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ht="14.4" x14ac:dyDescent="0.25">
      <c r="A133" s="42"/>
      <c r="B133" s="43"/>
      <c r="C133" s="43"/>
      <c r="D133" s="14"/>
      <c r="E133" s="15">
        <v>1</v>
      </c>
      <c r="F133" s="42"/>
      <c r="G133" s="16">
        <v>0</v>
      </c>
      <c r="H133" s="16">
        <v>0</v>
      </c>
      <c r="I133" s="17">
        <f t="shared" si="7"/>
        <v>0</v>
      </c>
      <c r="J133" s="18"/>
      <c r="K133" s="18"/>
      <c r="L133" s="18"/>
      <c r="M133" s="18"/>
      <c r="N133" s="18"/>
      <c r="O133" s="18"/>
      <c r="P133" s="18"/>
      <c r="Q133" s="1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ht="14.4" x14ac:dyDescent="0.25">
      <c r="A134" s="42"/>
      <c r="B134" s="43"/>
      <c r="C134" s="43"/>
      <c r="D134" s="14"/>
      <c r="E134" s="15">
        <v>1</v>
      </c>
      <c r="F134" s="42"/>
      <c r="G134" s="16">
        <v>0</v>
      </c>
      <c r="H134" s="16">
        <v>0</v>
      </c>
      <c r="I134" s="17">
        <f t="shared" si="7"/>
        <v>0</v>
      </c>
      <c r="J134" s="18"/>
      <c r="K134" s="18"/>
      <c r="L134" s="18"/>
      <c r="M134" s="18"/>
      <c r="N134" s="18"/>
      <c r="O134" s="18"/>
      <c r="P134" s="18"/>
      <c r="Q134" s="1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ht="41.4" x14ac:dyDescent="0.25">
      <c r="A135" s="20" t="s">
        <v>82</v>
      </c>
      <c r="B135" s="20" t="s">
        <v>83</v>
      </c>
      <c r="C135" s="21" t="s">
        <v>84</v>
      </c>
      <c r="D135" s="21" t="s">
        <v>85</v>
      </c>
      <c r="E135" s="21" t="s">
        <v>86</v>
      </c>
      <c r="F135" s="37"/>
      <c r="G135" s="21" t="s">
        <v>87</v>
      </c>
      <c r="H135" s="21" t="s">
        <v>88</v>
      </c>
      <c r="I135" s="21" t="s">
        <v>89</v>
      </c>
      <c r="J135" s="18"/>
      <c r="K135" s="18"/>
      <c r="L135" s="18"/>
      <c r="M135" s="18"/>
      <c r="N135" s="18"/>
      <c r="O135" s="18"/>
      <c r="P135" s="18"/>
      <c r="Q135" s="18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</row>
    <row r="136" spans="1:30" ht="14.4" x14ac:dyDescent="0.25">
      <c r="A136" s="23" t="s">
        <v>90</v>
      </c>
      <c r="B136" s="39" t="s">
        <v>91</v>
      </c>
      <c r="C136" s="24">
        <f>SUMIFS($E$125:$E$134,$B$125:$B$134,"FGS-1",$D$125:$D$134,"&lt;&gt;VAGO")</f>
        <v>0</v>
      </c>
      <c r="D136" s="24">
        <f>SUMIFS($E$125:$E$134,$B$125:$B$134,"FGS-1",$D$125:$D$134,"VAGO")</f>
        <v>0</v>
      </c>
      <c r="E136" s="24">
        <f t="shared" ref="E136:E141" si="8">C136+D136</f>
        <v>0</v>
      </c>
      <c r="F136" s="25"/>
      <c r="G136" s="17">
        <f t="shared" ref="G136:I136" si="9">SUMIF($B$125:$B$134,"FGS-1",$G$125:$G$134)</f>
        <v>0</v>
      </c>
      <c r="H136" s="17">
        <f t="shared" si="9"/>
        <v>0</v>
      </c>
      <c r="I136" s="17">
        <f t="shared" si="9"/>
        <v>0</v>
      </c>
      <c r="J136" s="18"/>
      <c r="K136" s="18"/>
      <c r="L136" s="18"/>
      <c r="M136" s="18"/>
      <c r="N136" s="18"/>
      <c r="O136" s="18"/>
      <c r="P136" s="18"/>
      <c r="Q136" s="18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</row>
    <row r="137" spans="1:30" ht="14.4" x14ac:dyDescent="0.25">
      <c r="A137" s="23" t="s">
        <v>92</v>
      </c>
      <c r="B137" s="39" t="s">
        <v>93</v>
      </c>
      <c r="C137" s="24">
        <f>SUMIFS($E$125:$E$134,$B$125:$B$134,"FGS-2",$D$125:$D$134,"&lt;&gt;VAGO")</f>
        <v>0</v>
      </c>
      <c r="D137" s="24">
        <f>SUMIFS($E$125:$E$134,$B$125:$B$134,"FGS-2",$D$125:$D$134,"VAGO")</f>
        <v>0</v>
      </c>
      <c r="E137" s="24">
        <f t="shared" si="8"/>
        <v>0</v>
      </c>
      <c r="F137" s="28"/>
      <c r="G137" s="17">
        <f t="shared" ref="G137:I137" si="10">SUMIF($B$125:$B$134,"FGS-2",$G$125:$G$134)</f>
        <v>0</v>
      </c>
      <c r="H137" s="17">
        <f t="shared" si="10"/>
        <v>0</v>
      </c>
      <c r="I137" s="17">
        <f t="shared" si="10"/>
        <v>0</v>
      </c>
      <c r="J137" s="18"/>
      <c r="K137" s="18"/>
      <c r="L137" s="18"/>
      <c r="M137" s="18"/>
      <c r="N137" s="18"/>
      <c r="O137" s="18"/>
      <c r="P137" s="18"/>
      <c r="Q137" s="18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</row>
    <row r="138" spans="1:30" ht="14.4" x14ac:dyDescent="0.25">
      <c r="A138" s="23" t="s">
        <v>94</v>
      </c>
      <c r="B138" s="39" t="s">
        <v>95</v>
      </c>
      <c r="C138" s="24">
        <f>SUMIFS($E$125:$E$134,$B$125:$B$134,"FGS-3",$D$125:$D$134,"&lt;&gt;VAGO")</f>
        <v>0</v>
      </c>
      <c r="D138" s="24">
        <f>SUMIFS($E$125:$E$134,$B$125:$B$134,"FGS-3",$D$125:$D$134,"VAGO")</f>
        <v>0</v>
      </c>
      <c r="E138" s="24">
        <f t="shared" si="8"/>
        <v>0</v>
      </c>
      <c r="F138" s="28"/>
      <c r="G138" s="17">
        <f t="shared" ref="G138:I138" si="11">SUMIF($B$125:$B$134,"FGS-3",$G$125:$G$134)</f>
        <v>0</v>
      </c>
      <c r="H138" s="17">
        <f t="shared" si="11"/>
        <v>0</v>
      </c>
      <c r="I138" s="17">
        <f t="shared" si="11"/>
        <v>0</v>
      </c>
      <c r="J138" s="18"/>
      <c r="K138" s="18"/>
      <c r="L138" s="18"/>
      <c r="M138" s="18"/>
      <c r="N138" s="18"/>
      <c r="O138" s="18"/>
      <c r="P138" s="18"/>
      <c r="Q138" s="18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</row>
    <row r="139" spans="1:30" ht="14.4" x14ac:dyDescent="0.25">
      <c r="A139" s="29" t="s">
        <v>96</v>
      </c>
      <c r="B139" s="44" t="s">
        <v>97</v>
      </c>
      <c r="C139" s="24">
        <f>SUMIFS($E$125:$E$134,$B$125:$B$134,"FGA-1",$D$125:$D$134,"&lt;&gt;VAGO")</f>
        <v>0</v>
      </c>
      <c r="D139" s="24">
        <f>SUMIFS($E$125:$E$134,$B$125:$B$134,"FGA-1",$D$125:$D$134,"VAGO")</f>
        <v>0</v>
      </c>
      <c r="E139" s="24">
        <f t="shared" si="8"/>
        <v>0</v>
      </c>
      <c r="F139" s="30"/>
      <c r="G139" s="17">
        <f t="shared" ref="G139:I139" si="12">SUMIF($B$125:$B$134,"FGA-1",$G$125:$G$134)</f>
        <v>0</v>
      </c>
      <c r="H139" s="17">
        <f t="shared" si="12"/>
        <v>0</v>
      </c>
      <c r="I139" s="17">
        <f t="shared" si="12"/>
        <v>0</v>
      </c>
      <c r="J139" s="18"/>
      <c r="K139" s="18"/>
      <c r="L139" s="18"/>
      <c r="M139" s="18"/>
      <c r="N139" s="18"/>
      <c r="O139" s="18"/>
      <c r="P139" s="18"/>
      <c r="Q139" s="18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</row>
    <row r="140" spans="1:30" ht="14.4" x14ac:dyDescent="0.25">
      <c r="A140" s="23" t="s">
        <v>98</v>
      </c>
      <c r="B140" s="39" t="s">
        <v>99</v>
      </c>
      <c r="C140" s="24">
        <f>SUMIFS($E$125:$E$134,$B$125:$B$134,"FGA-2",$D$125:$D$134,"&lt;&gt;VAGO")</f>
        <v>0</v>
      </c>
      <c r="D140" s="24">
        <f>SUMIFS($E$125:$E$134,$B$125:$B$134,"FGA-2",$D$125:$D$134,"VAGO")</f>
        <v>0</v>
      </c>
      <c r="E140" s="24">
        <f t="shared" si="8"/>
        <v>0</v>
      </c>
      <c r="F140" s="30"/>
      <c r="G140" s="17">
        <f t="shared" ref="G140:I140" si="13">SUMIF($B$125:$B$134,"FGA-2",$G$125:$G$134)</f>
        <v>0</v>
      </c>
      <c r="H140" s="17">
        <f t="shared" si="13"/>
        <v>0</v>
      </c>
      <c r="I140" s="17">
        <f t="shared" si="13"/>
        <v>0</v>
      </c>
      <c r="J140" s="18"/>
      <c r="K140" s="18"/>
      <c r="L140" s="18"/>
      <c r="M140" s="18"/>
      <c r="N140" s="18"/>
      <c r="O140" s="18"/>
      <c r="P140" s="18"/>
      <c r="Q140" s="18"/>
      <c r="R140" s="34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</row>
    <row r="141" spans="1:30" ht="14.4" x14ac:dyDescent="0.25">
      <c r="A141" s="23" t="s">
        <v>100</v>
      </c>
      <c r="B141" s="39" t="s">
        <v>101</v>
      </c>
      <c r="C141" s="24">
        <f>SUMIFS($E$125:$E$134,$B$125:$B$134,"FGA-3",$D$125:$D$134,"&lt;&gt;VAGO")</f>
        <v>0</v>
      </c>
      <c r="D141" s="24">
        <f>SUMIFS($E$125:$E$134,$B$125:$B$134,"FGA-3",$D$125:$D$134,"VAGO")</f>
        <v>0</v>
      </c>
      <c r="E141" s="24">
        <f t="shared" si="8"/>
        <v>0</v>
      </c>
      <c r="F141" s="28"/>
      <c r="G141" s="17">
        <f t="shared" ref="G141:I141" si="14">SUMIF($B$125:$B$134,"FGA-3",$G$125:$G$134)</f>
        <v>0</v>
      </c>
      <c r="H141" s="17">
        <f t="shared" si="14"/>
        <v>0</v>
      </c>
      <c r="I141" s="17">
        <f t="shared" si="14"/>
        <v>0</v>
      </c>
      <c r="J141" s="18"/>
      <c r="K141" s="18"/>
      <c r="L141" s="18"/>
      <c r="M141" s="18"/>
      <c r="N141" s="18"/>
      <c r="O141" s="18"/>
      <c r="P141" s="18"/>
      <c r="Q141" s="18"/>
      <c r="R141" s="38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</row>
    <row r="142" spans="1:30" ht="27.6" x14ac:dyDescent="0.25">
      <c r="A142" s="20" t="s">
        <v>102</v>
      </c>
      <c r="B142" s="37"/>
      <c r="C142" s="21">
        <f t="shared" ref="C142:E142" si="15">SUM(C136:C141)</f>
        <v>0</v>
      </c>
      <c r="D142" s="21">
        <f t="shared" si="15"/>
        <v>0</v>
      </c>
      <c r="E142" s="21">
        <f t="shared" si="15"/>
        <v>0</v>
      </c>
      <c r="F142" s="37"/>
      <c r="G142" s="40">
        <f t="shared" ref="G142:I142" si="16">SUM(G136:G141)</f>
        <v>0</v>
      </c>
      <c r="H142" s="40">
        <f t="shared" si="16"/>
        <v>0</v>
      </c>
      <c r="I142" s="40">
        <f t="shared" si="16"/>
        <v>0</v>
      </c>
      <c r="J142" s="18"/>
      <c r="K142" s="18"/>
      <c r="L142" s="18"/>
      <c r="M142" s="18"/>
      <c r="N142" s="18"/>
      <c r="O142" s="18"/>
      <c r="P142" s="18"/>
      <c r="Q142" s="18"/>
      <c r="R142" s="38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</row>
    <row r="143" spans="1:30" ht="33" customHeight="1" x14ac:dyDescent="0.25">
      <c r="A143" s="27"/>
      <c r="B143" s="27"/>
      <c r="C143" s="27"/>
      <c r="D143" s="27"/>
      <c r="E143" s="27"/>
      <c r="F143" s="27"/>
      <c r="G143" s="27"/>
      <c r="H143" s="27"/>
      <c r="I143" s="33"/>
      <c r="J143" s="33"/>
      <c r="K143" s="6"/>
      <c r="L143" s="33"/>
      <c r="M143" s="33"/>
      <c r="N143" s="33"/>
      <c r="O143" s="33"/>
      <c r="P143" s="33"/>
      <c r="Q143" s="33"/>
      <c r="R143" s="34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</row>
    <row r="144" spans="1:30" ht="41.4" x14ac:dyDescent="0.25">
      <c r="A144" s="20"/>
      <c r="B144" s="20"/>
      <c r="C144" s="21" t="s">
        <v>103</v>
      </c>
      <c r="D144" s="21" t="s">
        <v>104</v>
      </c>
      <c r="E144" s="21" t="s">
        <v>105</v>
      </c>
      <c r="F144" s="22"/>
      <c r="G144" s="21" t="s">
        <v>106</v>
      </c>
      <c r="H144" s="21" t="s">
        <v>107</v>
      </c>
      <c r="I144" s="21" t="s">
        <v>108</v>
      </c>
      <c r="J144" s="33"/>
      <c r="K144" s="6"/>
      <c r="L144" s="33"/>
      <c r="M144" s="33"/>
      <c r="N144" s="33"/>
      <c r="O144" s="33"/>
      <c r="P144" s="33"/>
      <c r="Q144" s="33"/>
      <c r="R144" s="34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</row>
    <row r="145" spans="1:30" ht="27.6" x14ac:dyDescent="0.25">
      <c r="A145" s="20" t="s">
        <v>109</v>
      </c>
      <c r="B145" s="22"/>
      <c r="C145" s="21">
        <f t="shared" ref="C145:E145" si="17">SUM(C101+C121+C142)</f>
        <v>64</v>
      </c>
      <c r="D145" s="21">
        <f t="shared" si="17"/>
        <v>16</v>
      </c>
      <c r="E145" s="21">
        <f t="shared" si="17"/>
        <v>80</v>
      </c>
      <c r="F145" s="22"/>
      <c r="G145" s="40">
        <f t="shared" ref="G145:I145" si="18">SUM(H101+G121+G142)</f>
        <v>48313.490000000005</v>
      </c>
      <c r="H145" s="40">
        <f t="shared" si="18"/>
        <v>232061.28</v>
      </c>
      <c r="I145" s="40">
        <f t="shared" si="18"/>
        <v>280374.76999999996</v>
      </c>
      <c r="J145" s="33"/>
      <c r="K145" s="6"/>
      <c r="L145" s="33"/>
      <c r="M145" s="33"/>
      <c r="N145" s="33"/>
      <c r="O145" s="33"/>
      <c r="P145" s="33"/>
      <c r="Q145" s="33"/>
      <c r="R145" s="34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</row>
    <row r="146" spans="1:30" ht="30" customHeight="1" x14ac:dyDescent="0.25">
      <c r="A146" s="27"/>
      <c r="B146" s="27"/>
      <c r="C146" s="27"/>
      <c r="D146" s="27"/>
      <c r="E146" s="27"/>
      <c r="F146" s="27"/>
      <c r="G146" s="27"/>
      <c r="H146" s="27"/>
      <c r="I146" s="33"/>
      <c r="J146" s="33"/>
      <c r="K146" s="6"/>
      <c r="L146" s="33"/>
      <c r="M146" s="33"/>
      <c r="N146" s="33"/>
      <c r="O146" s="33"/>
      <c r="P146" s="33"/>
      <c r="Q146" s="33"/>
      <c r="R146" s="34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</row>
    <row r="147" spans="1:30" ht="14.4" x14ac:dyDescent="0.25">
      <c r="A147" s="71" t="s">
        <v>110</v>
      </c>
      <c r="B147" s="66"/>
      <c r="C147" s="66"/>
      <c r="D147" s="66"/>
      <c r="E147" s="66"/>
      <c r="F147" s="67"/>
      <c r="G147" s="18"/>
      <c r="H147" s="27"/>
      <c r="I147" s="27"/>
      <c r="J147" s="27"/>
      <c r="K147" s="18"/>
      <c r="L147" s="27"/>
      <c r="M147" s="33"/>
      <c r="N147" s="33"/>
      <c r="O147" s="33"/>
      <c r="P147" s="33"/>
      <c r="Q147" s="33"/>
      <c r="R147" s="34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</row>
    <row r="148" spans="1:30" ht="14.4" x14ac:dyDescent="0.25">
      <c r="A148" s="75" t="s">
        <v>111</v>
      </c>
      <c r="B148" s="66"/>
      <c r="C148" s="66"/>
      <c r="D148" s="66"/>
      <c r="E148" s="66"/>
      <c r="F148" s="67"/>
      <c r="G148" s="18"/>
      <c r="H148" s="27"/>
      <c r="I148" s="27"/>
      <c r="J148" s="27"/>
      <c r="K148" s="27"/>
      <c r="L148" s="27"/>
      <c r="M148" s="33"/>
      <c r="N148" s="33"/>
      <c r="O148" s="33"/>
      <c r="P148" s="33"/>
      <c r="Q148" s="33"/>
      <c r="R148" s="34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</row>
    <row r="149" spans="1:30" ht="14.4" x14ac:dyDescent="0.25">
      <c r="A149" s="75" t="s">
        <v>112</v>
      </c>
      <c r="B149" s="66"/>
      <c r="C149" s="66"/>
      <c r="D149" s="66"/>
      <c r="E149" s="66"/>
      <c r="F149" s="67"/>
      <c r="G149" s="18"/>
      <c r="H149" s="27"/>
      <c r="I149" s="27"/>
      <c r="J149" s="27"/>
      <c r="K149" s="27"/>
      <c r="L149" s="27"/>
      <c r="M149" s="33"/>
      <c r="N149" s="33"/>
      <c r="O149" s="33"/>
      <c r="P149" s="33"/>
      <c r="Q149" s="33"/>
      <c r="R149" s="34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</row>
    <row r="150" spans="1:30" ht="14.4" x14ac:dyDescent="0.25">
      <c r="A150" s="73" t="s">
        <v>113</v>
      </c>
      <c r="B150" s="66"/>
      <c r="C150" s="66"/>
      <c r="D150" s="66"/>
      <c r="E150" s="66"/>
      <c r="F150" s="67"/>
      <c r="G150" s="18"/>
      <c r="H150" s="27"/>
      <c r="I150" s="27"/>
      <c r="J150" s="27"/>
      <c r="K150" s="27"/>
      <c r="L150" s="27"/>
      <c r="M150" s="33"/>
      <c r="N150" s="33"/>
      <c r="O150" s="33"/>
      <c r="P150" s="33"/>
      <c r="Q150" s="33"/>
      <c r="R150" s="34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</row>
    <row r="151" spans="1:30" ht="14.4" x14ac:dyDescent="0.25">
      <c r="A151" s="73" t="s">
        <v>114</v>
      </c>
      <c r="B151" s="66"/>
      <c r="C151" s="66"/>
      <c r="D151" s="66"/>
      <c r="E151" s="66"/>
      <c r="F151" s="67"/>
      <c r="G151" s="18"/>
      <c r="H151" s="27"/>
      <c r="I151" s="27"/>
      <c r="J151" s="27"/>
      <c r="K151" s="27"/>
      <c r="L151" s="27"/>
      <c r="M151" s="33"/>
      <c r="N151" s="33"/>
      <c r="O151" s="33"/>
      <c r="P151" s="33"/>
      <c r="Q151" s="33"/>
      <c r="R151" s="34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</row>
    <row r="152" spans="1:30" ht="14.4" x14ac:dyDescent="0.25">
      <c r="A152" s="73" t="s">
        <v>115</v>
      </c>
      <c r="B152" s="66"/>
      <c r="C152" s="66"/>
      <c r="D152" s="66"/>
      <c r="E152" s="66"/>
      <c r="F152" s="67"/>
      <c r="G152" s="18"/>
      <c r="H152" s="27"/>
      <c r="I152" s="27"/>
      <c r="J152" s="27"/>
      <c r="K152" s="27"/>
      <c r="L152" s="27"/>
      <c r="M152" s="33"/>
      <c r="N152" s="33"/>
      <c r="O152" s="33"/>
      <c r="P152" s="33"/>
      <c r="Q152" s="33"/>
      <c r="R152" s="34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</row>
    <row r="153" spans="1:30" ht="14.4" x14ac:dyDescent="0.25">
      <c r="A153" s="73"/>
      <c r="B153" s="66"/>
      <c r="C153" s="66"/>
      <c r="D153" s="66"/>
      <c r="E153" s="66"/>
      <c r="F153" s="67"/>
      <c r="G153" s="18"/>
      <c r="H153" s="27"/>
      <c r="I153" s="27"/>
      <c r="J153" s="27"/>
      <c r="K153" s="27"/>
      <c r="L153" s="27"/>
      <c r="M153" s="33"/>
      <c r="N153" s="33"/>
      <c r="O153" s="33"/>
      <c r="P153" s="33"/>
      <c r="Q153" s="33"/>
      <c r="R153" s="34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</row>
    <row r="154" spans="1:30" ht="14.4" x14ac:dyDescent="0.25">
      <c r="A154" s="73"/>
      <c r="B154" s="66"/>
      <c r="C154" s="66"/>
      <c r="D154" s="66"/>
      <c r="E154" s="66"/>
      <c r="F154" s="67"/>
      <c r="G154" s="18"/>
      <c r="H154" s="27"/>
      <c r="I154" s="27"/>
      <c r="J154" s="27"/>
      <c r="K154" s="27"/>
      <c r="L154" s="27"/>
      <c r="M154" s="33"/>
      <c r="N154" s="33"/>
      <c r="O154" s="33"/>
      <c r="P154" s="33"/>
      <c r="Q154" s="33"/>
      <c r="R154" s="34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</row>
    <row r="155" spans="1:30" ht="14.4" x14ac:dyDescent="0.25">
      <c r="A155" s="68"/>
      <c r="B155" s="66"/>
      <c r="C155" s="66"/>
      <c r="D155" s="66"/>
      <c r="E155" s="66"/>
      <c r="F155" s="67"/>
      <c r="G155" s="18"/>
      <c r="H155" s="27"/>
      <c r="I155" s="27"/>
      <c r="J155" s="27"/>
      <c r="K155" s="27"/>
      <c r="L155" s="27"/>
      <c r="M155" s="33"/>
      <c r="N155" s="33"/>
      <c r="O155" s="33"/>
      <c r="P155" s="33"/>
      <c r="Q155" s="33"/>
      <c r="R155" s="34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</row>
    <row r="156" spans="1:30" ht="14.4" x14ac:dyDescent="0.25">
      <c r="A156" s="68"/>
      <c r="B156" s="66"/>
      <c r="C156" s="66"/>
      <c r="D156" s="66"/>
      <c r="E156" s="66"/>
      <c r="F156" s="67"/>
      <c r="G156" s="18"/>
      <c r="H156" s="27"/>
      <c r="I156" s="27"/>
      <c r="J156" s="27"/>
      <c r="K156" s="27"/>
      <c r="L156" s="27"/>
      <c r="M156" s="33"/>
      <c r="N156" s="33"/>
      <c r="O156" s="33"/>
      <c r="P156" s="33"/>
      <c r="Q156" s="33"/>
      <c r="R156" s="34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</row>
    <row r="157" spans="1:30" ht="14.4" x14ac:dyDescent="0.25">
      <c r="A157" s="68"/>
      <c r="B157" s="66"/>
      <c r="C157" s="66"/>
      <c r="D157" s="66"/>
      <c r="E157" s="66"/>
      <c r="F157" s="67"/>
      <c r="G157" s="18"/>
      <c r="H157" s="27"/>
      <c r="I157" s="27"/>
      <c r="J157" s="27"/>
      <c r="K157" s="27"/>
      <c r="L157" s="27"/>
      <c r="M157" s="33"/>
      <c r="N157" s="33"/>
      <c r="O157" s="33"/>
      <c r="P157" s="33"/>
      <c r="Q157" s="33"/>
      <c r="R157" s="34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</row>
    <row r="158" spans="1:30" ht="14.4" x14ac:dyDescent="0.25">
      <c r="A158" s="68"/>
      <c r="B158" s="66"/>
      <c r="C158" s="66"/>
      <c r="D158" s="66"/>
      <c r="E158" s="66"/>
      <c r="F158" s="67"/>
      <c r="G158" s="18"/>
      <c r="H158" s="27"/>
      <c r="I158" s="27"/>
      <c r="J158" s="27"/>
      <c r="K158" s="27"/>
      <c r="L158" s="27"/>
      <c r="M158" s="33"/>
      <c r="N158" s="33"/>
      <c r="O158" s="33"/>
      <c r="P158" s="33"/>
      <c r="Q158" s="33"/>
      <c r="R158" s="34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</row>
    <row r="159" spans="1:30" ht="14.4" x14ac:dyDescent="0.25">
      <c r="A159" s="68"/>
      <c r="B159" s="66"/>
      <c r="C159" s="66"/>
      <c r="D159" s="66"/>
      <c r="E159" s="66"/>
      <c r="F159" s="67"/>
      <c r="G159" s="18"/>
      <c r="H159" s="27"/>
      <c r="I159" s="27"/>
      <c r="J159" s="27"/>
      <c r="K159" s="27"/>
      <c r="L159" s="27"/>
      <c r="M159" s="33"/>
      <c r="N159" s="33"/>
      <c r="O159" s="33"/>
      <c r="P159" s="33"/>
      <c r="Q159" s="33"/>
      <c r="R159" s="34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</row>
    <row r="160" spans="1:30" ht="32.25" customHeight="1" x14ac:dyDescent="0.25">
      <c r="A160" s="69"/>
      <c r="B160" s="70"/>
      <c r="C160" s="70"/>
      <c r="D160" s="70"/>
      <c r="E160" s="70"/>
      <c r="F160" s="70"/>
      <c r="G160" s="18"/>
      <c r="H160" s="27"/>
      <c r="I160" s="27"/>
      <c r="J160" s="27"/>
      <c r="K160" s="27"/>
      <c r="L160" s="27"/>
      <c r="M160" s="33"/>
      <c r="N160" s="33"/>
      <c r="O160" s="33"/>
      <c r="P160" s="33"/>
      <c r="Q160" s="33"/>
      <c r="R160" s="34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</row>
    <row r="161" spans="1:30" ht="14.4" x14ac:dyDescent="0.25">
      <c r="A161" s="71" t="s">
        <v>116</v>
      </c>
      <c r="B161" s="66"/>
      <c r="C161" s="66"/>
      <c r="D161" s="66"/>
      <c r="E161" s="66"/>
      <c r="F161" s="67"/>
      <c r="G161" s="18"/>
      <c r="H161" s="27"/>
      <c r="I161" s="27"/>
      <c r="J161" s="27"/>
      <c r="K161" s="27"/>
      <c r="L161" s="27"/>
      <c r="M161" s="33"/>
      <c r="N161" s="33"/>
      <c r="O161" s="33"/>
      <c r="P161" s="33"/>
      <c r="Q161" s="33"/>
      <c r="R161" s="34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</row>
    <row r="162" spans="1:30" ht="14.4" x14ac:dyDescent="0.25">
      <c r="A162" s="72" t="s">
        <v>117</v>
      </c>
      <c r="B162" s="66"/>
      <c r="C162" s="66"/>
      <c r="D162" s="66"/>
      <c r="E162" s="66"/>
      <c r="F162" s="67"/>
      <c r="G162" s="18"/>
      <c r="H162" s="27"/>
      <c r="I162" s="27"/>
      <c r="J162" s="27"/>
      <c r="K162" s="27"/>
      <c r="L162" s="27"/>
      <c r="M162" s="33"/>
      <c r="N162" s="33"/>
      <c r="O162" s="33"/>
      <c r="P162" s="33"/>
      <c r="Q162" s="33"/>
      <c r="R162" s="34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</row>
    <row r="163" spans="1:30" ht="14.4" x14ac:dyDescent="0.25">
      <c r="A163" s="65" t="s">
        <v>118</v>
      </c>
      <c r="B163" s="66"/>
      <c r="C163" s="66"/>
      <c r="D163" s="66"/>
      <c r="E163" s="66"/>
      <c r="F163" s="67"/>
      <c r="G163" s="18"/>
      <c r="H163" s="27"/>
      <c r="I163" s="27"/>
      <c r="J163" s="27"/>
      <c r="K163" s="27"/>
      <c r="L163" s="27"/>
      <c r="M163" s="33"/>
      <c r="N163" s="33"/>
      <c r="O163" s="33"/>
      <c r="P163" s="33"/>
      <c r="Q163" s="33"/>
      <c r="R163" s="34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</row>
    <row r="164" spans="1:30" ht="14.4" x14ac:dyDescent="0.25">
      <c r="A164" s="65" t="s">
        <v>119</v>
      </c>
      <c r="B164" s="66"/>
      <c r="C164" s="66"/>
      <c r="D164" s="66"/>
      <c r="E164" s="66"/>
      <c r="F164" s="67"/>
      <c r="G164" s="18"/>
      <c r="H164" s="27"/>
      <c r="I164" s="27"/>
      <c r="J164" s="27"/>
      <c r="K164" s="27"/>
      <c r="L164" s="27"/>
      <c r="M164" s="33"/>
      <c r="N164" s="33"/>
      <c r="O164" s="33"/>
      <c r="P164" s="33"/>
      <c r="Q164" s="33"/>
      <c r="R164" s="34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</row>
    <row r="165" spans="1:30" ht="14.4" x14ac:dyDescent="0.25">
      <c r="A165" s="65" t="s">
        <v>120</v>
      </c>
      <c r="B165" s="66"/>
      <c r="C165" s="66"/>
      <c r="D165" s="66"/>
      <c r="E165" s="66"/>
      <c r="F165" s="67"/>
      <c r="G165" s="18"/>
      <c r="H165" s="27"/>
      <c r="I165" s="27"/>
      <c r="J165" s="27"/>
      <c r="K165" s="27"/>
      <c r="L165" s="27"/>
      <c r="M165" s="33"/>
      <c r="N165" s="33"/>
      <c r="O165" s="33"/>
      <c r="P165" s="33"/>
      <c r="Q165" s="33"/>
      <c r="R165" s="34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</row>
    <row r="166" spans="1:30" ht="14.4" x14ac:dyDescent="0.25">
      <c r="A166" s="65" t="s">
        <v>121</v>
      </c>
      <c r="B166" s="66"/>
      <c r="C166" s="66"/>
      <c r="D166" s="66"/>
      <c r="E166" s="66"/>
      <c r="F166" s="67"/>
      <c r="G166" s="18"/>
      <c r="H166" s="27"/>
      <c r="I166" s="27"/>
      <c r="J166" s="27"/>
      <c r="K166" s="27"/>
      <c r="L166" s="27"/>
      <c r="M166" s="33"/>
      <c r="N166" s="33"/>
      <c r="O166" s="33"/>
      <c r="P166" s="33"/>
      <c r="Q166" s="33"/>
      <c r="R166" s="34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</row>
    <row r="167" spans="1:30" ht="14.4" x14ac:dyDescent="0.25">
      <c r="A167" s="65" t="s">
        <v>122</v>
      </c>
      <c r="B167" s="66"/>
      <c r="C167" s="66"/>
      <c r="D167" s="66"/>
      <c r="E167" s="66"/>
      <c r="F167" s="67"/>
      <c r="G167" s="18"/>
      <c r="H167" s="27"/>
      <c r="I167" s="27"/>
      <c r="J167" s="27"/>
      <c r="K167" s="27"/>
      <c r="L167" s="27"/>
      <c r="M167" s="33"/>
      <c r="N167" s="33"/>
      <c r="O167" s="33"/>
      <c r="P167" s="33"/>
      <c r="Q167" s="33"/>
      <c r="R167" s="34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</row>
    <row r="168" spans="1:30" ht="14.4" x14ac:dyDescent="0.25">
      <c r="A168" s="65" t="s">
        <v>123</v>
      </c>
      <c r="B168" s="66"/>
      <c r="C168" s="66"/>
      <c r="D168" s="66"/>
      <c r="E168" s="66"/>
      <c r="F168" s="67"/>
      <c r="G168" s="18"/>
      <c r="H168" s="27"/>
      <c r="I168" s="27"/>
      <c r="J168" s="27"/>
      <c r="K168" s="27"/>
      <c r="L168" s="27"/>
      <c r="M168" s="33"/>
      <c r="N168" s="33"/>
      <c r="O168" s="33"/>
      <c r="P168" s="33"/>
      <c r="Q168" s="33"/>
      <c r="R168" s="34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</row>
    <row r="169" spans="1:30" ht="14.4" x14ac:dyDescent="0.25">
      <c r="A169" s="65" t="s">
        <v>124</v>
      </c>
      <c r="B169" s="66"/>
      <c r="C169" s="66"/>
      <c r="D169" s="66"/>
      <c r="E169" s="66"/>
      <c r="F169" s="67"/>
      <c r="G169" s="18"/>
      <c r="H169" s="27"/>
      <c r="I169" s="27"/>
      <c r="J169" s="27"/>
      <c r="K169" s="27"/>
      <c r="L169" s="27"/>
      <c r="M169" s="33"/>
      <c r="N169" s="33"/>
      <c r="O169" s="33"/>
      <c r="P169" s="33"/>
      <c r="Q169" s="33"/>
      <c r="R169" s="34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</row>
    <row r="170" spans="1:30" ht="14.4" x14ac:dyDescent="0.25">
      <c r="A170" s="65" t="s">
        <v>125</v>
      </c>
      <c r="B170" s="66"/>
      <c r="C170" s="66"/>
      <c r="D170" s="66"/>
      <c r="E170" s="66"/>
      <c r="F170" s="67"/>
      <c r="G170" s="18"/>
      <c r="H170" s="27"/>
      <c r="I170" s="27"/>
      <c r="J170" s="27"/>
      <c r="K170" s="27"/>
      <c r="L170" s="27"/>
      <c r="M170" s="33"/>
      <c r="N170" s="33"/>
      <c r="O170" s="33"/>
      <c r="P170" s="33"/>
      <c r="Q170" s="33"/>
      <c r="R170" s="34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</row>
    <row r="171" spans="1:30" ht="14.4" x14ac:dyDescent="0.25">
      <c r="A171" s="65" t="s">
        <v>126</v>
      </c>
      <c r="B171" s="66"/>
      <c r="C171" s="66"/>
      <c r="D171" s="66"/>
      <c r="E171" s="66"/>
      <c r="F171" s="67"/>
      <c r="G171" s="18"/>
      <c r="H171" s="27"/>
      <c r="I171" s="27"/>
      <c r="J171" s="27"/>
      <c r="K171" s="27"/>
      <c r="L171" s="27"/>
      <c r="M171" s="33"/>
      <c r="N171" s="33"/>
      <c r="O171" s="33"/>
      <c r="P171" s="33"/>
      <c r="Q171" s="33"/>
      <c r="R171" s="34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</row>
    <row r="172" spans="1:30" ht="14.4" x14ac:dyDescent="0.25">
      <c r="A172" s="65" t="s">
        <v>127</v>
      </c>
      <c r="B172" s="66"/>
      <c r="C172" s="66"/>
      <c r="D172" s="66"/>
      <c r="E172" s="66"/>
      <c r="F172" s="67"/>
      <c r="G172" s="18"/>
      <c r="H172" s="27"/>
      <c r="I172" s="27"/>
      <c r="J172" s="27"/>
      <c r="K172" s="27"/>
      <c r="L172" s="27"/>
      <c r="M172" s="33"/>
      <c r="N172" s="33"/>
      <c r="O172" s="33"/>
      <c r="P172" s="33"/>
      <c r="Q172" s="33"/>
      <c r="R172" s="34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</row>
    <row r="173" spans="1:30" ht="14.4" x14ac:dyDescent="0.25">
      <c r="A173" s="65" t="s">
        <v>128</v>
      </c>
      <c r="B173" s="66"/>
      <c r="C173" s="66"/>
      <c r="D173" s="66"/>
      <c r="E173" s="66"/>
      <c r="F173" s="67"/>
      <c r="G173" s="18"/>
      <c r="H173" s="27"/>
      <c r="I173" s="27"/>
      <c r="J173" s="27"/>
      <c r="K173" s="27"/>
      <c r="L173" s="27"/>
      <c r="M173" s="33"/>
      <c r="N173" s="33"/>
      <c r="O173" s="33"/>
      <c r="P173" s="33"/>
      <c r="Q173" s="33"/>
      <c r="R173" s="34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</row>
    <row r="174" spans="1:30" ht="14.4" x14ac:dyDescent="0.25">
      <c r="A174" s="65" t="s">
        <v>129</v>
      </c>
      <c r="B174" s="66"/>
      <c r="C174" s="66"/>
      <c r="D174" s="66"/>
      <c r="E174" s="66"/>
      <c r="F174" s="67"/>
      <c r="G174" s="18"/>
      <c r="H174" s="27"/>
      <c r="I174" s="27"/>
      <c r="J174" s="27"/>
      <c r="K174" s="27"/>
      <c r="L174" s="27"/>
      <c r="M174" s="33"/>
      <c r="N174" s="33"/>
      <c r="O174" s="33"/>
      <c r="P174" s="33"/>
      <c r="Q174" s="33"/>
      <c r="R174" s="34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</row>
    <row r="175" spans="1:30" ht="14.4" x14ac:dyDescent="0.25">
      <c r="A175" s="65" t="s">
        <v>130</v>
      </c>
      <c r="B175" s="66"/>
      <c r="C175" s="66"/>
      <c r="D175" s="66"/>
      <c r="E175" s="66"/>
      <c r="F175" s="67"/>
      <c r="G175" s="18"/>
      <c r="H175" s="27"/>
      <c r="I175" s="27"/>
      <c r="J175" s="27"/>
      <c r="K175" s="27"/>
      <c r="L175" s="27"/>
      <c r="M175" s="33"/>
      <c r="N175" s="33"/>
      <c r="O175" s="33"/>
      <c r="P175" s="33"/>
      <c r="Q175" s="33"/>
      <c r="R175" s="34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</row>
    <row r="176" spans="1:30" ht="14.4" x14ac:dyDescent="0.25">
      <c r="A176" s="65" t="s">
        <v>131</v>
      </c>
      <c r="B176" s="66"/>
      <c r="C176" s="66"/>
      <c r="D176" s="66"/>
      <c r="E176" s="66"/>
      <c r="F176" s="67"/>
      <c r="G176" s="18"/>
      <c r="H176" s="27"/>
      <c r="I176" s="27"/>
      <c r="J176" s="27"/>
      <c r="K176" s="27"/>
      <c r="L176" s="27"/>
      <c r="M176" s="33"/>
      <c r="N176" s="33"/>
      <c r="O176" s="33"/>
      <c r="P176" s="33"/>
      <c r="Q176" s="33"/>
      <c r="R176" s="34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</row>
    <row r="177" spans="1:30" ht="14.4" x14ac:dyDescent="0.25">
      <c r="A177" s="65" t="s">
        <v>132</v>
      </c>
      <c r="B177" s="66"/>
      <c r="C177" s="66"/>
      <c r="D177" s="66"/>
      <c r="E177" s="66"/>
      <c r="F177" s="67"/>
      <c r="G177" s="18"/>
      <c r="H177" s="27"/>
      <c r="I177" s="27"/>
      <c r="J177" s="27"/>
      <c r="K177" s="27"/>
      <c r="L177" s="27"/>
      <c r="M177" s="33"/>
      <c r="N177" s="33"/>
      <c r="O177" s="33"/>
      <c r="P177" s="33"/>
      <c r="Q177" s="33"/>
      <c r="R177" s="34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</row>
    <row r="178" spans="1:30" ht="14.4" x14ac:dyDescent="0.25">
      <c r="A178" s="65" t="s">
        <v>133</v>
      </c>
      <c r="B178" s="66"/>
      <c r="C178" s="66"/>
      <c r="D178" s="66"/>
      <c r="E178" s="66"/>
      <c r="F178" s="67"/>
      <c r="G178" s="18"/>
      <c r="H178" s="27"/>
      <c r="I178" s="27"/>
      <c r="J178" s="27"/>
      <c r="K178" s="27"/>
      <c r="L178" s="27"/>
      <c r="M178" s="33"/>
      <c r="N178" s="33"/>
      <c r="O178" s="33"/>
      <c r="P178" s="33"/>
      <c r="Q178" s="33"/>
      <c r="R178" s="34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</row>
    <row r="179" spans="1:30" ht="14.4" x14ac:dyDescent="0.25">
      <c r="A179" s="65" t="s">
        <v>134</v>
      </c>
      <c r="B179" s="66"/>
      <c r="C179" s="66"/>
      <c r="D179" s="66"/>
      <c r="E179" s="66"/>
      <c r="F179" s="67"/>
      <c r="G179" s="18"/>
      <c r="H179" s="27"/>
      <c r="I179" s="27"/>
      <c r="J179" s="27"/>
      <c r="K179" s="27"/>
      <c r="L179" s="27"/>
      <c r="M179" s="33"/>
      <c r="N179" s="33"/>
      <c r="O179" s="33"/>
      <c r="P179" s="33"/>
      <c r="Q179" s="33"/>
      <c r="R179" s="34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</row>
    <row r="180" spans="1:30" ht="14.4" x14ac:dyDescent="0.25">
      <c r="A180" s="65" t="s">
        <v>135</v>
      </c>
      <c r="B180" s="66"/>
      <c r="C180" s="66"/>
      <c r="D180" s="66"/>
      <c r="E180" s="66"/>
      <c r="F180" s="67"/>
      <c r="G180" s="18"/>
      <c r="H180" s="27"/>
      <c r="I180" s="27"/>
      <c r="J180" s="27"/>
      <c r="K180" s="27"/>
      <c r="L180" s="27"/>
      <c r="M180" s="33"/>
      <c r="N180" s="33"/>
      <c r="O180" s="33"/>
      <c r="P180" s="33"/>
      <c r="Q180" s="33"/>
      <c r="R180" s="34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</row>
    <row r="181" spans="1:30" ht="14.4" x14ac:dyDescent="0.25">
      <c r="A181" s="65" t="s">
        <v>136</v>
      </c>
      <c r="B181" s="66"/>
      <c r="C181" s="66"/>
      <c r="D181" s="66"/>
      <c r="E181" s="66"/>
      <c r="F181" s="67"/>
      <c r="G181" s="18"/>
      <c r="H181" s="27"/>
      <c r="I181" s="27"/>
      <c r="J181" s="27"/>
      <c r="K181" s="27"/>
      <c r="L181" s="27"/>
      <c r="M181" s="33"/>
      <c r="N181" s="33"/>
      <c r="O181" s="33"/>
      <c r="P181" s="33"/>
      <c r="Q181" s="33"/>
      <c r="R181" s="34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</row>
    <row r="182" spans="1:30" ht="14.4" x14ac:dyDescent="0.25">
      <c r="A182" s="65" t="s">
        <v>137</v>
      </c>
      <c r="B182" s="66"/>
      <c r="C182" s="66"/>
      <c r="D182" s="66"/>
      <c r="E182" s="66"/>
      <c r="F182" s="67"/>
      <c r="G182" s="18"/>
      <c r="H182" s="27"/>
      <c r="I182" s="27"/>
      <c r="J182" s="27"/>
      <c r="K182" s="27"/>
      <c r="L182" s="27"/>
      <c r="M182" s="33"/>
      <c r="N182" s="33"/>
      <c r="O182" s="33"/>
      <c r="P182" s="33"/>
      <c r="Q182" s="33"/>
      <c r="R182" s="34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</row>
    <row r="183" spans="1:30" ht="14.4" x14ac:dyDescent="0.25">
      <c r="A183" s="65" t="s">
        <v>138</v>
      </c>
      <c r="B183" s="66"/>
      <c r="C183" s="66"/>
      <c r="D183" s="66"/>
      <c r="E183" s="66"/>
      <c r="F183" s="67"/>
      <c r="G183" s="18"/>
      <c r="H183" s="27"/>
      <c r="I183" s="27"/>
      <c r="J183" s="27"/>
      <c r="K183" s="27"/>
      <c r="L183" s="27"/>
      <c r="M183" s="33"/>
      <c r="N183" s="33"/>
      <c r="O183" s="33"/>
      <c r="P183" s="33"/>
      <c r="Q183" s="33"/>
      <c r="R183" s="34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</row>
    <row r="184" spans="1:30" ht="14.4" x14ac:dyDescent="0.25">
      <c r="A184" s="65" t="s">
        <v>139</v>
      </c>
      <c r="B184" s="66"/>
      <c r="C184" s="66"/>
      <c r="D184" s="66"/>
      <c r="E184" s="66"/>
      <c r="F184" s="67"/>
      <c r="G184" s="18"/>
      <c r="H184" s="27"/>
      <c r="I184" s="27"/>
      <c r="J184" s="27"/>
      <c r="K184" s="27"/>
      <c r="L184" s="27"/>
      <c r="M184" s="33"/>
      <c r="N184" s="33"/>
      <c r="O184" s="33"/>
      <c r="P184" s="33"/>
      <c r="Q184" s="33"/>
      <c r="R184" s="34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</row>
    <row r="185" spans="1:30" ht="14.4" x14ac:dyDescent="0.25">
      <c r="A185" s="65" t="s">
        <v>140</v>
      </c>
      <c r="B185" s="66"/>
      <c r="C185" s="66"/>
      <c r="D185" s="66"/>
      <c r="E185" s="66"/>
      <c r="F185" s="67"/>
      <c r="G185" s="18"/>
      <c r="H185" s="27"/>
      <c r="I185" s="27"/>
      <c r="J185" s="27"/>
      <c r="K185" s="27"/>
      <c r="L185" s="27"/>
      <c r="M185" s="33"/>
      <c r="N185" s="33"/>
      <c r="O185" s="33"/>
      <c r="P185" s="33"/>
      <c r="Q185" s="33"/>
      <c r="R185" s="45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</row>
    <row r="186" spans="1:30" ht="14.4" x14ac:dyDescent="0.25">
      <c r="A186" s="65" t="s">
        <v>141</v>
      </c>
      <c r="B186" s="66"/>
      <c r="C186" s="66"/>
      <c r="D186" s="66"/>
      <c r="E186" s="66"/>
      <c r="F186" s="67"/>
      <c r="G186" s="18"/>
      <c r="H186" s="27"/>
      <c r="I186" s="27"/>
      <c r="J186" s="27"/>
      <c r="K186" s="27"/>
      <c r="L186" s="27"/>
      <c r="M186" s="33"/>
      <c r="N186" s="33"/>
      <c r="O186" s="33"/>
      <c r="P186" s="33"/>
      <c r="Q186" s="33"/>
      <c r="R186" s="45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</row>
    <row r="187" spans="1:30" ht="14.4" x14ac:dyDescent="0.25">
      <c r="A187" s="65" t="s">
        <v>142</v>
      </c>
      <c r="B187" s="66"/>
      <c r="C187" s="66"/>
      <c r="D187" s="66"/>
      <c r="E187" s="66"/>
      <c r="F187" s="67"/>
      <c r="G187" s="18"/>
      <c r="H187" s="27"/>
      <c r="I187" s="27"/>
      <c r="J187" s="27"/>
      <c r="K187" s="27"/>
      <c r="L187" s="27"/>
      <c r="M187" s="33"/>
      <c r="N187" s="33"/>
      <c r="O187" s="33"/>
      <c r="P187" s="33"/>
      <c r="Q187" s="33"/>
      <c r="R187" s="45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</row>
    <row r="188" spans="1:30" ht="14.4" x14ac:dyDescent="0.25">
      <c r="A188" s="65" t="s">
        <v>143</v>
      </c>
      <c r="B188" s="66"/>
      <c r="C188" s="66"/>
      <c r="D188" s="66"/>
      <c r="E188" s="66"/>
      <c r="F188" s="67"/>
      <c r="G188" s="18"/>
      <c r="H188" s="27"/>
      <c r="I188" s="27"/>
      <c r="J188" s="27"/>
      <c r="K188" s="27"/>
      <c r="L188" s="27"/>
      <c r="M188" s="33"/>
      <c r="N188" s="33"/>
      <c r="O188" s="33"/>
      <c r="P188" s="33"/>
      <c r="Q188" s="33"/>
      <c r="R188" s="45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</row>
    <row r="189" spans="1:30" ht="14.4" x14ac:dyDescent="0.25">
      <c r="A189" s="65" t="s">
        <v>144</v>
      </c>
      <c r="B189" s="66"/>
      <c r="C189" s="66"/>
      <c r="D189" s="66"/>
      <c r="E189" s="66"/>
      <c r="F189" s="67"/>
      <c r="G189" s="18"/>
      <c r="H189" s="27"/>
      <c r="I189" s="27"/>
      <c r="J189" s="27"/>
      <c r="K189" s="27"/>
      <c r="L189" s="27"/>
      <c r="M189" s="33"/>
      <c r="N189" s="33"/>
      <c r="O189" s="33"/>
      <c r="P189" s="33"/>
      <c r="Q189" s="33"/>
      <c r="R189" s="45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</row>
    <row r="190" spans="1:30" ht="14.4" x14ac:dyDescent="0.25">
      <c r="A190" s="65" t="s">
        <v>145</v>
      </c>
      <c r="B190" s="66"/>
      <c r="C190" s="66"/>
      <c r="D190" s="66"/>
      <c r="E190" s="66"/>
      <c r="F190" s="67"/>
      <c r="G190" s="18"/>
      <c r="H190" s="27"/>
      <c r="I190" s="27"/>
      <c r="J190" s="27"/>
      <c r="K190" s="27"/>
      <c r="L190" s="27"/>
      <c r="M190" s="33"/>
      <c r="N190" s="33"/>
      <c r="O190" s="33"/>
      <c r="P190" s="33"/>
      <c r="Q190" s="33"/>
      <c r="R190" s="45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</row>
    <row r="191" spans="1:30" ht="14.4" x14ac:dyDescent="0.25">
      <c r="A191" s="65" t="s">
        <v>146</v>
      </c>
      <c r="B191" s="66"/>
      <c r="C191" s="66"/>
      <c r="D191" s="66"/>
      <c r="E191" s="66"/>
      <c r="F191" s="67"/>
      <c r="G191" s="18"/>
      <c r="H191" s="27"/>
      <c r="I191" s="27"/>
      <c r="J191" s="27"/>
      <c r="K191" s="27"/>
      <c r="L191" s="27"/>
      <c r="M191" s="33"/>
      <c r="N191" s="33"/>
      <c r="O191" s="33"/>
      <c r="P191" s="33"/>
      <c r="Q191" s="33"/>
      <c r="R191" s="45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</row>
    <row r="192" spans="1:30" ht="14.4" x14ac:dyDescent="0.25">
      <c r="A192" s="65" t="s">
        <v>147</v>
      </c>
      <c r="B192" s="66"/>
      <c r="C192" s="66"/>
      <c r="D192" s="66"/>
      <c r="E192" s="66"/>
      <c r="F192" s="67"/>
      <c r="G192" s="18"/>
      <c r="H192" s="27"/>
      <c r="I192" s="27"/>
      <c r="J192" s="27"/>
      <c r="K192" s="27"/>
      <c r="L192" s="27"/>
      <c r="M192" s="33"/>
      <c r="N192" s="33"/>
      <c r="O192" s="33"/>
      <c r="P192" s="33"/>
      <c r="Q192" s="33"/>
      <c r="R192" s="45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</row>
    <row r="193" spans="1:30" ht="14.4" x14ac:dyDescent="0.25">
      <c r="A193" s="65" t="s">
        <v>148</v>
      </c>
      <c r="B193" s="66"/>
      <c r="C193" s="66"/>
      <c r="D193" s="66"/>
      <c r="E193" s="66"/>
      <c r="F193" s="67"/>
      <c r="G193" s="18"/>
      <c r="H193" s="27"/>
      <c r="I193" s="27"/>
      <c r="J193" s="27"/>
      <c r="K193" s="27"/>
      <c r="L193" s="27"/>
      <c r="M193" s="33"/>
      <c r="N193" s="33"/>
      <c r="O193" s="33"/>
      <c r="P193" s="33"/>
      <c r="Q193" s="33"/>
      <c r="R193" s="45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</row>
    <row r="194" spans="1:30" ht="14.4" x14ac:dyDescent="0.25">
      <c r="A194" s="65" t="s">
        <v>149</v>
      </c>
      <c r="B194" s="66"/>
      <c r="C194" s="66"/>
      <c r="D194" s="66"/>
      <c r="E194" s="66"/>
      <c r="F194" s="67"/>
      <c r="G194" s="18"/>
      <c r="H194" s="27"/>
      <c r="I194" s="27"/>
      <c r="J194" s="27"/>
      <c r="K194" s="27"/>
      <c r="L194" s="27"/>
      <c r="M194" s="33"/>
      <c r="N194" s="33"/>
      <c r="O194" s="33"/>
      <c r="P194" s="33"/>
      <c r="Q194" s="33"/>
      <c r="R194" s="45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</row>
    <row r="195" spans="1:30" ht="14.4" x14ac:dyDescent="0.25">
      <c r="A195" s="65" t="s">
        <v>150</v>
      </c>
      <c r="B195" s="66"/>
      <c r="C195" s="66"/>
      <c r="D195" s="66"/>
      <c r="E195" s="66"/>
      <c r="F195" s="67"/>
      <c r="G195" s="18"/>
      <c r="H195" s="27"/>
      <c r="I195" s="27"/>
      <c r="J195" s="27"/>
      <c r="K195" s="27"/>
      <c r="L195" s="27"/>
      <c r="M195" s="33"/>
      <c r="N195" s="33"/>
      <c r="O195" s="33"/>
      <c r="P195" s="33"/>
      <c r="Q195" s="33"/>
      <c r="R195" s="45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</row>
    <row r="196" spans="1:30" ht="14.4" x14ac:dyDescent="0.25">
      <c r="A196" s="65" t="s">
        <v>151</v>
      </c>
      <c r="B196" s="66"/>
      <c r="C196" s="66"/>
      <c r="D196" s="66"/>
      <c r="E196" s="66"/>
      <c r="F196" s="67"/>
      <c r="G196" s="18"/>
      <c r="H196" s="27"/>
      <c r="I196" s="27"/>
      <c r="J196" s="27"/>
      <c r="K196" s="27"/>
      <c r="L196" s="27"/>
      <c r="M196" s="33"/>
      <c r="N196" s="33"/>
      <c r="O196" s="33"/>
      <c r="P196" s="33"/>
      <c r="Q196" s="33"/>
      <c r="R196" s="45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</row>
    <row r="197" spans="1:30" ht="14.4" x14ac:dyDescent="0.25">
      <c r="A197" s="65" t="s">
        <v>152</v>
      </c>
      <c r="B197" s="66"/>
      <c r="C197" s="66"/>
      <c r="D197" s="66"/>
      <c r="E197" s="66"/>
      <c r="F197" s="67"/>
      <c r="G197" s="18"/>
      <c r="H197" s="27"/>
      <c r="I197" s="27"/>
      <c r="J197" s="27"/>
      <c r="K197" s="27"/>
      <c r="L197" s="27"/>
      <c r="M197" s="33"/>
      <c r="N197" s="33"/>
      <c r="O197" s="33"/>
      <c r="P197" s="33"/>
      <c r="Q197" s="33"/>
      <c r="R197" s="45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</row>
    <row r="198" spans="1:30" ht="14.4" x14ac:dyDescent="0.25">
      <c r="A198" s="65" t="s">
        <v>153</v>
      </c>
      <c r="B198" s="66"/>
      <c r="C198" s="66"/>
      <c r="D198" s="66"/>
      <c r="E198" s="66"/>
      <c r="F198" s="67"/>
      <c r="G198" s="18"/>
      <c r="H198" s="27"/>
      <c r="I198" s="27"/>
      <c r="J198" s="27"/>
      <c r="K198" s="27"/>
      <c r="L198" s="27"/>
      <c r="M198" s="33"/>
      <c r="N198" s="33"/>
      <c r="O198" s="33"/>
      <c r="P198" s="33"/>
      <c r="Q198" s="33"/>
      <c r="R198" s="45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</row>
    <row r="199" spans="1:30" ht="14.4" x14ac:dyDescent="0.25">
      <c r="A199" s="65" t="s">
        <v>154</v>
      </c>
      <c r="B199" s="66"/>
      <c r="C199" s="66"/>
      <c r="D199" s="66"/>
      <c r="E199" s="66"/>
      <c r="F199" s="67"/>
      <c r="G199" s="18"/>
      <c r="H199" s="27"/>
      <c r="I199" s="27"/>
      <c r="J199" s="27"/>
      <c r="K199" s="27"/>
      <c r="L199" s="27"/>
      <c r="M199" s="33"/>
      <c r="N199" s="33"/>
      <c r="O199" s="33"/>
      <c r="P199" s="33"/>
      <c r="Q199" s="33"/>
      <c r="R199" s="45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</row>
    <row r="200" spans="1:30" ht="14.4" x14ac:dyDescent="0.25">
      <c r="A200" s="65" t="s">
        <v>155</v>
      </c>
      <c r="B200" s="66"/>
      <c r="C200" s="66"/>
      <c r="D200" s="66"/>
      <c r="E200" s="66"/>
      <c r="F200" s="67"/>
      <c r="G200" s="18"/>
      <c r="H200" s="27"/>
      <c r="I200" s="27"/>
      <c r="J200" s="27"/>
      <c r="K200" s="27"/>
      <c r="L200" s="27"/>
      <c r="M200" s="33"/>
      <c r="N200" s="33"/>
      <c r="O200" s="33"/>
      <c r="P200" s="33"/>
      <c r="Q200" s="33"/>
      <c r="R200" s="45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</row>
    <row r="201" spans="1:30" ht="14.4" x14ac:dyDescent="0.25">
      <c r="A201" s="65" t="s">
        <v>156</v>
      </c>
      <c r="B201" s="66"/>
      <c r="C201" s="66"/>
      <c r="D201" s="66"/>
      <c r="E201" s="66"/>
      <c r="F201" s="67"/>
      <c r="G201" s="18"/>
      <c r="H201" s="27"/>
      <c r="I201" s="27"/>
      <c r="J201" s="27"/>
      <c r="K201" s="27"/>
      <c r="L201" s="27"/>
      <c r="M201" s="33"/>
      <c r="N201" s="33"/>
      <c r="O201" s="33"/>
      <c r="P201" s="33"/>
      <c r="Q201" s="33"/>
      <c r="R201" s="45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</row>
    <row r="202" spans="1:30" ht="14.4" x14ac:dyDescent="0.25">
      <c r="A202" s="65" t="s">
        <v>157</v>
      </c>
      <c r="B202" s="66"/>
      <c r="C202" s="66"/>
      <c r="D202" s="66"/>
      <c r="E202" s="66"/>
      <c r="F202" s="67"/>
      <c r="G202" s="18"/>
      <c r="H202" s="27"/>
      <c r="I202" s="27"/>
      <c r="J202" s="27"/>
      <c r="K202" s="27"/>
      <c r="L202" s="27"/>
      <c r="M202" s="33"/>
      <c r="N202" s="33"/>
      <c r="O202" s="33"/>
      <c r="P202" s="33"/>
      <c r="Q202" s="33"/>
      <c r="R202" s="45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</row>
    <row r="203" spans="1:30" ht="13.8" x14ac:dyDescent="0.25">
      <c r="A203" s="65" t="s">
        <v>158</v>
      </c>
      <c r="B203" s="66"/>
      <c r="C203" s="66"/>
      <c r="D203" s="66"/>
      <c r="E203" s="66"/>
      <c r="F203" s="6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</row>
    <row r="204" spans="1:30" ht="13.8" x14ac:dyDescent="0.25">
      <c r="A204" s="65" t="s">
        <v>159</v>
      </c>
      <c r="B204" s="66"/>
      <c r="C204" s="66"/>
      <c r="D204" s="66"/>
      <c r="E204" s="66"/>
      <c r="F204" s="67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</row>
    <row r="205" spans="1:30" ht="13.8" x14ac:dyDescent="0.25">
      <c r="A205" s="65" t="s">
        <v>160</v>
      </c>
      <c r="B205" s="66"/>
      <c r="C205" s="66"/>
      <c r="D205" s="66"/>
      <c r="E205" s="66"/>
      <c r="F205" s="67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</row>
    <row r="206" spans="1:30" ht="13.8" x14ac:dyDescent="0.25">
      <c r="A206" s="65" t="s">
        <v>161</v>
      </c>
      <c r="B206" s="66"/>
      <c r="C206" s="66"/>
      <c r="D206" s="66"/>
      <c r="E206" s="66"/>
      <c r="F206" s="67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</row>
    <row r="207" spans="1:30" ht="13.8" x14ac:dyDescent="0.25">
      <c r="A207" s="65" t="s">
        <v>162</v>
      </c>
      <c r="B207" s="66"/>
      <c r="C207" s="66"/>
      <c r="D207" s="66"/>
      <c r="E207" s="66"/>
      <c r="F207" s="67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</row>
    <row r="208" spans="1:30" ht="13.8" x14ac:dyDescent="0.25">
      <c r="A208" s="65" t="s">
        <v>163</v>
      </c>
      <c r="B208" s="66"/>
      <c r="C208" s="66"/>
      <c r="D208" s="66"/>
      <c r="E208" s="66"/>
      <c r="F208" s="67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</row>
    <row r="209" spans="1:30" ht="13.8" x14ac:dyDescent="0.25">
      <c r="A209" s="65" t="s">
        <v>164</v>
      </c>
      <c r="B209" s="66"/>
      <c r="C209" s="66"/>
      <c r="D209" s="66"/>
      <c r="E209" s="66"/>
      <c r="F209" s="67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</row>
    <row r="210" spans="1:30" ht="13.8" x14ac:dyDescent="0.25">
      <c r="A210" s="65" t="s">
        <v>165</v>
      </c>
      <c r="B210" s="66"/>
      <c r="C210" s="66"/>
      <c r="D210" s="66"/>
      <c r="E210" s="66"/>
      <c r="F210" s="67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</row>
    <row r="211" spans="1:30" ht="13.8" x14ac:dyDescent="0.25">
      <c r="A211" s="65" t="s">
        <v>166</v>
      </c>
      <c r="B211" s="66"/>
      <c r="C211" s="66"/>
      <c r="D211" s="66"/>
      <c r="E211" s="66"/>
      <c r="F211" s="67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</row>
    <row r="212" spans="1:30" ht="13.8" x14ac:dyDescent="0.25">
      <c r="A212" s="65" t="s">
        <v>167</v>
      </c>
      <c r="B212" s="66"/>
      <c r="C212" s="66"/>
      <c r="D212" s="66"/>
      <c r="E212" s="66"/>
      <c r="F212" s="67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</row>
    <row r="213" spans="1:30" ht="13.8" x14ac:dyDescent="0.25">
      <c r="A213" s="65" t="s">
        <v>168</v>
      </c>
      <c r="B213" s="66"/>
      <c r="C213" s="66"/>
      <c r="D213" s="66"/>
      <c r="E213" s="66"/>
      <c r="F213" s="67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</row>
    <row r="214" spans="1:30" ht="13.8" x14ac:dyDescent="0.25">
      <c r="A214" s="65" t="s">
        <v>169</v>
      </c>
      <c r="B214" s="66"/>
      <c r="C214" s="66"/>
      <c r="D214" s="66"/>
      <c r="E214" s="66"/>
      <c r="F214" s="67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</row>
    <row r="215" spans="1:30" ht="13.8" x14ac:dyDescent="0.25">
      <c r="A215" s="65" t="s">
        <v>170</v>
      </c>
      <c r="B215" s="66"/>
      <c r="C215" s="66"/>
      <c r="D215" s="66"/>
      <c r="E215" s="66"/>
      <c r="F215" s="67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</row>
    <row r="216" spans="1:30" ht="13.8" x14ac:dyDescent="0.25">
      <c r="A216" s="65" t="s">
        <v>171</v>
      </c>
      <c r="B216" s="66"/>
      <c r="C216" s="66"/>
      <c r="D216" s="66"/>
      <c r="E216" s="66"/>
      <c r="F216" s="67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</row>
    <row r="217" spans="1:30" ht="13.8" x14ac:dyDescent="0.25">
      <c r="A217" s="65" t="s">
        <v>172</v>
      </c>
      <c r="B217" s="66"/>
      <c r="C217" s="66"/>
      <c r="D217" s="66"/>
      <c r="E217" s="66"/>
      <c r="F217" s="67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</row>
    <row r="218" spans="1:30" ht="13.8" x14ac:dyDescent="0.25">
      <c r="A218" s="65" t="s">
        <v>173</v>
      </c>
      <c r="B218" s="66"/>
      <c r="C218" s="66"/>
      <c r="D218" s="66"/>
      <c r="E218" s="66"/>
      <c r="F218" s="67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</row>
    <row r="219" spans="1:30" ht="13.8" x14ac:dyDescent="0.25">
      <c r="A219" s="65" t="s">
        <v>174</v>
      </c>
      <c r="B219" s="66"/>
      <c r="C219" s="66"/>
      <c r="D219" s="66"/>
      <c r="E219" s="66"/>
      <c r="F219" s="67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</row>
    <row r="220" spans="1:30" ht="13.8" x14ac:dyDescent="0.25">
      <c r="A220" s="65" t="s">
        <v>175</v>
      </c>
      <c r="B220" s="66"/>
      <c r="C220" s="66"/>
      <c r="D220" s="66"/>
      <c r="E220" s="66"/>
      <c r="F220" s="67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</row>
    <row r="221" spans="1:30" ht="13.8" x14ac:dyDescent="0.25">
      <c r="A221" s="65" t="s">
        <v>176</v>
      </c>
      <c r="B221" s="66"/>
      <c r="C221" s="66"/>
      <c r="D221" s="66"/>
      <c r="E221" s="66"/>
      <c r="F221" s="67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</row>
    <row r="222" spans="1:30" ht="13.8" x14ac:dyDescent="0.25">
      <c r="A222" s="65" t="s">
        <v>177</v>
      </c>
      <c r="B222" s="66"/>
      <c r="C222" s="66"/>
      <c r="D222" s="66"/>
      <c r="E222" s="66"/>
      <c r="F222" s="67"/>
      <c r="G222" s="49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</row>
    <row r="223" spans="1:30" ht="13.8" x14ac:dyDescent="0.25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</row>
    <row r="224" spans="1:30" ht="13.8" x14ac:dyDescent="0.25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</row>
    <row r="225" spans="1:17" ht="13.8" x14ac:dyDescent="0.25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</row>
    <row r="226" spans="1:17" ht="13.8" x14ac:dyDescent="0.25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</row>
    <row r="227" spans="1:17" ht="13.8" x14ac:dyDescent="0.25"/>
    <row r="228" spans="1:17" ht="13.8" x14ac:dyDescent="0.25"/>
    <row r="229" spans="1:17" ht="13.8" x14ac:dyDescent="0.25"/>
    <row r="230" spans="1:17" ht="13.8" x14ac:dyDescent="0.25"/>
    <row r="231" spans="1:17" ht="13.8" x14ac:dyDescent="0.25"/>
    <row r="232" spans="1:17" ht="13.8" x14ac:dyDescent="0.25"/>
    <row r="233" spans="1:17" ht="13.8" x14ac:dyDescent="0.25"/>
    <row r="234" spans="1:17" ht="13.8" x14ac:dyDescent="0.25"/>
    <row r="235" spans="1:17" ht="13.8" x14ac:dyDescent="0.25"/>
    <row r="236" spans="1:17" ht="13.8" x14ac:dyDescent="0.25"/>
    <row r="237" spans="1:17" ht="13.8" x14ac:dyDescent="0.25"/>
    <row r="238" spans="1:17" ht="13.8" x14ac:dyDescent="0.25"/>
    <row r="239" spans="1:17" ht="13.8" x14ac:dyDescent="0.25"/>
    <row r="240" spans="1:17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3.8" x14ac:dyDescent="0.25"/>
    <row r="413" ht="13.8" x14ac:dyDescent="0.25"/>
    <row r="414" ht="13.8" x14ac:dyDescent="0.25"/>
    <row r="415" ht="13.8" x14ac:dyDescent="0.25"/>
    <row r="416" ht="13.8" x14ac:dyDescent="0.25"/>
    <row r="417" ht="13.8" x14ac:dyDescent="0.25"/>
    <row r="418" ht="13.8" x14ac:dyDescent="0.25"/>
    <row r="419" ht="13.8" x14ac:dyDescent="0.25"/>
    <row r="420" ht="13.8" x14ac:dyDescent="0.25"/>
    <row r="421" ht="13.8" x14ac:dyDescent="0.25"/>
    <row r="422" ht="13.8" x14ac:dyDescent="0.25"/>
    <row r="423" ht="13.8" x14ac:dyDescent="0.25"/>
    <row r="424" ht="13.8" x14ac:dyDescent="0.25"/>
    <row r="425" ht="13.8" x14ac:dyDescent="0.25"/>
    <row r="426" ht="13.8" x14ac:dyDescent="0.25"/>
    <row r="427" ht="13.8" x14ac:dyDescent="0.25"/>
    <row r="428" ht="13.8" x14ac:dyDescent="0.25"/>
    <row r="429" ht="13.8" x14ac:dyDescent="0.25"/>
    <row r="430" ht="13.8" x14ac:dyDescent="0.25"/>
    <row r="431" ht="13.8" x14ac:dyDescent="0.25"/>
    <row r="432" ht="13.8" x14ac:dyDescent="0.25"/>
    <row r="433" ht="13.8" x14ac:dyDescent="0.25"/>
    <row r="434" ht="13.8" x14ac:dyDescent="0.25"/>
    <row r="435" ht="13.8" x14ac:dyDescent="0.25"/>
    <row r="436" ht="13.8" x14ac:dyDescent="0.25"/>
    <row r="437" ht="13.8" x14ac:dyDescent="0.25"/>
    <row r="438" ht="13.8" x14ac:dyDescent="0.25"/>
    <row r="439" ht="13.8" x14ac:dyDescent="0.25"/>
    <row r="440" ht="13.8" x14ac:dyDescent="0.25"/>
    <row r="441" ht="13.8" x14ac:dyDescent="0.25"/>
    <row r="442" ht="13.8" x14ac:dyDescent="0.25"/>
    <row r="443" ht="13.8" x14ac:dyDescent="0.25"/>
    <row r="444" ht="13.8" x14ac:dyDescent="0.25"/>
    <row r="445" ht="13.8" x14ac:dyDescent="0.25"/>
    <row r="446" ht="13.8" x14ac:dyDescent="0.25"/>
    <row r="447" ht="13.8" x14ac:dyDescent="0.25"/>
    <row r="448" ht="13.8" x14ac:dyDescent="0.25"/>
    <row r="449" ht="13.8" x14ac:dyDescent="0.25"/>
    <row r="450" ht="13.8" x14ac:dyDescent="0.25"/>
    <row r="451" ht="13.8" x14ac:dyDescent="0.25"/>
    <row r="452" ht="13.8" x14ac:dyDescent="0.25"/>
    <row r="453" ht="13.8" x14ac:dyDescent="0.25"/>
    <row r="454" ht="13.8" x14ac:dyDescent="0.25"/>
    <row r="455" ht="13.8" x14ac:dyDescent="0.25"/>
    <row r="456" ht="13.8" x14ac:dyDescent="0.25"/>
    <row r="457" ht="13.8" x14ac:dyDescent="0.25"/>
    <row r="458" ht="13.8" x14ac:dyDescent="0.25"/>
    <row r="459" ht="13.8" x14ac:dyDescent="0.25"/>
    <row r="460" ht="13.8" x14ac:dyDescent="0.25"/>
    <row r="461" ht="13.8" x14ac:dyDescent="0.25"/>
    <row r="462" ht="13.8" x14ac:dyDescent="0.25"/>
    <row r="463" ht="13.8" x14ac:dyDescent="0.25"/>
    <row r="464" ht="13.8" x14ac:dyDescent="0.25"/>
    <row r="465" ht="13.8" x14ac:dyDescent="0.25"/>
    <row r="466" ht="13.8" x14ac:dyDescent="0.25"/>
    <row r="467" ht="13.8" x14ac:dyDescent="0.25"/>
    <row r="468" ht="13.8" x14ac:dyDescent="0.25"/>
    <row r="469" ht="13.8" x14ac:dyDescent="0.25"/>
    <row r="470" ht="13.8" x14ac:dyDescent="0.25"/>
    <row r="471" ht="13.8" x14ac:dyDescent="0.25"/>
    <row r="472" ht="13.8" x14ac:dyDescent="0.25"/>
    <row r="473" ht="13.8" x14ac:dyDescent="0.25"/>
    <row r="474" ht="13.8" x14ac:dyDescent="0.25"/>
    <row r="475" ht="13.8" x14ac:dyDescent="0.25"/>
    <row r="476" ht="13.8" x14ac:dyDescent="0.25"/>
    <row r="477" ht="13.8" x14ac:dyDescent="0.25"/>
    <row r="478" ht="13.8" x14ac:dyDescent="0.25"/>
    <row r="479" ht="13.8" x14ac:dyDescent="0.25"/>
    <row r="480" ht="13.8" x14ac:dyDescent="0.25"/>
    <row r="481" ht="13.8" x14ac:dyDescent="0.25"/>
    <row r="482" ht="13.8" x14ac:dyDescent="0.25"/>
    <row r="483" ht="13.8" x14ac:dyDescent="0.25"/>
    <row r="484" ht="13.8" x14ac:dyDescent="0.25"/>
    <row r="485" ht="13.8" x14ac:dyDescent="0.25"/>
    <row r="486" ht="13.8" x14ac:dyDescent="0.25"/>
    <row r="487" ht="13.8" x14ac:dyDescent="0.25"/>
    <row r="488" ht="13.8" x14ac:dyDescent="0.25"/>
    <row r="489" ht="13.8" x14ac:dyDescent="0.25"/>
    <row r="490" ht="13.8" x14ac:dyDescent="0.25"/>
    <row r="491" ht="13.8" x14ac:dyDescent="0.25"/>
    <row r="492" ht="13.8" x14ac:dyDescent="0.25"/>
    <row r="493" ht="13.8" x14ac:dyDescent="0.25"/>
    <row r="494" ht="13.8" x14ac:dyDescent="0.25"/>
    <row r="495" ht="13.8" x14ac:dyDescent="0.25"/>
    <row r="496" ht="13.8" x14ac:dyDescent="0.25"/>
    <row r="497" ht="13.8" x14ac:dyDescent="0.25"/>
    <row r="498" ht="13.8" x14ac:dyDescent="0.25"/>
    <row r="499" ht="13.8" x14ac:dyDescent="0.25"/>
    <row r="500" ht="13.8" x14ac:dyDescent="0.25"/>
    <row r="501" ht="13.8" x14ac:dyDescent="0.25"/>
    <row r="502" ht="13.8" x14ac:dyDescent="0.25"/>
    <row r="503" ht="13.8" x14ac:dyDescent="0.25"/>
    <row r="504" ht="13.8" x14ac:dyDescent="0.25"/>
    <row r="505" ht="13.8" x14ac:dyDescent="0.25"/>
    <row r="506" ht="13.8" x14ac:dyDescent="0.25"/>
    <row r="507" ht="13.8" x14ac:dyDescent="0.25"/>
    <row r="508" ht="13.8" x14ac:dyDescent="0.25"/>
    <row r="509" ht="13.8" x14ac:dyDescent="0.25"/>
    <row r="510" ht="13.8" x14ac:dyDescent="0.25"/>
    <row r="511" ht="13.8" x14ac:dyDescent="0.25"/>
    <row r="512" ht="13.8" x14ac:dyDescent="0.25"/>
    <row r="513" ht="13.8" x14ac:dyDescent="0.25"/>
    <row r="514" ht="13.8" x14ac:dyDescent="0.25"/>
    <row r="515" ht="13.8" x14ac:dyDescent="0.25"/>
    <row r="516" ht="13.8" x14ac:dyDescent="0.25"/>
    <row r="517" ht="13.8" x14ac:dyDescent="0.25"/>
    <row r="518" ht="13.8" x14ac:dyDescent="0.25"/>
    <row r="519" ht="13.8" x14ac:dyDescent="0.25"/>
    <row r="520" ht="13.8" x14ac:dyDescent="0.25"/>
    <row r="521" ht="13.8" x14ac:dyDescent="0.25"/>
    <row r="522" ht="13.8" x14ac:dyDescent="0.25"/>
    <row r="523" ht="13.8" x14ac:dyDescent="0.25"/>
    <row r="524" ht="13.8" x14ac:dyDescent="0.25"/>
    <row r="525" ht="13.8" x14ac:dyDescent="0.25"/>
    <row r="526" ht="13.8" x14ac:dyDescent="0.25"/>
    <row r="527" ht="13.8" x14ac:dyDescent="0.25"/>
    <row r="528" ht="13.8" x14ac:dyDescent="0.25"/>
    <row r="529" ht="13.8" x14ac:dyDescent="0.25"/>
    <row r="530" ht="13.8" x14ac:dyDescent="0.25"/>
    <row r="531" ht="13.8" x14ac:dyDescent="0.25"/>
    <row r="532" ht="13.8" x14ac:dyDescent="0.25"/>
    <row r="533" ht="13.8" x14ac:dyDescent="0.25"/>
    <row r="534" ht="13.8" x14ac:dyDescent="0.25"/>
    <row r="535" ht="13.8" x14ac:dyDescent="0.25"/>
    <row r="536" ht="13.8" x14ac:dyDescent="0.25"/>
    <row r="537" ht="13.8" x14ac:dyDescent="0.25"/>
    <row r="538" ht="13.8" x14ac:dyDescent="0.25"/>
    <row r="539" ht="13.8" x14ac:dyDescent="0.25"/>
    <row r="540" ht="13.8" x14ac:dyDescent="0.25"/>
    <row r="541" ht="13.8" x14ac:dyDescent="0.25"/>
    <row r="542" ht="13.8" x14ac:dyDescent="0.25"/>
    <row r="543" ht="13.8" x14ac:dyDescent="0.25"/>
    <row r="544" ht="13.8" x14ac:dyDescent="0.25"/>
    <row r="545" ht="13.8" x14ac:dyDescent="0.25"/>
    <row r="546" ht="13.8" x14ac:dyDescent="0.25"/>
    <row r="547" ht="13.8" x14ac:dyDescent="0.25"/>
    <row r="548" ht="13.8" x14ac:dyDescent="0.25"/>
    <row r="549" ht="13.8" x14ac:dyDescent="0.25"/>
    <row r="550" ht="13.8" x14ac:dyDescent="0.25"/>
    <row r="551" ht="13.8" x14ac:dyDescent="0.25"/>
    <row r="552" ht="13.8" x14ac:dyDescent="0.25"/>
    <row r="553" ht="13.8" x14ac:dyDescent="0.25"/>
    <row r="554" ht="13.8" x14ac:dyDescent="0.25"/>
    <row r="555" ht="13.8" x14ac:dyDescent="0.25"/>
    <row r="556" ht="13.8" x14ac:dyDescent="0.25"/>
    <row r="557" ht="13.8" x14ac:dyDescent="0.25"/>
    <row r="558" ht="13.8" x14ac:dyDescent="0.25"/>
    <row r="559" ht="13.8" x14ac:dyDescent="0.25"/>
    <row r="560" ht="13.8" x14ac:dyDescent="0.25"/>
    <row r="561" ht="13.8" x14ac:dyDescent="0.25"/>
    <row r="562" ht="13.8" x14ac:dyDescent="0.25"/>
    <row r="563" ht="13.8" x14ac:dyDescent="0.25"/>
    <row r="564" ht="13.8" x14ac:dyDescent="0.25"/>
    <row r="565" ht="13.8" x14ac:dyDescent="0.25"/>
    <row r="566" ht="13.8" x14ac:dyDescent="0.25"/>
    <row r="567" ht="13.8" x14ac:dyDescent="0.25"/>
    <row r="568" ht="13.8" x14ac:dyDescent="0.25"/>
    <row r="569" ht="13.8" x14ac:dyDescent="0.25"/>
    <row r="570" ht="13.8" x14ac:dyDescent="0.25"/>
    <row r="571" ht="13.8" x14ac:dyDescent="0.25"/>
    <row r="572" ht="13.8" x14ac:dyDescent="0.25"/>
    <row r="573" ht="13.8" x14ac:dyDescent="0.25"/>
    <row r="574" ht="13.8" x14ac:dyDescent="0.25"/>
    <row r="575" ht="13.8" x14ac:dyDescent="0.25"/>
    <row r="576" ht="13.8" x14ac:dyDescent="0.25"/>
    <row r="577" ht="13.8" x14ac:dyDescent="0.25"/>
    <row r="578" ht="13.8" x14ac:dyDescent="0.25"/>
    <row r="579" ht="13.8" x14ac:dyDescent="0.25"/>
    <row r="580" ht="13.8" x14ac:dyDescent="0.25"/>
    <row r="581" ht="13.8" x14ac:dyDescent="0.25"/>
    <row r="582" ht="13.8" x14ac:dyDescent="0.25"/>
    <row r="583" ht="13.8" x14ac:dyDescent="0.25"/>
    <row r="584" ht="13.8" x14ac:dyDescent="0.25"/>
    <row r="585" ht="13.8" x14ac:dyDescent="0.25"/>
    <row r="586" ht="13.8" x14ac:dyDescent="0.25"/>
    <row r="587" ht="13.8" x14ac:dyDescent="0.25"/>
    <row r="588" ht="13.8" x14ac:dyDescent="0.25"/>
    <row r="589" ht="13.8" x14ac:dyDescent="0.25"/>
    <row r="590" ht="13.8" x14ac:dyDescent="0.25"/>
    <row r="591" ht="13.8" x14ac:dyDescent="0.25"/>
    <row r="592" ht="13.8" x14ac:dyDescent="0.25"/>
    <row r="593" ht="13.8" x14ac:dyDescent="0.25"/>
    <row r="594" ht="13.8" x14ac:dyDescent="0.25"/>
    <row r="595" ht="13.8" x14ac:dyDescent="0.25"/>
    <row r="596" ht="13.8" x14ac:dyDescent="0.25"/>
    <row r="597" ht="13.8" x14ac:dyDescent="0.25"/>
    <row r="598" ht="13.8" x14ac:dyDescent="0.25"/>
    <row r="599" ht="13.8" x14ac:dyDescent="0.25"/>
    <row r="600" ht="13.8" x14ac:dyDescent="0.25"/>
    <row r="601" ht="13.8" x14ac:dyDescent="0.25"/>
    <row r="602" ht="13.8" x14ac:dyDescent="0.25"/>
    <row r="603" ht="13.8" x14ac:dyDescent="0.25"/>
    <row r="604" ht="13.8" x14ac:dyDescent="0.25"/>
    <row r="605" ht="13.8" x14ac:dyDescent="0.25"/>
    <row r="606" ht="13.8" x14ac:dyDescent="0.25"/>
    <row r="607" ht="13.8" x14ac:dyDescent="0.25"/>
    <row r="608" ht="13.8" x14ac:dyDescent="0.25"/>
    <row r="609" ht="13.8" x14ac:dyDescent="0.25"/>
    <row r="610" ht="13.8" x14ac:dyDescent="0.25"/>
    <row r="611" ht="13.8" x14ac:dyDescent="0.25"/>
    <row r="612" ht="13.8" x14ac:dyDescent="0.25"/>
    <row r="613" ht="13.8" x14ac:dyDescent="0.25"/>
    <row r="614" ht="13.8" x14ac:dyDescent="0.25"/>
    <row r="615" ht="13.8" x14ac:dyDescent="0.25"/>
    <row r="616" ht="13.8" x14ac:dyDescent="0.25"/>
    <row r="617" ht="13.8" x14ac:dyDescent="0.25"/>
    <row r="618" ht="13.8" x14ac:dyDescent="0.25"/>
    <row r="619" ht="13.8" x14ac:dyDescent="0.25"/>
    <row r="620" ht="13.8" x14ac:dyDescent="0.25"/>
    <row r="621" ht="13.8" x14ac:dyDescent="0.25"/>
    <row r="622" ht="13.8" x14ac:dyDescent="0.25"/>
    <row r="623" ht="13.8" x14ac:dyDescent="0.25"/>
    <row r="624" ht="13.8" x14ac:dyDescent="0.25"/>
    <row r="625" ht="13.8" x14ac:dyDescent="0.25"/>
    <row r="626" ht="13.8" x14ac:dyDescent="0.25"/>
    <row r="627" ht="13.8" x14ac:dyDescent="0.25"/>
    <row r="628" ht="13.8" x14ac:dyDescent="0.25"/>
    <row r="629" ht="13.8" x14ac:dyDescent="0.25"/>
    <row r="630" ht="13.8" x14ac:dyDescent="0.25"/>
    <row r="631" ht="13.8" x14ac:dyDescent="0.25"/>
    <row r="632" ht="13.8" x14ac:dyDescent="0.25"/>
    <row r="633" ht="13.8" x14ac:dyDescent="0.25"/>
    <row r="634" ht="13.8" x14ac:dyDescent="0.25"/>
    <row r="635" ht="13.8" x14ac:dyDescent="0.25"/>
    <row r="636" ht="13.8" x14ac:dyDescent="0.25"/>
    <row r="637" ht="13.8" x14ac:dyDescent="0.25"/>
    <row r="638" ht="13.8" x14ac:dyDescent="0.25"/>
    <row r="639" ht="13.8" x14ac:dyDescent="0.25"/>
    <row r="640" ht="13.8" x14ac:dyDescent="0.25"/>
    <row r="641" ht="13.8" x14ac:dyDescent="0.25"/>
    <row r="642" ht="13.8" x14ac:dyDescent="0.25"/>
    <row r="643" ht="13.8" x14ac:dyDescent="0.25"/>
    <row r="644" ht="13.8" x14ac:dyDescent="0.25"/>
    <row r="645" ht="13.8" x14ac:dyDescent="0.25"/>
    <row r="646" ht="13.8" x14ac:dyDescent="0.25"/>
    <row r="647" ht="13.8" x14ac:dyDescent="0.25"/>
    <row r="648" ht="13.8" x14ac:dyDescent="0.25"/>
    <row r="649" ht="13.8" x14ac:dyDescent="0.25"/>
    <row r="650" ht="13.8" x14ac:dyDescent="0.25"/>
    <row r="651" ht="13.8" x14ac:dyDescent="0.25"/>
    <row r="652" ht="13.8" x14ac:dyDescent="0.25"/>
    <row r="653" ht="13.8" x14ac:dyDescent="0.25"/>
    <row r="654" ht="13.8" x14ac:dyDescent="0.25"/>
    <row r="655" ht="13.8" x14ac:dyDescent="0.25"/>
    <row r="656" ht="13.8" x14ac:dyDescent="0.25"/>
    <row r="657" ht="13.8" x14ac:dyDescent="0.25"/>
    <row r="658" ht="13.8" x14ac:dyDescent="0.25"/>
    <row r="659" ht="13.8" x14ac:dyDescent="0.25"/>
    <row r="660" ht="13.8" x14ac:dyDescent="0.25"/>
    <row r="661" ht="13.8" x14ac:dyDescent="0.25"/>
    <row r="662" ht="13.8" x14ac:dyDescent="0.25"/>
    <row r="663" ht="13.8" x14ac:dyDescent="0.25"/>
    <row r="664" ht="13.8" x14ac:dyDescent="0.25"/>
    <row r="665" ht="13.8" x14ac:dyDescent="0.25"/>
    <row r="666" ht="13.8" x14ac:dyDescent="0.25"/>
    <row r="667" ht="13.8" x14ac:dyDescent="0.25"/>
    <row r="668" ht="13.8" x14ac:dyDescent="0.25"/>
    <row r="669" ht="13.8" x14ac:dyDescent="0.25"/>
    <row r="670" ht="13.8" x14ac:dyDescent="0.25"/>
    <row r="671" ht="13.8" x14ac:dyDescent="0.25"/>
    <row r="672" ht="13.8" x14ac:dyDescent="0.25"/>
    <row r="673" ht="13.8" x14ac:dyDescent="0.25"/>
    <row r="674" ht="13.8" x14ac:dyDescent="0.25"/>
    <row r="675" ht="13.8" x14ac:dyDescent="0.25"/>
    <row r="676" ht="13.8" x14ac:dyDescent="0.25"/>
    <row r="677" ht="13.8" x14ac:dyDescent="0.25"/>
    <row r="678" ht="13.8" x14ac:dyDescent="0.25"/>
    <row r="679" ht="13.8" x14ac:dyDescent="0.25"/>
    <row r="680" ht="13.8" x14ac:dyDescent="0.25"/>
    <row r="681" ht="13.8" x14ac:dyDescent="0.25"/>
    <row r="682" ht="13.8" x14ac:dyDescent="0.25"/>
    <row r="683" ht="13.8" x14ac:dyDescent="0.25"/>
    <row r="684" ht="13.8" x14ac:dyDescent="0.25"/>
    <row r="685" ht="13.8" x14ac:dyDescent="0.25"/>
    <row r="686" ht="13.8" x14ac:dyDescent="0.25"/>
    <row r="687" ht="13.8" x14ac:dyDescent="0.25"/>
    <row r="688" ht="13.8" x14ac:dyDescent="0.25"/>
    <row r="689" ht="13.8" x14ac:dyDescent="0.25"/>
    <row r="690" ht="13.8" x14ac:dyDescent="0.25"/>
    <row r="691" ht="13.8" x14ac:dyDescent="0.25"/>
    <row r="692" ht="13.8" x14ac:dyDescent="0.25"/>
    <row r="693" ht="13.8" x14ac:dyDescent="0.25"/>
    <row r="694" ht="13.8" x14ac:dyDescent="0.25"/>
    <row r="695" ht="13.8" x14ac:dyDescent="0.25"/>
    <row r="696" ht="13.8" x14ac:dyDescent="0.25"/>
    <row r="697" ht="13.8" x14ac:dyDescent="0.25"/>
    <row r="698" ht="13.8" x14ac:dyDescent="0.25"/>
    <row r="699" ht="13.8" x14ac:dyDescent="0.25"/>
    <row r="700" ht="13.8" x14ac:dyDescent="0.25"/>
    <row r="701" ht="13.8" x14ac:dyDescent="0.25"/>
    <row r="702" ht="13.8" x14ac:dyDescent="0.25"/>
    <row r="703" ht="13.8" x14ac:dyDescent="0.25"/>
    <row r="704" ht="13.8" x14ac:dyDescent="0.25"/>
    <row r="705" ht="13.8" x14ac:dyDescent="0.25"/>
    <row r="706" ht="13.8" x14ac:dyDescent="0.25"/>
    <row r="707" ht="13.8" x14ac:dyDescent="0.25"/>
    <row r="708" ht="13.8" x14ac:dyDescent="0.25"/>
    <row r="709" ht="13.8" x14ac:dyDescent="0.25"/>
    <row r="710" ht="13.8" x14ac:dyDescent="0.25"/>
    <row r="711" ht="13.8" x14ac:dyDescent="0.25"/>
    <row r="712" ht="13.8" x14ac:dyDescent="0.25"/>
    <row r="713" ht="13.8" x14ac:dyDescent="0.25"/>
    <row r="714" ht="13.8" x14ac:dyDescent="0.25"/>
    <row r="715" ht="13.8" x14ac:dyDescent="0.25"/>
    <row r="716" ht="13.8" x14ac:dyDescent="0.25"/>
    <row r="717" ht="13.8" x14ac:dyDescent="0.25"/>
    <row r="718" ht="13.8" x14ac:dyDescent="0.25"/>
    <row r="719" ht="13.8" x14ac:dyDescent="0.25"/>
    <row r="720" ht="13.8" x14ac:dyDescent="0.25"/>
    <row r="721" ht="13.8" x14ac:dyDescent="0.25"/>
    <row r="722" ht="13.8" x14ac:dyDescent="0.25"/>
    <row r="723" ht="13.8" x14ac:dyDescent="0.25"/>
    <row r="724" ht="13.8" x14ac:dyDescent="0.25"/>
    <row r="725" ht="13.8" x14ac:dyDescent="0.25"/>
    <row r="726" ht="13.8" x14ac:dyDescent="0.25"/>
    <row r="727" ht="13.8" x14ac:dyDescent="0.25"/>
    <row r="728" ht="13.8" x14ac:dyDescent="0.25"/>
    <row r="729" ht="13.8" x14ac:dyDescent="0.25"/>
    <row r="730" ht="13.8" x14ac:dyDescent="0.25"/>
    <row r="731" ht="13.8" x14ac:dyDescent="0.25"/>
    <row r="732" ht="13.8" x14ac:dyDescent="0.25"/>
    <row r="733" ht="13.8" x14ac:dyDescent="0.25"/>
    <row r="734" ht="13.8" x14ac:dyDescent="0.25"/>
    <row r="735" ht="13.8" x14ac:dyDescent="0.25"/>
    <row r="736" ht="13.8" x14ac:dyDescent="0.25"/>
    <row r="737" ht="13.8" x14ac:dyDescent="0.25"/>
    <row r="738" ht="13.8" x14ac:dyDescent="0.25"/>
    <row r="739" ht="13.8" x14ac:dyDescent="0.25"/>
    <row r="740" ht="13.8" x14ac:dyDescent="0.25"/>
    <row r="741" ht="13.8" x14ac:dyDescent="0.25"/>
    <row r="742" ht="13.8" x14ac:dyDescent="0.25"/>
    <row r="743" ht="13.8" x14ac:dyDescent="0.25"/>
    <row r="744" ht="13.8" x14ac:dyDescent="0.25"/>
    <row r="745" ht="13.8" x14ac:dyDescent="0.25"/>
    <row r="746" ht="13.8" x14ac:dyDescent="0.25"/>
    <row r="747" ht="13.8" x14ac:dyDescent="0.25"/>
    <row r="748" ht="13.8" x14ac:dyDescent="0.25"/>
    <row r="749" ht="13.8" x14ac:dyDescent="0.25"/>
    <row r="750" ht="13.8" x14ac:dyDescent="0.25"/>
    <row r="751" ht="13.8" x14ac:dyDescent="0.25"/>
    <row r="752" ht="13.8" x14ac:dyDescent="0.25"/>
    <row r="753" ht="13.8" x14ac:dyDescent="0.25"/>
    <row r="754" ht="13.8" x14ac:dyDescent="0.25"/>
    <row r="755" ht="13.8" x14ac:dyDescent="0.25"/>
    <row r="756" ht="13.8" x14ac:dyDescent="0.25"/>
    <row r="757" ht="13.8" x14ac:dyDescent="0.25"/>
    <row r="758" ht="13.8" x14ac:dyDescent="0.25"/>
    <row r="759" ht="13.8" x14ac:dyDescent="0.25"/>
    <row r="760" ht="13.8" x14ac:dyDescent="0.25"/>
    <row r="761" ht="13.8" x14ac:dyDescent="0.25"/>
    <row r="762" ht="13.8" x14ac:dyDescent="0.25"/>
    <row r="763" ht="13.8" x14ac:dyDescent="0.25"/>
    <row r="764" ht="13.8" x14ac:dyDescent="0.25"/>
    <row r="765" ht="13.8" x14ac:dyDescent="0.25"/>
    <row r="766" ht="13.8" x14ac:dyDescent="0.25"/>
    <row r="767" ht="13.8" x14ac:dyDescent="0.25"/>
    <row r="768" ht="13.8" x14ac:dyDescent="0.25"/>
    <row r="769" ht="13.8" x14ac:dyDescent="0.25"/>
    <row r="770" ht="13.8" x14ac:dyDescent="0.25"/>
    <row r="771" ht="13.8" x14ac:dyDescent="0.25"/>
    <row r="772" ht="13.8" x14ac:dyDescent="0.25"/>
    <row r="773" ht="13.8" x14ac:dyDescent="0.25"/>
    <row r="774" ht="13.8" x14ac:dyDescent="0.25"/>
    <row r="775" ht="13.8" x14ac:dyDescent="0.25"/>
    <row r="776" ht="13.8" x14ac:dyDescent="0.25"/>
    <row r="777" ht="13.8" x14ac:dyDescent="0.25"/>
    <row r="778" ht="13.8" x14ac:dyDescent="0.25"/>
    <row r="779" ht="13.8" x14ac:dyDescent="0.25"/>
    <row r="780" ht="13.8" x14ac:dyDescent="0.25"/>
    <row r="781" ht="13.8" x14ac:dyDescent="0.25"/>
    <row r="782" ht="13.8" x14ac:dyDescent="0.25"/>
    <row r="783" ht="13.8" x14ac:dyDescent="0.25"/>
    <row r="784" ht="13.8" x14ac:dyDescent="0.25"/>
    <row r="785" ht="13.8" x14ac:dyDescent="0.25"/>
    <row r="786" ht="13.8" x14ac:dyDescent="0.25"/>
    <row r="787" ht="13.8" x14ac:dyDescent="0.25"/>
    <row r="788" ht="13.8" x14ac:dyDescent="0.25"/>
    <row r="789" ht="13.8" x14ac:dyDescent="0.25"/>
    <row r="790" ht="13.8" x14ac:dyDescent="0.25"/>
    <row r="791" ht="13.8" x14ac:dyDescent="0.25"/>
    <row r="792" ht="13.8" x14ac:dyDescent="0.25"/>
    <row r="793" ht="13.8" x14ac:dyDescent="0.25"/>
    <row r="794" ht="13.8" x14ac:dyDescent="0.25"/>
    <row r="795" ht="13.8" x14ac:dyDescent="0.25"/>
    <row r="796" ht="13.8" x14ac:dyDescent="0.25"/>
    <row r="797" ht="13.8" x14ac:dyDescent="0.25"/>
    <row r="798" ht="13.8" x14ac:dyDescent="0.25"/>
    <row r="799" ht="13.8" x14ac:dyDescent="0.25"/>
    <row r="800" ht="13.8" x14ac:dyDescent="0.25"/>
    <row r="801" ht="13.8" x14ac:dyDescent="0.25"/>
    <row r="802" ht="13.8" x14ac:dyDescent="0.25"/>
    <row r="803" ht="13.8" x14ac:dyDescent="0.25"/>
    <row r="804" ht="13.8" x14ac:dyDescent="0.25"/>
    <row r="805" ht="13.8" x14ac:dyDescent="0.25"/>
    <row r="806" ht="13.8" x14ac:dyDescent="0.25"/>
    <row r="807" ht="13.8" x14ac:dyDescent="0.25"/>
    <row r="808" ht="13.8" x14ac:dyDescent="0.25"/>
    <row r="809" ht="13.8" x14ac:dyDescent="0.25"/>
    <row r="810" ht="13.8" x14ac:dyDescent="0.25"/>
    <row r="811" ht="13.8" x14ac:dyDescent="0.25"/>
    <row r="812" ht="13.8" x14ac:dyDescent="0.25"/>
    <row r="813" ht="13.8" x14ac:dyDescent="0.25"/>
    <row r="814" ht="13.8" x14ac:dyDescent="0.25"/>
    <row r="815" ht="13.8" x14ac:dyDescent="0.25"/>
    <row r="816" ht="13.8" x14ac:dyDescent="0.25"/>
    <row r="817" ht="13.8" x14ac:dyDescent="0.25"/>
    <row r="818" ht="13.8" x14ac:dyDescent="0.25"/>
    <row r="819" ht="13.8" x14ac:dyDescent="0.25"/>
    <row r="820" ht="13.8" x14ac:dyDescent="0.25"/>
    <row r="821" ht="13.8" x14ac:dyDescent="0.25"/>
    <row r="822" ht="13.8" x14ac:dyDescent="0.25"/>
    <row r="823" ht="13.8" x14ac:dyDescent="0.25"/>
    <row r="824" ht="13.8" x14ac:dyDescent="0.25"/>
    <row r="825" ht="13.8" x14ac:dyDescent="0.25"/>
    <row r="826" ht="13.8" x14ac:dyDescent="0.25"/>
    <row r="827" ht="13.8" x14ac:dyDescent="0.25"/>
    <row r="828" ht="13.8" x14ac:dyDescent="0.25"/>
    <row r="829" ht="13.8" x14ac:dyDescent="0.25"/>
    <row r="830" ht="13.8" x14ac:dyDescent="0.25"/>
    <row r="831" ht="13.8" x14ac:dyDescent="0.25"/>
    <row r="832" ht="13.8" x14ac:dyDescent="0.25"/>
    <row r="833" ht="13.8" x14ac:dyDescent="0.25"/>
    <row r="834" ht="13.8" x14ac:dyDescent="0.25"/>
    <row r="835" ht="13.8" x14ac:dyDescent="0.25"/>
    <row r="836" ht="13.8" x14ac:dyDescent="0.25"/>
    <row r="837" ht="13.8" x14ac:dyDescent="0.25"/>
    <row r="838" ht="13.8" x14ac:dyDescent="0.25"/>
    <row r="839" ht="13.8" x14ac:dyDescent="0.25"/>
    <row r="840" ht="13.8" x14ac:dyDescent="0.25"/>
    <row r="841" ht="13.8" x14ac:dyDescent="0.25"/>
    <row r="842" ht="13.8" x14ac:dyDescent="0.25"/>
    <row r="843" ht="13.8" x14ac:dyDescent="0.25"/>
    <row r="844" ht="13.8" x14ac:dyDescent="0.25"/>
    <row r="845" ht="13.8" x14ac:dyDescent="0.25"/>
    <row r="846" ht="13.8" x14ac:dyDescent="0.25"/>
    <row r="847" ht="13.8" x14ac:dyDescent="0.25"/>
    <row r="848" ht="13.8" x14ac:dyDescent="0.25"/>
    <row r="849" ht="13.8" x14ac:dyDescent="0.25"/>
    <row r="850" ht="13.8" x14ac:dyDescent="0.25"/>
    <row r="851" ht="13.8" x14ac:dyDescent="0.25"/>
    <row r="852" ht="13.8" x14ac:dyDescent="0.25"/>
    <row r="853" ht="13.8" x14ac:dyDescent="0.25"/>
    <row r="854" ht="13.8" x14ac:dyDescent="0.25"/>
    <row r="855" ht="13.8" x14ac:dyDescent="0.25"/>
    <row r="856" ht="13.8" x14ac:dyDescent="0.25"/>
    <row r="857" ht="13.8" x14ac:dyDescent="0.25"/>
    <row r="858" ht="13.8" x14ac:dyDescent="0.25"/>
    <row r="859" ht="13.8" x14ac:dyDescent="0.25"/>
    <row r="860" ht="13.8" x14ac:dyDescent="0.25"/>
    <row r="861" ht="13.8" x14ac:dyDescent="0.25"/>
    <row r="862" ht="13.8" x14ac:dyDescent="0.25"/>
    <row r="863" ht="13.8" x14ac:dyDescent="0.25"/>
    <row r="864" ht="13.8" x14ac:dyDescent="0.25"/>
    <row r="865" ht="13.8" x14ac:dyDescent="0.25"/>
    <row r="866" ht="13.8" x14ac:dyDescent="0.25"/>
    <row r="867" ht="13.8" x14ac:dyDescent="0.25"/>
    <row r="868" ht="13.8" x14ac:dyDescent="0.25"/>
    <row r="869" ht="13.8" x14ac:dyDescent="0.25"/>
    <row r="870" ht="13.8" x14ac:dyDescent="0.25"/>
    <row r="871" ht="13.8" x14ac:dyDescent="0.25"/>
    <row r="872" ht="13.8" x14ac:dyDescent="0.25"/>
    <row r="873" ht="13.8" x14ac:dyDescent="0.25"/>
    <row r="874" ht="13.8" x14ac:dyDescent="0.25"/>
    <row r="875" ht="13.8" x14ac:dyDescent="0.25"/>
    <row r="876" ht="13.8" x14ac:dyDescent="0.25"/>
    <row r="877" ht="13.8" x14ac:dyDescent="0.25"/>
    <row r="878" ht="13.8" x14ac:dyDescent="0.25"/>
    <row r="879" ht="13.8" x14ac:dyDescent="0.25"/>
    <row r="880" ht="13.8" x14ac:dyDescent="0.25"/>
    <row r="881" ht="13.8" x14ac:dyDescent="0.25"/>
    <row r="882" ht="13.8" x14ac:dyDescent="0.25"/>
    <row r="883" ht="13.8" x14ac:dyDescent="0.25"/>
    <row r="884" ht="13.8" x14ac:dyDescent="0.25"/>
    <row r="885" ht="13.8" x14ac:dyDescent="0.25"/>
    <row r="886" ht="13.8" x14ac:dyDescent="0.25"/>
    <row r="887" ht="13.8" x14ac:dyDescent="0.25"/>
    <row r="888" ht="13.8" x14ac:dyDescent="0.25"/>
    <row r="889" ht="13.8" x14ac:dyDescent="0.25"/>
    <row r="890" ht="13.8" x14ac:dyDescent="0.25"/>
    <row r="891" ht="13.8" x14ac:dyDescent="0.25"/>
    <row r="892" ht="13.8" x14ac:dyDescent="0.25"/>
    <row r="893" ht="13.8" x14ac:dyDescent="0.25"/>
    <row r="894" ht="13.8" x14ac:dyDescent="0.25"/>
    <row r="895" ht="13.8" x14ac:dyDescent="0.25"/>
    <row r="896" ht="13.8" x14ac:dyDescent="0.25"/>
    <row r="897" ht="13.8" x14ac:dyDescent="0.25"/>
    <row r="898" ht="13.8" x14ac:dyDescent="0.25"/>
    <row r="899" ht="13.8" x14ac:dyDescent="0.25"/>
    <row r="900" ht="13.8" x14ac:dyDescent="0.25"/>
    <row r="901" ht="13.8" x14ac:dyDescent="0.25"/>
    <row r="902" ht="13.8" x14ac:dyDescent="0.25"/>
    <row r="903" ht="13.8" x14ac:dyDescent="0.25"/>
    <row r="904" ht="13.8" x14ac:dyDescent="0.25"/>
    <row r="905" ht="13.8" x14ac:dyDescent="0.25"/>
    <row r="906" ht="13.8" x14ac:dyDescent="0.25"/>
    <row r="907" ht="13.8" x14ac:dyDescent="0.25"/>
    <row r="908" ht="13.8" x14ac:dyDescent="0.25"/>
    <row r="909" ht="13.8" x14ac:dyDescent="0.25"/>
    <row r="910" ht="13.8" x14ac:dyDescent="0.25"/>
    <row r="911" ht="13.8" x14ac:dyDescent="0.25"/>
    <row r="912" ht="13.8" x14ac:dyDescent="0.25"/>
    <row r="913" ht="13.8" x14ac:dyDescent="0.25"/>
    <row r="914" ht="13.8" x14ac:dyDescent="0.25"/>
    <row r="915" ht="13.8" x14ac:dyDescent="0.25"/>
    <row r="916" ht="13.8" x14ac:dyDescent="0.25"/>
    <row r="917" ht="13.8" x14ac:dyDescent="0.25"/>
    <row r="918" ht="13.8" x14ac:dyDescent="0.25"/>
    <row r="919" ht="13.8" x14ac:dyDescent="0.25"/>
    <row r="920" ht="13.8" x14ac:dyDescent="0.25"/>
    <row r="921" ht="13.8" x14ac:dyDescent="0.25"/>
    <row r="922" ht="13.8" x14ac:dyDescent="0.25"/>
    <row r="923" ht="13.8" x14ac:dyDescent="0.25"/>
    <row r="924" ht="13.8" x14ac:dyDescent="0.25"/>
    <row r="925" ht="13.8" x14ac:dyDescent="0.25"/>
    <row r="926" ht="13.8" x14ac:dyDescent="0.25"/>
    <row r="927" ht="13.8" x14ac:dyDescent="0.25"/>
    <row r="928" ht="13.8" x14ac:dyDescent="0.25"/>
    <row r="929" ht="13.8" x14ac:dyDescent="0.25"/>
    <row r="930" ht="13.8" x14ac:dyDescent="0.25"/>
    <row r="931" ht="13.8" x14ac:dyDescent="0.25"/>
    <row r="932" ht="13.8" x14ac:dyDescent="0.25"/>
    <row r="933" ht="13.8" x14ac:dyDescent="0.25"/>
    <row r="934" ht="13.8" x14ac:dyDescent="0.25"/>
    <row r="935" ht="13.8" x14ac:dyDescent="0.25"/>
    <row r="936" ht="13.8" x14ac:dyDescent="0.25"/>
    <row r="937" ht="13.8" x14ac:dyDescent="0.25"/>
    <row r="938" ht="13.8" x14ac:dyDescent="0.25"/>
    <row r="939" ht="13.8" x14ac:dyDescent="0.25"/>
    <row r="940" ht="13.8" x14ac:dyDescent="0.25"/>
    <row r="941" ht="13.8" x14ac:dyDescent="0.25"/>
    <row r="942" ht="13.8" x14ac:dyDescent="0.25"/>
    <row r="943" ht="13.8" x14ac:dyDescent="0.25"/>
    <row r="944" ht="13.8" x14ac:dyDescent="0.25"/>
    <row r="945" ht="13.8" x14ac:dyDescent="0.25"/>
    <row r="946" ht="13.8" x14ac:dyDescent="0.25"/>
    <row r="947" ht="13.8" x14ac:dyDescent="0.25"/>
    <row r="948" ht="13.8" x14ac:dyDescent="0.25"/>
    <row r="949" ht="13.8" x14ac:dyDescent="0.25"/>
    <row r="950" ht="13.8" x14ac:dyDescent="0.25"/>
    <row r="951" ht="13.8" x14ac:dyDescent="0.25"/>
    <row r="952" ht="13.8" x14ac:dyDescent="0.25"/>
    <row r="953" ht="13.8" x14ac:dyDescent="0.25"/>
    <row r="954" ht="13.8" x14ac:dyDescent="0.25"/>
    <row r="955" ht="13.8" x14ac:dyDescent="0.25"/>
    <row r="956" ht="13.8" x14ac:dyDescent="0.25"/>
    <row r="957" ht="13.8" x14ac:dyDescent="0.25"/>
    <row r="958" ht="13.8" x14ac:dyDescent="0.25"/>
    <row r="959" ht="13.8" x14ac:dyDescent="0.25"/>
    <row r="960" ht="13.8" x14ac:dyDescent="0.25"/>
    <row r="961" ht="13.8" x14ac:dyDescent="0.25"/>
    <row r="962" ht="13.8" x14ac:dyDescent="0.25"/>
    <row r="963" ht="13.8" x14ac:dyDescent="0.25"/>
    <row r="964" ht="13.8" x14ac:dyDescent="0.25"/>
    <row r="965" ht="13.8" x14ac:dyDescent="0.25"/>
    <row r="966" ht="13.8" x14ac:dyDescent="0.25"/>
    <row r="967" ht="13.8" x14ac:dyDescent="0.25"/>
    <row r="968" ht="13.8" x14ac:dyDescent="0.25"/>
    <row r="969" ht="13.8" x14ac:dyDescent="0.25"/>
    <row r="970" ht="13.8" x14ac:dyDescent="0.25"/>
    <row r="971" ht="13.8" x14ac:dyDescent="0.25"/>
    <row r="972" ht="13.8" x14ac:dyDescent="0.25"/>
    <row r="973" ht="13.8" x14ac:dyDescent="0.25"/>
    <row r="974" ht="13.8" x14ac:dyDescent="0.25"/>
    <row r="975" ht="13.8" x14ac:dyDescent="0.25"/>
    <row r="976" ht="13.8" x14ac:dyDescent="0.25"/>
    <row r="977" ht="13.8" x14ac:dyDescent="0.25"/>
    <row r="978" ht="13.8" x14ac:dyDescent="0.25"/>
    <row r="979" ht="13.8" x14ac:dyDescent="0.25"/>
    <row r="980" ht="13.8" x14ac:dyDescent="0.25"/>
    <row r="981" ht="13.8" x14ac:dyDescent="0.25"/>
    <row r="982" ht="13.8" x14ac:dyDescent="0.25"/>
    <row r="983" ht="13.8" x14ac:dyDescent="0.25"/>
    <row r="984" ht="13.8" x14ac:dyDescent="0.25"/>
    <row r="985" ht="13.8" x14ac:dyDescent="0.25"/>
    <row r="986" ht="13.8" x14ac:dyDescent="0.25"/>
    <row r="987" ht="13.8" x14ac:dyDescent="0.25"/>
    <row r="988" ht="13.8" x14ac:dyDescent="0.25"/>
    <row r="989" ht="13.8" x14ac:dyDescent="0.25"/>
    <row r="990" ht="13.8" x14ac:dyDescent="0.25"/>
    <row r="991" ht="13.8" x14ac:dyDescent="0.25"/>
    <row r="992" ht="13.8" x14ac:dyDescent="0.25"/>
    <row r="993" ht="13.8" x14ac:dyDescent="0.25"/>
    <row r="994" ht="13.8" x14ac:dyDescent="0.25"/>
    <row r="995" ht="13.8" x14ac:dyDescent="0.25"/>
    <row r="996" ht="13.8" x14ac:dyDescent="0.25"/>
    <row r="997" ht="13.8" x14ac:dyDescent="0.25"/>
    <row r="998" ht="13.8" x14ac:dyDescent="0.25"/>
    <row r="999" ht="13.8" x14ac:dyDescent="0.25"/>
    <row r="1000" ht="13.8" x14ac:dyDescent="0.25"/>
    <row r="1001" ht="13.8" x14ac:dyDescent="0.25"/>
    <row r="1002" ht="13.8" x14ac:dyDescent="0.25"/>
    <row r="1003" ht="13.8" x14ac:dyDescent="0.25"/>
    <row r="1004" ht="13.8" x14ac:dyDescent="0.25"/>
    <row r="1005" ht="13.8" x14ac:dyDescent="0.25"/>
    <row r="1006" ht="13.8" x14ac:dyDescent="0.25"/>
    <row r="1007" ht="13.8" x14ac:dyDescent="0.25"/>
    <row r="1008" ht="13.8" x14ac:dyDescent="0.25"/>
    <row r="1009" ht="13.8" x14ac:dyDescent="0.25"/>
    <row r="1010" ht="13.8" x14ac:dyDescent="0.25"/>
    <row r="1011" ht="13.8" x14ac:dyDescent="0.25"/>
    <row r="1012" ht="13.8" x14ac:dyDescent="0.25"/>
    <row r="1013" ht="13.8" x14ac:dyDescent="0.25"/>
    <row r="1014" ht="13.8" x14ac:dyDescent="0.25"/>
    <row r="1015" ht="13.8" x14ac:dyDescent="0.25"/>
    <row r="1016" ht="13.8" x14ac:dyDescent="0.25"/>
    <row r="1017" ht="13.8" x14ac:dyDescent="0.25"/>
    <row r="1018" ht="13.8" x14ac:dyDescent="0.25"/>
    <row r="1019" ht="13.8" x14ac:dyDescent="0.25"/>
    <row r="1020" ht="13.8" x14ac:dyDescent="0.25"/>
    <row r="1021" ht="13.8" x14ac:dyDescent="0.25"/>
    <row r="1022" ht="13.8" x14ac:dyDescent="0.25"/>
    <row r="1023" ht="13.8" x14ac:dyDescent="0.25"/>
    <row r="1024" ht="13.8" x14ac:dyDescent="0.25"/>
    <row r="1025" ht="13.8" x14ac:dyDescent="0.25"/>
    <row r="1026" ht="13.8" x14ac:dyDescent="0.25"/>
    <row r="1027" ht="13.8" x14ac:dyDescent="0.25"/>
    <row r="1028" ht="13.8" x14ac:dyDescent="0.25"/>
    <row r="1029" ht="13.8" x14ac:dyDescent="0.25"/>
    <row r="1030" ht="13.8" x14ac:dyDescent="0.25"/>
    <row r="1031" ht="13.8" x14ac:dyDescent="0.25"/>
    <row r="1032" ht="13.8" x14ac:dyDescent="0.25"/>
    <row r="1033" ht="13.8" x14ac:dyDescent="0.25"/>
    <row r="1034" ht="13.8" x14ac:dyDescent="0.25"/>
    <row r="1035" ht="13.8" x14ac:dyDescent="0.25"/>
    <row r="1036" ht="13.8" x14ac:dyDescent="0.25"/>
    <row r="1037" ht="13.8" x14ac:dyDescent="0.25"/>
    <row r="1038" ht="13.8" x14ac:dyDescent="0.25"/>
    <row r="1039" ht="13.8" x14ac:dyDescent="0.25"/>
    <row r="1040" ht="13.8" x14ac:dyDescent="0.25"/>
    <row r="1041" ht="13.8" x14ac:dyDescent="0.25"/>
    <row r="1042" ht="13.8" x14ac:dyDescent="0.25"/>
  </sheetData>
  <mergeCells count="83">
    <mergeCell ref="A185:F185"/>
    <mergeCell ref="A186:F186"/>
    <mergeCell ref="A187:F187"/>
    <mergeCell ref="A188:F188"/>
    <mergeCell ref="A180:F180"/>
    <mergeCell ref="A181:F181"/>
    <mergeCell ref="A182:F182"/>
    <mergeCell ref="A183:F183"/>
    <mergeCell ref="A184:F184"/>
    <mergeCell ref="A175:F175"/>
    <mergeCell ref="A176:F176"/>
    <mergeCell ref="A177:F177"/>
    <mergeCell ref="A178:F178"/>
    <mergeCell ref="A179:F179"/>
    <mergeCell ref="A170:F170"/>
    <mergeCell ref="A171:F171"/>
    <mergeCell ref="A172:F172"/>
    <mergeCell ref="A173:F173"/>
    <mergeCell ref="A174:F174"/>
    <mergeCell ref="A165:F165"/>
    <mergeCell ref="A166:F166"/>
    <mergeCell ref="A167:F167"/>
    <mergeCell ref="A168:F168"/>
    <mergeCell ref="A169:F169"/>
    <mergeCell ref="A160:F160"/>
    <mergeCell ref="A161:F161"/>
    <mergeCell ref="A162:F162"/>
    <mergeCell ref="A163:F163"/>
    <mergeCell ref="A164:F164"/>
    <mergeCell ref="A155:F155"/>
    <mergeCell ref="A156:F156"/>
    <mergeCell ref="A157:F157"/>
    <mergeCell ref="A158:F158"/>
    <mergeCell ref="A159:F159"/>
    <mergeCell ref="A150:F150"/>
    <mergeCell ref="A151:F151"/>
    <mergeCell ref="A152:F152"/>
    <mergeCell ref="A153:F153"/>
    <mergeCell ref="A154:F154"/>
    <mergeCell ref="A103:I103"/>
    <mergeCell ref="A123:I123"/>
    <mergeCell ref="A147:F147"/>
    <mergeCell ref="A148:F148"/>
    <mergeCell ref="A149:F149"/>
    <mergeCell ref="A1:J1"/>
    <mergeCell ref="A2:J2"/>
    <mergeCell ref="A3:J3"/>
    <mergeCell ref="B4:J4"/>
    <mergeCell ref="A5:J5"/>
    <mergeCell ref="A221:F221"/>
    <mergeCell ref="A222:F222"/>
    <mergeCell ref="A210:F210"/>
    <mergeCell ref="A211:F211"/>
    <mergeCell ref="A212:F212"/>
    <mergeCell ref="A213:F213"/>
    <mergeCell ref="A214:F214"/>
    <mergeCell ref="A215:F215"/>
    <mergeCell ref="A216:F216"/>
    <mergeCell ref="A209:F209"/>
    <mergeCell ref="A217:F217"/>
    <mergeCell ref="A218:F218"/>
    <mergeCell ref="A219:F219"/>
    <mergeCell ref="A220:F220"/>
    <mergeCell ref="A204:F204"/>
    <mergeCell ref="A205:F205"/>
    <mergeCell ref="A206:F206"/>
    <mergeCell ref="A207:F207"/>
    <mergeCell ref="A208:F208"/>
    <mergeCell ref="A199:F199"/>
    <mergeCell ref="A200:F200"/>
    <mergeCell ref="A201:F201"/>
    <mergeCell ref="A202:F202"/>
    <mergeCell ref="A203:F203"/>
    <mergeCell ref="A194:F194"/>
    <mergeCell ref="A195:F195"/>
    <mergeCell ref="A196:F196"/>
    <mergeCell ref="A197:F197"/>
    <mergeCell ref="A198:F198"/>
    <mergeCell ref="A189:F189"/>
    <mergeCell ref="A190:F190"/>
    <mergeCell ref="A191:F191"/>
    <mergeCell ref="A192:F192"/>
    <mergeCell ref="A193:F193"/>
  </mergeCells>
  <dataValidations count="4">
    <dataValidation type="list" allowBlank="1" sqref="B125:B134" xr:uid="{00000000-0002-0000-0800-000000000000}">
      <formula1>"FGS-1,FGS-2,FGS-3,FGA-1,FGA-2,FGA-3"</formula1>
    </dataValidation>
    <dataValidation type="list" allowBlank="1" sqref="B7:B88" xr:uid="{00000000-0002-0000-0800-000001000000}">
      <formula1>"DAS,DAS-1,DAS-2,DAS-3,DAS-4,DAS-5,CAA-1,CAA-2,CAA-3,CAA-4,CAA-5"</formula1>
    </dataValidation>
    <dataValidation type="list" allowBlank="1" sqref="B105:B114" xr:uid="{00000000-0002-0000-0800-000002000000}">
      <formula1>"FDA,FDA-1,FDA-2,FDA-3,FDA-4"</formula1>
    </dataValidation>
    <dataValidation type="list" allowBlank="1" sqref="D125:D134 D105:D114 D7:D88" xr:uid="{00000000-0002-0000-0800-000003000000}">
      <formula1>"AGP,CLH,CLT,COM,CTD,CTI,DES,DISP,ELE,ESG,EST,EXM,EXQ,EXR,FRQ,REV,VAGO"</formula1>
    </dataValidation>
  </dataValidations>
  <pageMargins left="0.74791666666666701" right="0.74791666666666701" top="0.98402777777777795" bottom="0.98402777777777795" header="0" footer="0"/>
  <pageSetup paperSize="9" orientation="portrait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D7425-5CFE-4854-AF21-1D2F8B22001B}">
  <sheetPr codeName="Planilha1"/>
  <dimension ref="A1:AD1042"/>
  <sheetViews>
    <sheetView zoomScale="102" zoomScaleNormal="102" workbookViewId="0">
      <selection activeCell="D12" sqref="D12"/>
    </sheetView>
  </sheetViews>
  <sheetFormatPr defaultColWidth="12.59765625" defaultRowHeight="15" customHeight="1" x14ac:dyDescent="0.25"/>
  <cols>
    <col min="1" max="1" width="71" customWidth="1"/>
    <col min="2" max="2" width="12" customWidth="1"/>
    <col min="3" max="3" width="17.3984375" customWidth="1"/>
    <col min="4" max="4" width="14.5" customWidth="1"/>
    <col min="5" max="5" width="9.8984375" customWidth="1"/>
    <col min="6" max="6" width="52.8984375" customWidth="1"/>
    <col min="7" max="7" width="19.8984375" customWidth="1"/>
    <col min="8" max="8" width="18.19921875" customWidth="1"/>
    <col min="9" max="9" width="17.8984375" customWidth="1"/>
    <col min="10" max="10" width="15" customWidth="1"/>
    <col min="11" max="16" width="8" customWidth="1"/>
    <col min="17" max="17" width="43.8984375" customWidth="1"/>
    <col min="18" max="30" width="8" customWidth="1"/>
  </cols>
  <sheetData>
    <row r="1" spans="1:30" ht="21" x14ac:dyDescent="0.4">
      <c r="A1" s="76" t="s">
        <v>179</v>
      </c>
      <c r="B1" s="70"/>
      <c r="C1" s="70"/>
      <c r="D1" s="70"/>
      <c r="E1" s="70"/>
      <c r="F1" s="70"/>
      <c r="G1" s="70"/>
      <c r="H1" s="70"/>
      <c r="I1" s="70"/>
      <c r="J1" s="7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0" ht="21" x14ac:dyDescent="0.4">
      <c r="A2" s="77" t="s">
        <v>178</v>
      </c>
      <c r="B2" s="66"/>
      <c r="C2" s="66"/>
      <c r="D2" s="66"/>
      <c r="E2" s="66"/>
      <c r="F2" s="66"/>
      <c r="G2" s="66"/>
      <c r="H2" s="66"/>
      <c r="I2" s="66"/>
      <c r="J2" s="6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30" ht="21" x14ac:dyDescent="0.35">
      <c r="A3" s="77" t="s">
        <v>180</v>
      </c>
      <c r="B3" s="66"/>
      <c r="C3" s="66"/>
      <c r="D3" s="66"/>
      <c r="E3" s="66"/>
      <c r="F3" s="66"/>
      <c r="G3" s="66"/>
      <c r="H3" s="66"/>
      <c r="I3" s="66"/>
      <c r="J3" s="66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</row>
    <row r="4" spans="1:30" ht="13.8" x14ac:dyDescent="0.25">
      <c r="A4" s="4" t="s">
        <v>328</v>
      </c>
      <c r="B4" s="78"/>
      <c r="C4" s="66"/>
      <c r="D4" s="66"/>
      <c r="E4" s="66"/>
      <c r="F4" s="66"/>
      <c r="G4" s="66"/>
      <c r="H4" s="66"/>
      <c r="I4" s="66"/>
      <c r="J4" s="67"/>
      <c r="K4" s="5"/>
    </row>
    <row r="5" spans="1:30" ht="14.4" x14ac:dyDescent="0.25">
      <c r="A5" s="74" t="s">
        <v>0</v>
      </c>
      <c r="B5" s="66"/>
      <c r="C5" s="66"/>
      <c r="D5" s="66"/>
      <c r="E5" s="66"/>
      <c r="F5" s="66"/>
      <c r="G5" s="66"/>
      <c r="H5" s="66"/>
      <c r="I5" s="66"/>
      <c r="J5" s="67"/>
      <c r="K5" s="6"/>
      <c r="L5" s="7"/>
      <c r="M5" s="8"/>
      <c r="N5" s="8"/>
      <c r="O5" s="8"/>
      <c r="P5" s="8"/>
      <c r="Q5" s="8"/>
    </row>
    <row r="6" spans="1:30" ht="27.6" x14ac:dyDescent="0.25">
      <c r="A6" s="52" t="s">
        <v>1</v>
      </c>
      <c r="B6" s="52" t="s">
        <v>2</v>
      </c>
      <c r="C6" s="52" t="s">
        <v>3</v>
      </c>
      <c r="D6" s="52" t="s">
        <v>4</v>
      </c>
      <c r="E6" s="9" t="s">
        <v>5</v>
      </c>
      <c r="F6" s="52" t="s">
        <v>6</v>
      </c>
      <c r="G6" s="9" t="s">
        <v>7</v>
      </c>
      <c r="H6" s="9" t="s">
        <v>8</v>
      </c>
      <c r="I6" s="9" t="s">
        <v>9</v>
      </c>
      <c r="J6" s="9" t="s">
        <v>10</v>
      </c>
      <c r="K6" s="10"/>
      <c r="L6" s="11"/>
      <c r="M6" s="11"/>
      <c r="N6" s="11"/>
      <c r="O6" s="11"/>
      <c r="P6" s="11"/>
      <c r="Q6" s="11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</row>
    <row r="7" spans="1:30" ht="14.4" x14ac:dyDescent="0.25">
      <c r="A7" s="57" t="s">
        <v>181</v>
      </c>
      <c r="B7" s="55" t="s">
        <v>21</v>
      </c>
      <c r="C7" s="55" t="s">
        <v>238</v>
      </c>
      <c r="D7" s="56" t="s">
        <v>305</v>
      </c>
      <c r="E7" s="58">
        <v>1</v>
      </c>
      <c r="F7" s="57" t="s">
        <v>239</v>
      </c>
      <c r="G7" s="59">
        <v>0</v>
      </c>
      <c r="H7" s="16">
        <v>0</v>
      </c>
      <c r="I7" s="16">
        <v>14105.6</v>
      </c>
      <c r="J7" s="17">
        <f t="shared" ref="J7:J81" si="0">SUM(G7:I7)</f>
        <v>14105.6</v>
      </c>
      <c r="K7" s="18"/>
      <c r="L7" s="18"/>
      <c r="M7" s="18"/>
      <c r="N7" s="18"/>
      <c r="O7" s="18"/>
      <c r="P7" s="18"/>
      <c r="Q7" s="18"/>
      <c r="R7" s="19"/>
      <c r="S7" s="19"/>
      <c r="T7" s="19"/>
      <c r="U7" s="19"/>
      <c r="V7" s="19"/>
      <c r="W7" s="19"/>
      <c r="X7" s="19"/>
      <c r="Y7" s="19"/>
      <c r="Z7" s="19"/>
      <c r="AA7" s="5"/>
      <c r="AB7" s="5"/>
      <c r="AC7" s="5"/>
      <c r="AD7" s="5"/>
    </row>
    <row r="8" spans="1:30" ht="14.4" x14ac:dyDescent="0.25">
      <c r="A8" s="57" t="s">
        <v>182</v>
      </c>
      <c r="B8" s="56" t="s">
        <v>21</v>
      </c>
      <c r="C8" s="55" t="s">
        <v>238</v>
      </c>
      <c r="D8" s="56" t="s">
        <v>305</v>
      </c>
      <c r="E8" s="58">
        <v>1</v>
      </c>
      <c r="F8" s="79" t="s">
        <v>240</v>
      </c>
      <c r="G8" s="59">
        <v>0</v>
      </c>
      <c r="H8" s="16">
        <v>0</v>
      </c>
      <c r="I8" s="16">
        <v>12064</v>
      </c>
      <c r="J8" s="17">
        <f t="shared" si="0"/>
        <v>12064</v>
      </c>
      <c r="K8" s="18"/>
      <c r="L8" s="18"/>
      <c r="M8" s="18"/>
      <c r="N8" s="18"/>
      <c r="O8" s="18"/>
      <c r="P8" s="18"/>
      <c r="Q8" s="18"/>
      <c r="R8" s="51"/>
      <c r="S8" s="51"/>
      <c r="T8" s="51"/>
      <c r="U8" s="51"/>
      <c r="V8" s="51"/>
      <c r="W8" s="51"/>
      <c r="X8" s="51"/>
      <c r="Y8" s="51"/>
      <c r="Z8" s="51"/>
      <c r="AA8" s="5"/>
      <c r="AB8" s="5"/>
      <c r="AC8" s="5"/>
      <c r="AD8" s="5"/>
    </row>
    <row r="9" spans="1:30" ht="14.4" x14ac:dyDescent="0.25">
      <c r="A9" s="57" t="s">
        <v>183</v>
      </c>
      <c r="B9" s="56" t="s">
        <v>21</v>
      </c>
      <c r="C9" s="55" t="s">
        <v>238</v>
      </c>
      <c r="D9" s="56" t="s">
        <v>305</v>
      </c>
      <c r="E9" s="58">
        <v>1</v>
      </c>
      <c r="F9" s="79" t="s">
        <v>241</v>
      </c>
      <c r="G9" s="59">
        <v>0</v>
      </c>
      <c r="H9" s="16">
        <v>0</v>
      </c>
      <c r="I9" s="16">
        <v>12064</v>
      </c>
      <c r="J9" s="17">
        <f t="shared" si="0"/>
        <v>12064</v>
      </c>
      <c r="K9" s="18"/>
      <c r="L9" s="18"/>
      <c r="M9" s="18"/>
      <c r="N9" s="18"/>
      <c r="O9" s="18"/>
      <c r="P9" s="18"/>
      <c r="Q9" s="18"/>
      <c r="R9" s="51"/>
      <c r="S9" s="51"/>
      <c r="T9" s="51"/>
      <c r="U9" s="51"/>
      <c r="V9" s="51"/>
      <c r="W9" s="51"/>
      <c r="X9" s="51"/>
      <c r="Y9" s="51"/>
      <c r="Z9" s="51"/>
      <c r="AA9" s="5"/>
      <c r="AB9" s="5"/>
      <c r="AC9" s="5"/>
      <c r="AD9" s="5"/>
    </row>
    <row r="10" spans="1:30" ht="14.4" x14ac:dyDescent="0.25">
      <c r="A10" s="57" t="s">
        <v>184</v>
      </c>
      <c r="B10" s="56" t="s">
        <v>21</v>
      </c>
      <c r="C10" s="55" t="s">
        <v>238</v>
      </c>
      <c r="D10" s="56" t="s">
        <v>304</v>
      </c>
      <c r="E10" s="58">
        <v>1</v>
      </c>
      <c r="F10" s="79" t="s">
        <v>242</v>
      </c>
      <c r="G10" s="59">
        <v>0</v>
      </c>
      <c r="H10" s="16">
        <v>3016</v>
      </c>
      <c r="I10" s="16">
        <v>12064</v>
      </c>
      <c r="J10" s="17">
        <f t="shared" si="0"/>
        <v>15080</v>
      </c>
      <c r="K10" s="18"/>
      <c r="L10" s="18"/>
      <c r="M10" s="18"/>
      <c r="N10" s="18"/>
      <c r="O10" s="18"/>
      <c r="P10" s="18"/>
      <c r="Q10" s="18"/>
      <c r="R10" s="51"/>
      <c r="S10" s="51"/>
      <c r="T10" s="51"/>
      <c r="U10" s="51"/>
      <c r="V10" s="51"/>
      <c r="W10" s="51"/>
      <c r="X10" s="51"/>
      <c r="Y10" s="51"/>
      <c r="Z10" s="51"/>
      <c r="AA10" s="5"/>
      <c r="AB10" s="5"/>
      <c r="AC10" s="5"/>
      <c r="AD10" s="5"/>
    </row>
    <row r="11" spans="1:30" ht="14.4" x14ac:dyDescent="0.25">
      <c r="A11" s="57" t="s">
        <v>188</v>
      </c>
      <c r="B11" s="56" t="s">
        <v>25</v>
      </c>
      <c r="C11" s="55" t="s">
        <v>238</v>
      </c>
      <c r="D11" s="56" t="s">
        <v>304</v>
      </c>
      <c r="E11" s="58">
        <v>1</v>
      </c>
      <c r="F11" s="79" t="s">
        <v>246</v>
      </c>
      <c r="G11" s="59">
        <v>0</v>
      </c>
      <c r="H11" s="16">
        <v>1695.65</v>
      </c>
      <c r="I11" s="16">
        <v>6782.62</v>
      </c>
      <c r="J11" s="17">
        <f>SUM(G11:I11)</f>
        <v>8478.27</v>
      </c>
      <c r="K11" s="18"/>
      <c r="L11" s="18"/>
      <c r="M11" s="18"/>
      <c r="N11" s="18"/>
      <c r="O11" s="18"/>
      <c r="P11" s="18"/>
      <c r="Q11" s="18"/>
      <c r="R11" s="51"/>
      <c r="S11" s="51"/>
      <c r="T11" s="51"/>
      <c r="U11" s="51"/>
      <c r="V11" s="51"/>
      <c r="W11" s="51"/>
      <c r="X11" s="51"/>
      <c r="Y11" s="51"/>
      <c r="Z11" s="51"/>
      <c r="AA11" s="5"/>
      <c r="AB11" s="5"/>
      <c r="AC11" s="5"/>
      <c r="AD11" s="5"/>
    </row>
    <row r="12" spans="1:30" ht="14.4" x14ac:dyDescent="0.25">
      <c r="A12" s="57" t="s">
        <v>185</v>
      </c>
      <c r="B12" s="56" t="s">
        <v>25</v>
      </c>
      <c r="C12" s="55" t="s">
        <v>238</v>
      </c>
      <c r="D12" s="56" t="s">
        <v>304</v>
      </c>
      <c r="E12" s="58">
        <v>1</v>
      </c>
      <c r="F12" s="79" t="s">
        <v>243</v>
      </c>
      <c r="G12" s="59">
        <v>0</v>
      </c>
      <c r="H12" s="16">
        <v>1695.65</v>
      </c>
      <c r="I12" s="16">
        <v>6782.62</v>
      </c>
      <c r="J12" s="17">
        <f t="shared" si="0"/>
        <v>8478.27</v>
      </c>
      <c r="K12" s="18"/>
      <c r="L12" s="18"/>
      <c r="M12" s="18"/>
      <c r="N12" s="18"/>
      <c r="O12" s="18"/>
      <c r="P12" s="18"/>
      <c r="Q12" s="18"/>
      <c r="R12" s="51"/>
      <c r="S12" s="51"/>
      <c r="T12" s="51"/>
      <c r="U12" s="51"/>
      <c r="V12" s="51"/>
      <c r="W12" s="51"/>
      <c r="X12" s="51"/>
      <c r="Y12" s="51"/>
      <c r="Z12" s="51"/>
      <c r="AA12" s="5"/>
      <c r="AB12" s="5"/>
      <c r="AC12" s="5"/>
      <c r="AD12" s="5"/>
    </row>
    <row r="13" spans="1:30" ht="14.4" x14ac:dyDescent="0.25">
      <c r="A13" s="57" t="s">
        <v>187</v>
      </c>
      <c r="B13" s="56" t="s">
        <v>25</v>
      </c>
      <c r="C13" s="55" t="s">
        <v>238</v>
      </c>
      <c r="D13" s="56" t="s">
        <v>304</v>
      </c>
      <c r="E13" s="58">
        <v>1</v>
      </c>
      <c r="F13" s="79" t="s">
        <v>245</v>
      </c>
      <c r="G13" s="59">
        <v>0</v>
      </c>
      <c r="H13" s="16">
        <v>1695.65</v>
      </c>
      <c r="I13" s="16">
        <v>6782.62</v>
      </c>
      <c r="J13" s="17">
        <f t="shared" si="0"/>
        <v>8478.27</v>
      </c>
      <c r="K13" s="18"/>
      <c r="L13" s="18"/>
      <c r="M13" s="18"/>
      <c r="N13" s="18"/>
      <c r="O13" s="18"/>
      <c r="P13" s="18"/>
      <c r="Q13" s="18"/>
      <c r="R13" s="51"/>
      <c r="S13" s="51"/>
      <c r="T13" s="51"/>
      <c r="U13" s="51"/>
      <c r="V13" s="51"/>
      <c r="W13" s="51"/>
      <c r="X13" s="51"/>
      <c r="Y13" s="51"/>
      <c r="Z13" s="51"/>
      <c r="AA13" s="5"/>
      <c r="AB13" s="5"/>
      <c r="AC13" s="5"/>
      <c r="AD13" s="5"/>
    </row>
    <row r="14" spans="1:30" ht="14.4" x14ac:dyDescent="0.25">
      <c r="A14" s="57" t="s">
        <v>190</v>
      </c>
      <c r="B14" s="56" t="s">
        <v>25</v>
      </c>
      <c r="C14" s="55" t="s">
        <v>238</v>
      </c>
      <c r="D14" s="56" t="s">
        <v>304</v>
      </c>
      <c r="E14" s="58">
        <v>1</v>
      </c>
      <c r="F14" s="79" t="s">
        <v>248</v>
      </c>
      <c r="G14" s="59">
        <v>0</v>
      </c>
      <c r="H14" s="16">
        <v>1695.65</v>
      </c>
      <c r="I14" s="16">
        <v>6782.62</v>
      </c>
      <c r="J14" s="17">
        <f t="shared" si="0"/>
        <v>8478.27</v>
      </c>
      <c r="K14" s="18"/>
      <c r="L14" s="18"/>
      <c r="M14" s="18"/>
      <c r="N14" s="18"/>
      <c r="O14" s="18"/>
      <c r="P14" s="18"/>
      <c r="Q14" s="18"/>
      <c r="R14" s="51"/>
      <c r="S14" s="51"/>
      <c r="T14" s="51"/>
      <c r="U14" s="51"/>
      <c r="V14" s="51"/>
      <c r="W14" s="51"/>
      <c r="X14" s="51"/>
      <c r="Y14" s="51"/>
      <c r="Z14" s="51"/>
      <c r="AA14" s="5"/>
      <c r="AB14" s="5"/>
      <c r="AC14" s="5"/>
      <c r="AD14" s="5"/>
    </row>
    <row r="15" spans="1:30" ht="14.4" x14ac:dyDescent="0.25">
      <c r="A15" s="57" t="s">
        <v>189</v>
      </c>
      <c r="B15" s="56" t="s">
        <v>25</v>
      </c>
      <c r="C15" s="55" t="s">
        <v>238</v>
      </c>
      <c r="D15" s="56" t="s">
        <v>304</v>
      </c>
      <c r="E15" s="58">
        <v>1</v>
      </c>
      <c r="F15" s="79" t="s">
        <v>247</v>
      </c>
      <c r="G15" s="59">
        <v>0</v>
      </c>
      <c r="H15" s="16">
        <v>1695.65</v>
      </c>
      <c r="I15" s="16">
        <v>6782.62</v>
      </c>
      <c r="J15" s="17">
        <f>SUM(G15:I15)</f>
        <v>8478.27</v>
      </c>
      <c r="K15" s="18"/>
      <c r="L15" s="18"/>
      <c r="M15" s="18"/>
      <c r="N15" s="18"/>
      <c r="O15" s="18"/>
      <c r="P15" s="18"/>
      <c r="Q15" s="18"/>
      <c r="R15" s="51"/>
      <c r="S15" s="51"/>
      <c r="T15" s="51"/>
      <c r="U15" s="51"/>
      <c r="V15" s="51"/>
      <c r="W15" s="51"/>
      <c r="X15" s="51"/>
      <c r="Y15" s="51"/>
      <c r="Z15" s="51"/>
      <c r="AA15" s="5"/>
      <c r="AB15" s="5"/>
      <c r="AC15" s="5"/>
      <c r="AD15" s="5"/>
    </row>
    <row r="16" spans="1:30" ht="14.4" x14ac:dyDescent="0.25">
      <c r="A16" s="57" t="s">
        <v>186</v>
      </c>
      <c r="B16" s="56" t="s">
        <v>25</v>
      </c>
      <c r="C16" s="55" t="s">
        <v>238</v>
      </c>
      <c r="D16" s="56" t="s">
        <v>305</v>
      </c>
      <c r="E16" s="58">
        <v>1</v>
      </c>
      <c r="F16" s="79" t="s">
        <v>244</v>
      </c>
      <c r="G16" s="59">
        <v>0</v>
      </c>
      <c r="H16" s="16">
        <v>0</v>
      </c>
      <c r="I16" s="16">
        <v>6782.62</v>
      </c>
      <c r="J16" s="17">
        <f>SUM(G16:I16)</f>
        <v>6782.62</v>
      </c>
      <c r="K16" s="18"/>
      <c r="L16" s="18"/>
      <c r="M16" s="18"/>
      <c r="N16" s="18"/>
      <c r="O16" s="18"/>
      <c r="P16" s="18"/>
      <c r="Q16" s="18"/>
      <c r="R16" s="51"/>
      <c r="S16" s="51"/>
      <c r="T16" s="51"/>
      <c r="U16" s="51"/>
      <c r="V16" s="51"/>
      <c r="W16" s="51"/>
      <c r="X16" s="51"/>
      <c r="Y16" s="51"/>
      <c r="Z16" s="51"/>
      <c r="AA16" s="5"/>
      <c r="AB16" s="5"/>
      <c r="AC16" s="5"/>
      <c r="AD16" s="5"/>
    </row>
    <row r="17" spans="1:30" ht="14.4" x14ac:dyDescent="0.25">
      <c r="A17" s="57" t="s">
        <v>193</v>
      </c>
      <c r="B17" s="56" t="s">
        <v>29</v>
      </c>
      <c r="C17" s="55" t="s">
        <v>238</v>
      </c>
      <c r="D17" s="56" t="s">
        <v>304</v>
      </c>
      <c r="E17" s="58">
        <v>1</v>
      </c>
      <c r="F17" s="79" t="s">
        <v>252</v>
      </c>
      <c r="G17" s="59">
        <v>0</v>
      </c>
      <c r="H17" s="16">
        <v>1310.28</v>
      </c>
      <c r="I17" s="16">
        <v>5241.1099999999997</v>
      </c>
      <c r="J17" s="17">
        <f>SUM(G17:I17)</f>
        <v>6551.3899999999994</v>
      </c>
      <c r="K17" s="18"/>
      <c r="L17" s="18"/>
      <c r="M17" s="18"/>
      <c r="N17" s="18"/>
      <c r="O17" s="18"/>
      <c r="P17" s="18"/>
      <c r="Q17" s="18"/>
      <c r="R17" s="51"/>
      <c r="S17" s="51"/>
      <c r="T17" s="51"/>
      <c r="U17" s="51"/>
      <c r="V17" s="51"/>
      <c r="W17" s="51"/>
      <c r="X17" s="51"/>
      <c r="Y17" s="51"/>
      <c r="Z17" s="51"/>
      <c r="AA17" s="5"/>
      <c r="AB17" s="5"/>
      <c r="AC17" s="5"/>
      <c r="AD17" s="5"/>
    </row>
    <row r="18" spans="1:30" ht="14.4" x14ac:dyDescent="0.25">
      <c r="A18" s="57" t="s">
        <v>196</v>
      </c>
      <c r="B18" s="56" t="s">
        <v>29</v>
      </c>
      <c r="C18" s="55" t="s">
        <v>238</v>
      </c>
      <c r="D18" s="56" t="s">
        <v>304</v>
      </c>
      <c r="E18" s="58">
        <v>1</v>
      </c>
      <c r="F18" s="79" t="s">
        <v>255</v>
      </c>
      <c r="G18" s="59">
        <v>0</v>
      </c>
      <c r="H18" s="16">
        <v>1310.28</v>
      </c>
      <c r="I18" s="16">
        <v>5241.1099999999997</v>
      </c>
      <c r="J18" s="17">
        <f>SUM(G18:I18)</f>
        <v>6551.3899999999994</v>
      </c>
      <c r="K18" s="18"/>
      <c r="L18" s="18"/>
      <c r="M18" s="18"/>
      <c r="N18" s="18"/>
      <c r="O18" s="18"/>
      <c r="P18" s="18"/>
      <c r="Q18" s="18"/>
      <c r="R18" s="51"/>
      <c r="S18" s="51"/>
      <c r="T18" s="51"/>
      <c r="U18" s="51"/>
      <c r="V18" s="51"/>
      <c r="W18" s="51"/>
      <c r="X18" s="51"/>
      <c r="Y18" s="51"/>
      <c r="Z18" s="51"/>
      <c r="AA18" s="5"/>
      <c r="AB18" s="5"/>
      <c r="AC18" s="5"/>
      <c r="AD18" s="5"/>
    </row>
    <row r="19" spans="1:30" ht="14.4" x14ac:dyDescent="0.25">
      <c r="A19" s="57" t="s">
        <v>194</v>
      </c>
      <c r="B19" s="56" t="s">
        <v>29</v>
      </c>
      <c r="C19" s="55" t="s">
        <v>238</v>
      </c>
      <c r="D19" s="56" t="s">
        <v>304</v>
      </c>
      <c r="E19" s="58">
        <v>1</v>
      </c>
      <c r="F19" s="79" t="s">
        <v>309</v>
      </c>
      <c r="G19" s="59">
        <v>0</v>
      </c>
      <c r="H19" s="16">
        <v>1310.28</v>
      </c>
      <c r="I19" s="16">
        <v>5241.1099999999997</v>
      </c>
      <c r="J19" s="17">
        <f>SUM(G19:I19)</f>
        <v>6551.3899999999994</v>
      </c>
      <c r="K19" s="18"/>
      <c r="L19" s="18"/>
      <c r="M19" s="18"/>
      <c r="N19" s="18"/>
      <c r="O19" s="18"/>
      <c r="P19" s="18"/>
      <c r="Q19" s="18"/>
      <c r="R19" s="51"/>
      <c r="S19" s="51"/>
      <c r="T19" s="51"/>
      <c r="U19" s="51"/>
      <c r="V19" s="51"/>
      <c r="W19" s="51"/>
      <c r="X19" s="51"/>
      <c r="Y19" s="51"/>
      <c r="Z19" s="51"/>
      <c r="AA19" s="5"/>
      <c r="AB19" s="5"/>
      <c r="AC19" s="5"/>
      <c r="AD19" s="5"/>
    </row>
    <row r="20" spans="1:30" ht="14.4" x14ac:dyDescent="0.25">
      <c r="A20" s="57" t="s">
        <v>191</v>
      </c>
      <c r="B20" s="56" t="s">
        <v>29</v>
      </c>
      <c r="C20" s="55" t="s">
        <v>238</v>
      </c>
      <c r="D20" s="56" t="s">
        <v>304</v>
      </c>
      <c r="E20" s="58">
        <v>1</v>
      </c>
      <c r="F20" s="79" t="s">
        <v>249</v>
      </c>
      <c r="G20" s="59">
        <v>0</v>
      </c>
      <c r="H20" s="16">
        <v>1310.28</v>
      </c>
      <c r="I20" s="16">
        <v>5241.1099999999997</v>
      </c>
      <c r="J20" s="17">
        <f t="shared" si="0"/>
        <v>6551.3899999999994</v>
      </c>
      <c r="K20" s="18"/>
      <c r="L20" s="18"/>
      <c r="M20" s="18"/>
      <c r="N20" s="18"/>
      <c r="O20" s="18"/>
      <c r="P20" s="18"/>
      <c r="Q20" s="18"/>
      <c r="R20" s="51"/>
      <c r="S20" s="51"/>
      <c r="T20" s="51"/>
      <c r="U20" s="51"/>
      <c r="V20" s="51"/>
      <c r="W20" s="51"/>
      <c r="X20" s="51"/>
      <c r="Y20" s="51"/>
      <c r="Z20" s="51"/>
      <c r="AA20" s="5"/>
      <c r="AB20" s="5"/>
      <c r="AC20" s="5"/>
      <c r="AD20" s="5"/>
    </row>
    <row r="21" spans="1:30" ht="14.4" x14ac:dyDescent="0.25">
      <c r="A21" s="57" t="s">
        <v>192</v>
      </c>
      <c r="B21" s="56" t="s">
        <v>29</v>
      </c>
      <c r="C21" s="55" t="s">
        <v>238</v>
      </c>
      <c r="D21" s="56" t="s">
        <v>304</v>
      </c>
      <c r="E21" s="58">
        <v>1</v>
      </c>
      <c r="F21" s="79" t="s">
        <v>250</v>
      </c>
      <c r="G21" s="59">
        <v>0</v>
      </c>
      <c r="H21" s="16">
        <v>1310.28</v>
      </c>
      <c r="I21" s="16">
        <v>5241.1099999999997</v>
      </c>
      <c r="J21" s="17">
        <f t="shared" si="0"/>
        <v>6551.3899999999994</v>
      </c>
      <c r="K21" s="18"/>
      <c r="L21" s="18"/>
      <c r="M21" s="18"/>
      <c r="N21" s="18"/>
      <c r="O21" s="18"/>
      <c r="P21" s="18"/>
      <c r="Q21" s="18"/>
      <c r="R21" s="51"/>
      <c r="S21" s="51"/>
      <c r="T21" s="51"/>
      <c r="U21" s="51"/>
      <c r="V21" s="51"/>
      <c r="W21" s="51"/>
      <c r="X21" s="51"/>
      <c r="Y21" s="51"/>
      <c r="Z21" s="51"/>
      <c r="AA21" s="5"/>
      <c r="AB21" s="5"/>
      <c r="AC21" s="5"/>
      <c r="AD21" s="5"/>
    </row>
    <row r="22" spans="1:30" ht="14.4" x14ac:dyDescent="0.25">
      <c r="A22" s="57" t="s">
        <v>191</v>
      </c>
      <c r="B22" s="56" t="s">
        <v>29</v>
      </c>
      <c r="C22" s="55" t="s">
        <v>238</v>
      </c>
      <c r="D22" s="56" t="s">
        <v>304</v>
      </c>
      <c r="E22" s="58">
        <v>1</v>
      </c>
      <c r="F22" s="79" t="s">
        <v>251</v>
      </c>
      <c r="G22" s="59">
        <v>0</v>
      </c>
      <c r="H22" s="16">
        <v>1310.28</v>
      </c>
      <c r="I22" s="16">
        <v>5241.1099999999997</v>
      </c>
      <c r="J22" s="17">
        <f t="shared" si="0"/>
        <v>6551.3899999999994</v>
      </c>
      <c r="K22" s="18"/>
      <c r="L22" s="18"/>
      <c r="M22" s="18"/>
      <c r="N22" s="18"/>
      <c r="O22" s="18"/>
      <c r="P22" s="18"/>
      <c r="Q22" s="18"/>
      <c r="R22" s="51"/>
      <c r="S22" s="51"/>
      <c r="T22" s="51"/>
      <c r="U22" s="51"/>
      <c r="V22" s="51"/>
      <c r="W22" s="51"/>
      <c r="X22" s="51"/>
      <c r="Y22" s="51"/>
      <c r="Z22" s="51"/>
      <c r="AA22" s="5"/>
      <c r="AB22" s="5"/>
      <c r="AC22" s="5"/>
      <c r="AD22" s="5"/>
    </row>
    <row r="23" spans="1:30" ht="14.4" x14ac:dyDescent="0.25">
      <c r="A23" s="57" t="s">
        <v>320</v>
      </c>
      <c r="B23" s="56" t="s">
        <v>29</v>
      </c>
      <c r="C23" s="55" t="s">
        <v>238</v>
      </c>
      <c r="D23" s="56" t="s">
        <v>305</v>
      </c>
      <c r="E23" s="58">
        <v>1</v>
      </c>
      <c r="F23" s="79" t="s">
        <v>321</v>
      </c>
      <c r="G23" s="59">
        <v>0</v>
      </c>
      <c r="H23" s="16">
        <v>0</v>
      </c>
      <c r="I23" s="16">
        <v>5241.1099999999997</v>
      </c>
      <c r="J23" s="17">
        <f>SUM(G23:I23)</f>
        <v>5241.1099999999997</v>
      </c>
      <c r="K23" s="18"/>
      <c r="L23" s="18"/>
      <c r="M23" s="18"/>
      <c r="N23" s="18"/>
      <c r="O23" s="18"/>
      <c r="P23" s="18"/>
      <c r="Q23" s="18"/>
      <c r="R23" s="51"/>
      <c r="S23" s="51"/>
      <c r="T23" s="51"/>
      <c r="U23" s="51"/>
      <c r="V23" s="51"/>
      <c r="W23" s="51"/>
      <c r="X23" s="51"/>
      <c r="Y23" s="51"/>
      <c r="Z23" s="51"/>
      <c r="AA23" s="5"/>
      <c r="AB23" s="5"/>
      <c r="AC23" s="5"/>
      <c r="AD23" s="5"/>
    </row>
    <row r="24" spans="1:30" ht="14.4" x14ac:dyDescent="0.25">
      <c r="A24" s="57" t="s">
        <v>322</v>
      </c>
      <c r="B24" s="56" t="s">
        <v>29</v>
      </c>
      <c r="C24" s="55" t="s">
        <v>238</v>
      </c>
      <c r="D24" s="56" t="s">
        <v>305</v>
      </c>
      <c r="E24" s="58">
        <v>1</v>
      </c>
      <c r="F24" s="79" t="s">
        <v>323</v>
      </c>
      <c r="G24" s="59">
        <v>0</v>
      </c>
      <c r="H24" s="16">
        <v>0</v>
      </c>
      <c r="I24" s="16">
        <v>5241.1099999999997</v>
      </c>
      <c r="J24" s="17">
        <f>SUM(G24:I24)</f>
        <v>5241.1099999999997</v>
      </c>
      <c r="K24" s="18"/>
      <c r="L24" s="18"/>
      <c r="M24" s="18"/>
      <c r="N24" s="18"/>
      <c r="O24" s="18"/>
      <c r="P24" s="18"/>
      <c r="Q24" s="18"/>
      <c r="R24" s="51"/>
      <c r="S24" s="51"/>
      <c r="T24" s="51"/>
      <c r="U24" s="51"/>
      <c r="V24" s="51"/>
      <c r="W24" s="51"/>
      <c r="X24" s="51"/>
      <c r="Y24" s="51"/>
      <c r="Z24" s="51"/>
      <c r="AA24" s="5"/>
      <c r="AB24" s="5"/>
      <c r="AC24" s="5"/>
      <c r="AD24" s="5"/>
    </row>
    <row r="25" spans="1:30" ht="14.4" x14ac:dyDescent="0.25">
      <c r="A25" s="57" t="s">
        <v>195</v>
      </c>
      <c r="B25" s="56" t="s">
        <v>29</v>
      </c>
      <c r="C25" s="55" t="s">
        <v>238</v>
      </c>
      <c r="D25" s="56" t="s">
        <v>304</v>
      </c>
      <c r="E25" s="58">
        <v>1</v>
      </c>
      <c r="F25" s="79" t="s">
        <v>254</v>
      </c>
      <c r="G25" s="59">
        <v>0</v>
      </c>
      <c r="H25" s="16">
        <v>1310.28</v>
      </c>
      <c r="I25" s="16">
        <v>5241.1099999999997</v>
      </c>
      <c r="J25" s="17">
        <f t="shared" si="0"/>
        <v>6551.3899999999994</v>
      </c>
      <c r="K25" s="18"/>
      <c r="L25" s="18"/>
      <c r="M25" s="18"/>
      <c r="N25" s="18"/>
      <c r="O25" s="18"/>
      <c r="P25" s="18"/>
      <c r="Q25" s="18"/>
      <c r="R25" s="51"/>
      <c r="S25" s="51"/>
      <c r="T25" s="51"/>
      <c r="U25" s="51"/>
      <c r="V25" s="51"/>
      <c r="W25" s="51"/>
      <c r="X25" s="51"/>
      <c r="Y25" s="51"/>
      <c r="Z25" s="51"/>
      <c r="AA25" s="5"/>
      <c r="AB25" s="5"/>
      <c r="AC25" s="5"/>
      <c r="AD25" s="5"/>
    </row>
    <row r="26" spans="1:30" ht="14.4" x14ac:dyDescent="0.25">
      <c r="A26" s="57" t="s">
        <v>197</v>
      </c>
      <c r="B26" s="56" t="s">
        <v>29</v>
      </c>
      <c r="C26" s="55" t="s">
        <v>238</v>
      </c>
      <c r="D26" s="56" t="s">
        <v>303</v>
      </c>
      <c r="E26" s="58">
        <v>1</v>
      </c>
      <c r="F26" s="79"/>
      <c r="G26" s="59"/>
      <c r="H26" s="16"/>
      <c r="I26" s="16"/>
      <c r="J26" s="17"/>
      <c r="K26" s="18"/>
      <c r="L26" s="18"/>
      <c r="M26" s="18"/>
      <c r="N26" s="18"/>
      <c r="O26" s="18"/>
      <c r="P26" s="18"/>
      <c r="Q26" s="18"/>
      <c r="R26" s="51"/>
      <c r="S26" s="51"/>
      <c r="T26" s="51"/>
      <c r="U26" s="51"/>
      <c r="V26" s="51"/>
      <c r="W26" s="51"/>
      <c r="X26" s="51"/>
      <c r="Y26" s="51"/>
      <c r="Z26" s="51"/>
      <c r="AA26" s="5"/>
      <c r="AB26" s="5"/>
      <c r="AC26" s="5"/>
      <c r="AD26" s="5"/>
    </row>
    <row r="27" spans="1:30" ht="14.4" x14ac:dyDescent="0.25">
      <c r="A27" s="57" t="s">
        <v>197</v>
      </c>
      <c r="B27" s="56" t="s">
        <v>29</v>
      </c>
      <c r="C27" s="55" t="s">
        <v>238</v>
      </c>
      <c r="D27" s="56" t="s">
        <v>303</v>
      </c>
      <c r="E27" s="58">
        <v>1</v>
      </c>
      <c r="F27" s="79"/>
      <c r="G27" s="59"/>
      <c r="H27" s="16"/>
      <c r="I27" s="16"/>
      <c r="J27" s="17"/>
      <c r="K27" s="18"/>
      <c r="L27" s="18"/>
      <c r="M27" s="18"/>
      <c r="N27" s="18"/>
      <c r="O27" s="18"/>
      <c r="P27" s="18"/>
      <c r="Q27" s="18"/>
      <c r="R27" s="51"/>
      <c r="S27" s="51"/>
      <c r="T27" s="51"/>
      <c r="U27" s="51"/>
      <c r="V27" s="51"/>
      <c r="W27" s="51"/>
      <c r="X27" s="51"/>
      <c r="Y27" s="51"/>
      <c r="Z27" s="51"/>
      <c r="AA27" s="5"/>
      <c r="AB27" s="5"/>
      <c r="AC27" s="5"/>
      <c r="AD27" s="5"/>
    </row>
    <row r="28" spans="1:30" ht="14.4" x14ac:dyDescent="0.25">
      <c r="A28" s="57" t="s">
        <v>199</v>
      </c>
      <c r="B28" s="56" t="s">
        <v>31</v>
      </c>
      <c r="C28" s="55" t="s">
        <v>238</v>
      </c>
      <c r="D28" s="56" t="s">
        <v>304</v>
      </c>
      <c r="E28" s="58">
        <v>1</v>
      </c>
      <c r="F28" s="79" t="s">
        <v>257</v>
      </c>
      <c r="G28" s="59">
        <v>0</v>
      </c>
      <c r="H28" s="16">
        <v>1079.05</v>
      </c>
      <c r="I28" s="16">
        <v>4316.21</v>
      </c>
      <c r="J28" s="17">
        <f t="shared" ref="J28:J38" si="1">SUM(G28:I28)</f>
        <v>5395.26</v>
      </c>
      <c r="K28" s="18"/>
      <c r="L28" s="18"/>
      <c r="M28" s="18"/>
      <c r="N28" s="18"/>
      <c r="O28" s="18"/>
      <c r="P28" s="18"/>
      <c r="Q28" s="18"/>
      <c r="R28" s="51"/>
      <c r="S28" s="51"/>
      <c r="T28" s="51"/>
      <c r="U28" s="51"/>
      <c r="V28" s="51"/>
      <c r="W28" s="51"/>
      <c r="X28" s="51"/>
      <c r="Y28" s="51"/>
      <c r="Z28" s="51"/>
      <c r="AA28" s="5"/>
      <c r="AB28" s="5"/>
      <c r="AC28" s="5"/>
      <c r="AD28" s="5"/>
    </row>
    <row r="29" spans="1:30" ht="14.4" x14ac:dyDescent="0.25">
      <c r="A29" s="57" t="s">
        <v>314</v>
      </c>
      <c r="B29" s="56" t="s">
        <v>31</v>
      </c>
      <c r="C29" s="55" t="s">
        <v>238</v>
      </c>
      <c r="D29" s="56" t="s">
        <v>304</v>
      </c>
      <c r="E29" s="58">
        <v>1</v>
      </c>
      <c r="F29" s="79" t="s">
        <v>315</v>
      </c>
      <c r="G29" s="59">
        <v>0</v>
      </c>
      <c r="H29" s="16">
        <v>1079.05</v>
      </c>
      <c r="I29" s="16">
        <v>4316.21</v>
      </c>
      <c r="J29" s="17">
        <f t="shared" si="1"/>
        <v>5395.26</v>
      </c>
      <c r="K29" s="18"/>
      <c r="L29" s="18"/>
      <c r="M29" s="18"/>
      <c r="N29" s="18"/>
      <c r="O29" s="18"/>
      <c r="P29" s="18"/>
      <c r="Q29" s="18"/>
      <c r="R29" s="51"/>
      <c r="S29" s="51"/>
      <c r="T29" s="51"/>
      <c r="U29" s="51"/>
      <c r="V29" s="51"/>
      <c r="W29" s="51"/>
      <c r="X29" s="51"/>
      <c r="Y29" s="51"/>
      <c r="Z29" s="51"/>
      <c r="AA29" s="5"/>
      <c r="AB29" s="5"/>
      <c r="AC29" s="5"/>
      <c r="AD29" s="5"/>
    </row>
    <row r="30" spans="1:30" ht="14.4" x14ac:dyDescent="0.25">
      <c r="A30" s="57" t="s">
        <v>316</v>
      </c>
      <c r="B30" s="56" t="s">
        <v>31</v>
      </c>
      <c r="C30" s="55" t="s">
        <v>238</v>
      </c>
      <c r="D30" s="56" t="s">
        <v>304</v>
      </c>
      <c r="E30" s="58">
        <v>1</v>
      </c>
      <c r="F30" s="79" t="s">
        <v>317</v>
      </c>
      <c r="G30" s="59">
        <v>0</v>
      </c>
      <c r="H30" s="16">
        <v>1079.05</v>
      </c>
      <c r="I30" s="16">
        <v>4316.21</v>
      </c>
      <c r="J30" s="17">
        <f t="shared" si="1"/>
        <v>5395.26</v>
      </c>
      <c r="K30" s="18"/>
      <c r="L30" s="18"/>
      <c r="M30" s="18"/>
      <c r="N30" s="18"/>
      <c r="O30" s="18"/>
      <c r="P30" s="18"/>
      <c r="Q30" s="18"/>
      <c r="R30" s="51"/>
      <c r="S30" s="51"/>
      <c r="T30" s="51"/>
      <c r="U30" s="51"/>
      <c r="V30" s="51"/>
      <c r="W30" s="51"/>
      <c r="X30" s="51"/>
      <c r="Y30" s="51"/>
      <c r="Z30" s="51"/>
      <c r="AA30" s="5"/>
      <c r="AB30" s="5"/>
      <c r="AC30" s="5"/>
      <c r="AD30" s="5"/>
    </row>
    <row r="31" spans="1:30" ht="14.4" x14ac:dyDescent="0.25">
      <c r="A31" s="57" t="s">
        <v>200</v>
      </c>
      <c r="B31" s="56" t="s">
        <v>31</v>
      </c>
      <c r="C31" s="55" t="s">
        <v>238</v>
      </c>
      <c r="D31" s="56" t="s">
        <v>304</v>
      </c>
      <c r="E31" s="58">
        <v>1</v>
      </c>
      <c r="F31" s="79" t="s">
        <v>258</v>
      </c>
      <c r="G31" s="59">
        <v>0</v>
      </c>
      <c r="H31" s="16">
        <v>1079.05</v>
      </c>
      <c r="I31" s="16">
        <v>4316.21</v>
      </c>
      <c r="J31" s="17">
        <f t="shared" si="1"/>
        <v>5395.26</v>
      </c>
      <c r="K31" s="18"/>
      <c r="L31" s="18"/>
      <c r="M31" s="18"/>
      <c r="N31" s="18"/>
      <c r="O31" s="18"/>
      <c r="P31" s="18"/>
      <c r="Q31" s="18"/>
      <c r="R31" s="51"/>
      <c r="S31" s="51"/>
      <c r="T31" s="51"/>
      <c r="U31" s="51"/>
      <c r="V31" s="51"/>
      <c r="W31" s="51"/>
      <c r="X31" s="51"/>
      <c r="Y31" s="51"/>
      <c r="Z31" s="51"/>
      <c r="AA31" s="5"/>
      <c r="AB31" s="5"/>
      <c r="AC31" s="5"/>
      <c r="AD31" s="5"/>
    </row>
    <row r="32" spans="1:30" ht="14.4" x14ac:dyDescent="0.25">
      <c r="A32" s="57" t="s">
        <v>312</v>
      </c>
      <c r="B32" s="56" t="s">
        <v>31</v>
      </c>
      <c r="C32" s="55" t="s">
        <v>238</v>
      </c>
      <c r="D32" s="55" t="s">
        <v>304</v>
      </c>
      <c r="E32" s="58">
        <v>1</v>
      </c>
      <c r="F32" s="79" t="s">
        <v>313</v>
      </c>
      <c r="G32" s="59">
        <v>0</v>
      </c>
      <c r="H32" s="16">
        <v>1079.05</v>
      </c>
      <c r="I32" s="16">
        <v>4316.21</v>
      </c>
      <c r="J32" s="17">
        <f t="shared" si="1"/>
        <v>5395.26</v>
      </c>
      <c r="K32" s="18"/>
      <c r="L32" s="18"/>
      <c r="M32" s="18"/>
      <c r="N32" s="18"/>
      <c r="O32" s="18"/>
      <c r="P32" s="18"/>
      <c r="Q32" s="18"/>
      <c r="R32" s="51"/>
      <c r="S32" s="51"/>
      <c r="T32" s="51"/>
      <c r="U32" s="51"/>
      <c r="V32" s="51"/>
      <c r="W32" s="51"/>
      <c r="X32" s="51"/>
      <c r="Y32" s="51"/>
      <c r="Z32" s="51"/>
      <c r="AA32" s="5"/>
      <c r="AB32" s="5"/>
      <c r="AC32" s="5"/>
      <c r="AD32" s="5"/>
    </row>
    <row r="33" spans="1:30" ht="14.4" x14ac:dyDescent="0.25">
      <c r="A33" s="57" t="s">
        <v>215</v>
      </c>
      <c r="B33" s="56" t="s">
        <v>33</v>
      </c>
      <c r="C33" s="55" t="s">
        <v>238</v>
      </c>
      <c r="D33" s="56" t="s">
        <v>304</v>
      </c>
      <c r="E33" s="58">
        <v>1</v>
      </c>
      <c r="F33" s="79" t="s">
        <v>276</v>
      </c>
      <c r="G33" s="59">
        <v>0</v>
      </c>
      <c r="H33" s="16">
        <v>936.46</v>
      </c>
      <c r="I33" s="16">
        <v>3745.85</v>
      </c>
      <c r="J33" s="17">
        <f t="shared" si="1"/>
        <v>4682.3099999999995</v>
      </c>
      <c r="K33" s="18"/>
      <c r="L33" s="18"/>
      <c r="M33" s="18"/>
      <c r="N33" s="18"/>
      <c r="O33" s="18"/>
      <c r="P33" s="18"/>
      <c r="Q33" s="18"/>
      <c r="R33" s="51"/>
      <c r="S33" s="51"/>
      <c r="T33" s="51"/>
      <c r="U33" s="51"/>
      <c r="V33" s="51"/>
      <c r="W33" s="51"/>
      <c r="X33" s="51"/>
      <c r="Y33" s="51"/>
      <c r="Z33" s="51"/>
      <c r="AA33" s="5"/>
      <c r="AB33" s="5"/>
      <c r="AC33" s="5"/>
      <c r="AD33" s="5"/>
    </row>
    <row r="34" spans="1:30" ht="14.4" x14ac:dyDescent="0.25">
      <c r="A34" s="57" t="s">
        <v>208</v>
      </c>
      <c r="B34" s="56" t="s">
        <v>33</v>
      </c>
      <c r="C34" s="55" t="s">
        <v>238</v>
      </c>
      <c r="D34" s="56" t="s">
        <v>304</v>
      </c>
      <c r="E34" s="58">
        <v>1</v>
      </c>
      <c r="F34" s="79" t="s">
        <v>272</v>
      </c>
      <c r="G34" s="59">
        <v>0</v>
      </c>
      <c r="H34" s="16">
        <v>936.46</v>
      </c>
      <c r="I34" s="16">
        <v>3745.85</v>
      </c>
      <c r="J34" s="17">
        <f t="shared" si="1"/>
        <v>4682.3099999999995</v>
      </c>
      <c r="K34" s="18"/>
      <c r="L34" s="18"/>
      <c r="M34" s="18"/>
      <c r="N34" s="18"/>
      <c r="O34" s="18"/>
      <c r="P34" s="18"/>
      <c r="Q34" s="18"/>
      <c r="R34" s="51"/>
      <c r="S34" s="51"/>
      <c r="T34" s="51"/>
      <c r="U34" s="51"/>
      <c r="V34" s="51"/>
      <c r="W34" s="51"/>
      <c r="X34" s="51"/>
      <c r="Y34" s="51"/>
      <c r="Z34" s="51"/>
      <c r="AA34" s="5"/>
      <c r="AB34" s="5"/>
      <c r="AC34" s="5"/>
      <c r="AD34" s="5"/>
    </row>
    <row r="35" spans="1:30" ht="14.4" x14ac:dyDescent="0.25">
      <c r="A35" s="57" t="s">
        <v>203</v>
      </c>
      <c r="B35" s="56" t="s">
        <v>33</v>
      </c>
      <c r="C35" s="55" t="s">
        <v>238</v>
      </c>
      <c r="D35" s="56" t="s">
        <v>304</v>
      </c>
      <c r="E35" s="58">
        <v>1</v>
      </c>
      <c r="F35" s="79" t="s">
        <v>260</v>
      </c>
      <c r="G35" s="59">
        <v>0</v>
      </c>
      <c r="H35" s="16">
        <v>936.46</v>
      </c>
      <c r="I35" s="16">
        <v>3745.85</v>
      </c>
      <c r="J35" s="17">
        <f t="shared" si="1"/>
        <v>4682.3099999999995</v>
      </c>
      <c r="K35" s="18"/>
      <c r="L35" s="18"/>
      <c r="M35" s="18"/>
      <c r="N35" s="18"/>
      <c r="O35" s="18"/>
      <c r="P35" s="18"/>
      <c r="Q35" s="18"/>
      <c r="R35" s="51"/>
      <c r="S35" s="51"/>
      <c r="T35" s="51"/>
      <c r="U35" s="51"/>
      <c r="V35" s="51"/>
      <c r="W35" s="51"/>
      <c r="X35" s="51"/>
      <c r="Y35" s="51"/>
      <c r="Z35" s="51"/>
      <c r="AA35" s="5"/>
      <c r="AB35" s="5"/>
      <c r="AC35" s="5"/>
      <c r="AD35" s="5"/>
    </row>
    <row r="36" spans="1:30" ht="14.4" x14ac:dyDescent="0.25">
      <c r="A36" s="57" t="s">
        <v>213</v>
      </c>
      <c r="B36" s="56" t="s">
        <v>33</v>
      </c>
      <c r="C36" s="55" t="s">
        <v>238</v>
      </c>
      <c r="D36" s="56" t="s">
        <v>304</v>
      </c>
      <c r="E36" s="58">
        <v>1</v>
      </c>
      <c r="F36" s="79" t="s">
        <v>271</v>
      </c>
      <c r="G36" s="59">
        <v>0</v>
      </c>
      <c r="H36" s="16">
        <v>936.46</v>
      </c>
      <c r="I36" s="16">
        <v>3745.85</v>
      </c>
      <c r="J36" s="17">
        <f t="shared" si="1"/>
        <v>4682.3099999999995</v>
      </c>
      <c r="K36" s="18"/>
      <c r="L36" s="18"/>
      <c r="M36" s="18"/>
      <c r="N36" s="18"/>
      <c r="O36" s="18"/>
      <c r="P36" s="18"/>
      <c r="Q36" s="18"/>
      <c r="R36" s="51"/>
      <c r="S36" s="51"/>
      <c r="T36" s="51"/>
      <c r="U36" s="51"/>
      <c r="V36" s="51"/>
      <c r="W36" s="51"/>
      <c r="X36" s="51"/>
      <c r="Y36" s="51"/>
      <c r="Z36" s="51"/>
      <c r="AA36" s="5"/>
      <c r="AB36" s="5"/>
      <c r="AC36" s="5"/>
      <c r="AD36" s="5"/>
    </row>
    <row r="37" spans="1:30" ht="14.4" x14ac:dyDescent="0.25">
      <c r="A37" s="57" t="s">
        <v>214</v>
      </c>
      <c r="B37" s="56" t="s">
        <v>33</v>
      </c>
      <c r="C37" s="55" t="s">
        <v>238</v>
      </c>
      <c r="D37" s="56" t="s">
        <v>304</v>
      </c>
      <c r="E37" s="58">
        <v>1</v>
      </c>
      <c r="F37" s="79" t="s">
        <v>273</v>
      </c>
      <c r="G37" s="59">
        <v>0</v>
      </c>
      <c r="H37" s="16">
        <v>936.46</v>
      </c>
      <c r="I37" s="16">
        <v>3745.85</v>
      </c>
      <c r="J37" s="17">
        <f t="shared" si="1"/>
        <v>4682.3099999999995</v>
      </c>
      <c r="K37" s="18"/>
      <c r="L37" s="18"/>
      <c r="M37" s="18"/>
      <c r="N37" s="18"/>
      <c r="O37" s="18"/>
      <c r="P37" s="18"/>
      <c r="Q37" s="18"/>
      <c r="R37" s="51"/>
      <c r="S37" s="51"/>
      <c r="T37" s="51"/>
      <c r="U37" s="51"/>
      <c r="V37" s="51"/>
      <c r="W37" s="51"/>
      <c r="X37" s="51"/>
      <c r="Y37" s="51"/>
      <c r="Z37" s="51"/>
      <c r="AA37" s="5"/>
      <c r="AB37" s="5"/>
      <c r="AC37" s="5"/>
      <c r="AD37" s="5"/>
    </row>
    <row r="38" spans="1:30" ht="14.4" x14ac:dyDescent="0.25">
      <c r="A38" s="57" t="s">
        <v>211</v>
      </c>
      <c r="B38" s="56" t="s">
        <v>33</v>
      </c>
      <c r="C38" s="55" t="s">
        <v>238</v>
      </c>
      <c r="D38" s="56" t="s">
        <v>304</v>
      </c>
      <c r="E38" s="58">
        <v>1</v>
      </c>
      <c r="F38" s="79" t="s">
        <v>268</v>
      </c>
      <c r="G38" s="59">
        <v>0</v>
      </c>
      <c r="H38" s="16">
        <v>936.46</v>
      </c>
      <c r="I38" s="16">
        <v>3745.85</v>
      </c>
      <c r="J38" s="17">
        <f t="shared" si="1"/>
        <v>4682.3099999999995</v>
      </c>
      <c r="K38" s="18"/>
      <c r="L38" s="18"/>
      <c r="M38" s="18"/>
      <c r="N38" s="18"/>
      <c r="O38" s="18"/>
      <c r="P38" s="18"/>
      <c r="Q38" s="18"/>
      <c r="R38" s="51"/>
      <c r="S38" s="51"/>
      <c r="T38" s="51"/>
      <c r="U38" s="51"/>
      <c r="V38" s="51"/>
      <c r="W38" s="51"/>
      <c r="X38" s="51"/>
      <c r="Y38" s="51"/>
      <c r="Z38" s="51"/>
      <c r="AA38" s="5"/>
      <c r="AB38" s="5"/>
      <c r="AC38" s="5"/>
      <c r="AD38" s="5"/>
    </row>
    <row r="39" spans="1:30" ht="14.4" x14ac:dyDescent="0.25">
      <c r="A39" s="57" t="s">
        <v>214</v>
      </c>
      <c r="B39" s="56" t="s">
        <v>33</v>
      </c>
      <c r="C39" s="55" t="s">
        <v>238</v>
      </c>
      <c r="D39" s="56" t="s">
        <v>304</v>
      </c>
      <c r="E39" s="58">
        <v>1</v>
      </c>
      <c r="F39" s="79" t="s">
        <v>310</v>
      </c>
      <c r="G39" s="59">
        <v>0</v>
      </c>
      <c r="H39" s="16">
        <v>936.46</v>
      </c>
      <c r="I39" s="16">
        <v>3745.85</v>
      </c>
      <c r="J39" s="17">
        <f t="shared" ref="J39" si="2">SUM(G39:I39)</f>
        <v>4682.3099999999995</v>
      </c>
      <c r="K39" s="18"/>
      <c r="L39" s="18"/>
      <c r="M39" s="18"/>
      <c r="N39" s="18"/>
      <c r="O39" s="18"/>
      <c r="P39" s="18"/>
      <c r="Q39" s="18"/>
      <c r="R39" s="51"/>
      <c r="S39" s="51"/>
      <c r="T39" s="51"/>
      <c r="U39" s="51"/>
      <c r="V39" s="51"/>
      <c r="W39" s="51"/>
      <c r="X39" s="51"/>
      <c r="Y39" s="51"/>
      <c r="Z39" s="51"/>
      <c r="AA39" s="5"/>
      <c r="AB39" s="5"/>
      <c r="AC39" s="5"/>
      <c r="AD39" s="5"/>
    </row>
    <row r="40" spans="1:30" ht="14.4" x14ac:dyDescent="0.25">
      <c r="A40" s="57" t="s">
        <v>208</v>
      </c>
      <c r="B40" s="56" t="s">
        <v>33</v>
      </c>
      <c r="C40" s="55" t="s">
        <v>238</v>
      </c>
      <c r="D40" s="56" t="s">
        <v>304</v>
      </c>
      <c r="E40" s="58">
        <v>1</v>
      </c>
      <c r="F40" s="79" t="s">
        <v>265</v>
      </c>
      <c r="G40" s="59">
        <v>0</v>
      </c>
      <c r="H40" s="16">
        <v>936.46</v>
      </c>
      <c r="I40" s="16">
        <v>3745.85</v>
      </c>
      <c r="J40" s="17">
        <f>SUM(G40:I40)</f>
        <v>4682.3099999999995</v>
      </c>
      <c r="K40" s="18"/>
      <c r="L40" s="18"/>
      <c r="M40" s="18"/>
      <c r="N40" s="18"/>
      <c r="O40" s="18"/>
      <c r="P40" s="18"/>
      <c r="Q40" s="18"/>
      <c r="R40" s="51"/>
      <c r="S40" s="51"/>
      <c r="T40" s="51"/>
      <c r="U40" s="51"/>
      <c r="V40" s="51"/>
      <c r="W40" s="51"/>
      <c r="X40" s="51"/>
      <c r="Y40" s="51"/>
      <c r="Z40" s="51"/>
      <c r="AA40" s="5"/>
      <c r="AB40" s="5"/>
      <c r="AC40" s="5"/>
      <c r="AD40" s="5"/>
    </row>
    <row r="41" spans="1:30" ht="14.4" x14ac:dyDescent="0.25">
      <c r="A41" s="57" t="s">
        <v>216</v>
      </c>
      <c r="B41" s="56" t="s">
        <v>33</v>
      </c>
      <c r="C41" s="55" t="s">
        <v>238</v>
      </c>
      <c r="D41" s="56" t="s">
        <v>304</v>
      </c>
      <c r="E41" s="58">
        <v>1</v>
      </c>
      <c r="F41" s="79" t="s">
        <v>278</v>
      </c>
      <c r="G41" s="59">
        <v>0</v>
      </c>
      <c r="H41" s="16">
        <v>936.46</v>
      </c>
      <c r="I41" s="16">
        <v>3745.85</v>
      </c>
      <c r="J41" s="17">
        <f>SUM(G41:I41)</f>
        <v>4682.3099999999995</v>
      </c>
      <c r="K41" s="18"/>
      <c r="L41" s="18"/>
      <c r="M41" s="18"/>
      <c r="N41" s="18"/>
      <c r="O41" s="18"/>
      <c r="P41" s="18"/>
      <c r="Q41" s="18"/>
      <c r="R41" s="51"/>
      <c r="S41" s="51"/>
      <c r="T41" s="51"/>
      <c r="U41" s="51"/>
      <c r="V41" s="51"/>
      <c r="W41" s="51"/>
      <c r="X41" s="51"/>
      <c r="Y41" s="51"/>
      <c r="Z41" s="51"/>
      <c r="AA41" s="5"/>
      <c r="AB41" s="5"/>
      <c r="AC41" s="5"/>
      <c r="AD41" s="5"/>
    </row>
    <row r="42" spans="1:30" ht="14.4" x14ac:dyDescent="0.25">
      <c r="A42" s="57" t="s">
        <v>207</v>
      </c>
      <c r="B42" s="56" t="s">
        <v>33</v>
      </c>
      <c r="C42" s="55" t="s">
        <v>238</v>
      </c>
      <c r="D42" s="56" t="s">
        <v>304</v>
      </c>
      <c r="E42" s="58">
        <v>1</v>
      </c>
      <c r="F42" s="79" t="s">
        <v>264</v>
      </c>
      <c r="G42" s="59">
        <v>0</v>
      </c>
      <c r="H42" s="16">
        <v>936.46</v>
      </c>
      <c r="I42" s="16">
        <v>3745.85</v>
      </c>
      <c r="J42" s="17">
        <f>SUM(G42:I42)</f>
        <v>4682.3099999999995</v>
      </c>
      <c r="K42" s="18"/>
      <c r="L42" s="18"/>
      <c r="M42" s="18"/>
      <c r="N42" s="18"/>
      <c r="O42" s="18"/>
      <c r="P42" s="18"/>
      <c r="Q42" s="18"/>
      <c r="R42" s="51"/>
      <c r="S42" s="51"/>
      <c r="T42" s="51"/>
      <c r="U42" s="51"/>
      <c r="V42" s="51"/>
      <c r="W42" s="51"/>
      <c r="X42" s="51"/>
      <c r="Y42" s="51"/>
      <c r="Z42" s="51"/>
      <c r="AA42" s="5"/>
      <c r="AB42" s="5"/>
      <c r="AC42" s="5"/>
      <c r="AD42" s="5"/>
    </row>
    <row r="43" spans="1:30" ht="14.4" x14ac:dyDescent="0.25">
      <c r="A43" s="57" t="s">
        <v>209</v>
      </c>
      <c r="B43" s="56" t="s">
        <v>33</v>
      </c>
      <c r="C43" s="55" t="s">
        <v>238</v>
      </c>
      <c r="D43" s="56" t="s">
        <v>304</v>
      </c>
      <c r="E43" s="58">
        <v>1</v>
      </c>
      <c r="F43" s="79" t="s">
        <v>266</v>
      </c>
      <c r="G43" s="59">
        <v>0</v>
      </c>
      <c r="H43" s="16">
        <v>936.46</v>
      </c>
      <c r="I43" s="16">
        <v>3745.85</v>
      </c>
      <c r="J43" s="17">
        <f>SUM(G43:I43)</f>
        <v>4682.3099999999995</v>
      </c>
      <c r="K43" s="18"/>
      <c r="L43" s="18"/>
      <c r="M43" s="18"/>
      <c r="N43" s="18"/>
      <c r="O43" s="18"/>
      <c r="P43" s="18"/>
      <c r="Q43" s="18"/>
      <c r="R43" s="51"/>
      <c r="S43" s="51"/>
      <c r="T43" s="51"/>
      <c r="U43" s="51"/>
      <c r="V43" s="51"/>
      <c r="W43" s="51"/>
      <c r="X43" s="51"/>
      <c r="Y43" s="51"/>
      <c r="Z43" s="51"/>
      <c r="AA43" s="5"/>
      <c r="AB43" s="5"/>
      <c r="AC43" s="5"/>
      <c r="AD43" s="5"/>
    </row>
    <row r="44" spans="1:30" ht="14.4" x14ac:dyDescent="0.25">
      <c r="A44" s="57" t="s">
        <v>318</v>
      </c>
      <c r="B44" s="56" t="s">
        <v>33</v>
      </c>
      <c r="C44" s="55" t="s">
        <v>238</v>
      </c>
      <c r="D44" s="55" t="s">
        <v>304</v>
      </c>
      <c r="E44" s="58">
        <v>1</v>
      </c>
      <c r="F44" s="79" t="s">
        <v>319</v>
      </c>
      <c r="G44" s="59">
        <v>0</v>
      </c>
      <c r="H44" s="16">
        <v>936.46</v>
      </c>
      <c r="I44" s="16">
        <v>3745.85</v>
      </c>
      <c r="J44" s="17">
        <f t="shared" si="0"/>
        <v>4682.3099999999995</v>
      </c>
      <c r="K44" s="63" t="s">
        <v>308</v>
      </c>
      <c r="L44" s="18"/>
      <c r="M44" s="18"/>
      <c r="N44" s="18"/>
      <c r="O44" s="18"/>
      <c r="P44" s="18"/>
      <c r="Q44" s="18"/>
      <c r="R44" s="51"/>
      <c r="S44" s="51"/>
      <c r="T44" s="51"/>
      <c r="U44" s="51"/>
      <c r="V44" s="51"/>
      <c r="W44" s="51"/>
      <c r="X44" s="51"/>
      <c r="Y44" s="51"/>
      <c r="Z44" s="51"/>
      <c r="AA44" s="5"/>
      <c r="AB44" s="5"/>
      <c r="AC44" s="5"/>
      <c r="AD44" s="5"/>
    </row>
    <row r="45" spans="1:30" ht="14.4" x14ac:dyDescent="0.25">
      <c r="A45" s="57" t="s">
        <v>210</v>
      </c>
      <c r="B45" s="56" t="s">
        <v>33</v>
      </c>
      <c r="C45" s="55" t="s">
        <v>238</v>
      </c>
      <c r="D45" s="56" t="s">
        <v>304</v>
      </c>
      <c r="E45" s="58">
        <v>1</v>
      </c>
      <c r="F45" s="79" t="s">
        <v>267</v>
      </c>
      <c r="G45" s="59">
        <v>0</v>
      </c>
      <c r="H45" s="16">
        <v>936.46</v>
      </c>
      <c r="I45" s="16">
        <v>3745.85</v>
      </c>
      <c r="J45" s="17">
        <f>SUM(G45:I45)</f>
        <v>4682.3099999999995</v>
      </c>
      <c r="K45" s="18"/>
      <c r="L45" s="18"/>
      <c r="M45" s="18"/>
      <c r="N45" s="18"/>
      <c r="O45" s="18"/>
      <c r="P45" s="18"/>
      <c r="Q45" s="18"/>
      <c r="R45" s="51"/>
      <c r="S45" s="51"/>
      <c r="T45" s="51"/>
      <c r="U45" s="51"/>
      <c r="V45" s="51"/>
      <c r="W45" s="51"/>
      <c r="X45" s="51"/>
      <c r="Y45" s="51"/>
      <c r="Z45" s="51"/>
      <c r="AA45" s="5"/>
      <c r="AB45" s="5"/>
      <c r="AC45" s="5"/>
      <c r="AD45" s="5"/>
    </row>
    <row r="46" spans="1:30" ht="14.4" x14ac:dyDescent="0.25">
      <c r="A46" s="57" t="s">
        <v>212</v>
      </c>
      <c r="B46" s="56" t="s">
        <v>33</v>
      </c>
      <c r="C46" s="55" t="s">
        <v>238</v>
      </c>
      <c r="D46" s="56" t="s">
        <v>304</v>
      </c>
      <c r="E46" s="58">
        <v>1</v>
      </c>
      <c r="F46" s="79" t="s">
        <v>270</v>
      </c>
      <c r="G46" s="59">
        <v>0</v>
      </c>
      <c r="H46" s="16">
        <v>936.46</v>
      </c>
      <c r="I46" s="16">
        <v>3745.85</v>
      </c>
      <c r="J46" s="17">
        <f>SUM(G46:I46)</f>
        <v>4682.3099999999995</v>
      </c>
      <c r="K46" s="18"/>
      <c r="L46" s="18"/>
      <c r="M46" s="18"/>
      <c r="N46" s="18"/>
      <c r="O46" s="18"/>
      <c r="P46" s="18"/>
      <c r="Q46" s="18"/>
      <c r="R46" s="51"/>
      <c r="S46" s="51"/>
      <c r="T46" s="51"/>
      <c r="U46" s="51"/>
      <c r="V46" s="51"/>
      <c r="W46" s="51"/>
      <c r="X46" s="51"/>
      <c r="Y46" s="51"/>
      <c r="Z46" s="51"/>
      <c r="AA46" s="5"/>
      <c r="AB46" s="5"/>
      <c r="AC46" s="5"/>
      <c r="AD46" s="5"/>
    </row>
    <row r="47" spans="1:30" ht="14.4" x14ac:dyDescent="0.25">
      <c r="A47" s="57" t="s">
        <v>208</v>
      </c>
      <c r="B47" s="56" t="s">
        <v>33</v>
      </c>
      <c r="C47" s="55" t="s">
        <v>238</v>
      </c>
      <c r="D47" s="56" t="s">
        <v>304</v>
      </c>
      <c r="E47" s="58">
        <v>1</v>
      </c>
      <c r="F47" s="79" t="s">
        <v>275</v>
      </c>
      <c r="G47" s="59">
        <v>0</v>
      </c>
      <c r="H47" s="16">
        <v>936.46</v>
      </c>
      <c r="I47" s="16">
        <v>3745.85</v>
      </c>
      <c r="J47" s="17">
        <f>SUM(G47:I47)</f>
        <v>4682.3099999999995</v>
      </c>
      <c r="K47" s="18"/>
      <c r="L47" s="18"/>
      <c r="M47" s="18"/>
      <c r="N47" s="18"/>
      <c r="O47" s="18"/>
      <c r="P47" s="18"/>
      <c r="Q47" s="18"/>
      <c r="R47" s="51"/>
      <c r="S47" s="51"/>
      <c r="T47" s="51"/>
      <c r="U47" s="51"/>
      <c r="V47" s="51"/>
      <c r="W47" s="51"/>
      <c r="X47" s="51"/>
      <c r="Y47" s="51"/>
      <c r="Z47" s="51"/>
      <c r="AA47" s="5"/>
      <c r="AB47" s="5"/>
      <c r="AC47" s="5"/>
      <c r="AD47" s="5"/>
    </row>
    <row r="48" spans="1:30" ht="14.4" x14ac:dyDescent="0.25">
      <c r="A48" s="57" t="s">
        <v>206</v>
      </c>
      <c r="B48" s="56" t="s">
        <v>33</v>
      </c>
      <c r="C48" s="55" t="s">
        <v>238</v>
      </c>
      <c r="D48" s="56" t="s">
        <v>304</v>
      </c>
      <c r="E48" s="58">
        <v>1</v>
      </c>
      <c r="F48" s="79" t="s">
        <v>263</v>
      </c>
      <c r="G48" s="59">
        <v>0</v>
      </c>
      <c r="H48" s="16">
        <v>936.46</v>
      </c>
      <c r="I48" s="16">
        <v>3745.85</v>
      </c>
      <c r="J48" s="17">
        <f>SUM(G48:I48)</f>
        <v>4682.3099999999995</v>
      </c>
      <c r="K48" s="18"/>
      <c r="L48" s="18"/>
      <c r="M48" s="18"/>
      <c r="N48" s="18"/>
      <c r="O48" s="18"/>
      <c r="P48" s="18"/>
      <c r="Q48" s="18"/>
      <c r="R48" s="51"/>
      <c r="S48" s="51"/>
      <c r="T48" s="51"/>
      <c r="U48" s="51"/>
      <c r="V48" s="51"/>
      <c r="W48" s="51"/>
      <c r="X48" s="51"/>
      <c r="Y48" s="51"/>
      <c r="Z48" s="51"/>
      <c r="AA48" s="5"/>
      <c r="AB48" s="5"/>
      <c r="AC48" s="5"/>
      <c r="AD48" s="5"/>
    </row>
    <row r="49" spans="1:30" ht="14.4" x14ac:dyDescent="0.25">
      <c r="A49" s="57" t="s">
        <v>205</v>
      </c>
      <c r="B49" s="56" t="s">
        <v>33</v>
      </c>
      <c r="C49" s="55" t="s">
        <v>238</v>
      </c>
      <c r="D49" s="56" t="s">
        <v>304</v>
      </c>
      <c r="E49" s="58">
        <v>1</v>
      </c>
      <c r="F49" s="79" t="s">
        <v>262</v>
      </c>
      <c r="G49" s="59">
        <v>0</v>
      </c>
      <c r="H49" s="16">
        <v>936.46</v>
      </c>
      <c r="I49" s="16">
        <v>3745.85</v>
      </c>
      <c r="J49" s="17">
        <f t="shared" si="0"/>
        <v>4682.3099999999995</v>
      </c>
      <c r="K49" s="18"/>
      <c r="L49" s="18"/>
      <c r="M49" s="18"/>
      <c r="N49" s="18"/>
      <c r="O49" s="18"/>
      <c r="P49" s="18"/>
      <c r="Q49" s="18"/>
      <c r="R49" s="51"/>
      <c r="S49" s="51"/>
      <c r="T49" s="51"/>
      <c r="U49" s="51"/>
      <c r="V49" s="51"/>
      <c r="W49" s="51"/>
      <c r="X49" s="51"/>
      <c r="Y49" s="51"/>
      <c r="Z49" s="51"/>
      <c r="AA49" s="5"/>
      <c r="AB49" s="5"/>
      <c r="AC49" s="5"/>
      <c r="AD49" s="5"/>
    </row>
    <row r="50" spans="1:30" ht="14.4" x14ac:dyDescent="0.25">
      <c r="A50" s="57" t="s">
        <v>204</v>
      </c>
      <c r="B50" s="56" t="s">
        <v>33</v>
      </c>
      <c r="C50" s="55" t="s">
        <v>238</v>
      </c>
      <c r="D50" s="56" t="s">
        <v>304</v>
      </c>
      <c r="E50" s="58">
        <v>1</v>
      </c>
      <c r="F50" s="79" t="s">
        <v>274</v>
      </c>
      <c r="G50" s="59">
        <v>0</v>
      </c>
      <c r="H50" s="16">
        <v>936.46</v>
      </c>
      <c r="I50" s="16">
        <v>3745.85</v>
      </c>
      <c r="J50" s="17">
        <f>SUM(G50:I50)</f>
        <v>4682.3099999999995</v>
      </c>
      <c r="K50" s="18"/>
      <c r="L50" s="18"/>
      <c r="M50" s="18"/>
      <c r="N50" s="18"/>
      <c r="O50" s="18"/>
      <c r="P50" s="18"/>
      <c r="Q50" s="18"/>
      <c r="R50" s="51"/>
      <c r="S50" s="51"/>
      <c r="T50" s="51"/>
      <c r="U50" s="51"/>
      <c r="V50" s="51"/>
      <c r="W50" s="51"/>
      <c r="X50" s="51"/>
      <c r="Y50" s="51"/>
      <c r="Z50" s="51"/>
      <c r="AA50" s="5"/>
      <c r="AB50" s="5"/>
      <c r="AC50" s="5"/>
      <c r="AD50" s="5"/>
    </row>
    <row r="51" spans="1:30" ht="14.4" x14ac:dyDescent="0.25">
      <c r="A51" s="57" t="s">
        <v>216</v>
      </c>
      <c r="B51" s="56" t="s">
        <v>33</v>
      </c>
      <c r="C51" s="55" t="s">
        <v>238</v>
      </c>
      <c r="D51" s="56" t="s">
        <v>304</v>
      </c>
      <c r="E51" s="58">
        <v>1</v>
      </c>
      <c r="F51" s="79" t="s">
        <v>277</v>
      </c>
      <c r="G51" s="59">
        <v>0</v>
      </c>
      <c r="H51" s="16">
        <v>936.46</v>
      </c>
      <c r="I51" s="16">
        <v>3745.85</v>
      </c>
      <c r="J51" s="17">
        <f>SUM(G51:I51)</f>
        <v>4682.3099999999995</v>
      </c>
      <c r="K51" s="18"/>
      <c r="L51" s="18"/>
      <c r="M51" s="18"/>
      <c r="N51" s="18"/>
      <c r="O51" s="18"/>
      <c r="P51" s="18"/>
      <c r="Q51" s="18"/>
      <c r="R51" s="51"/>
      <c r="S51" s="51"/>
      <c r="T51" s="51"/>
      <c r="U51" s="51"/>
      <c r="V51" s="51"/>
      <c r="W51" s="51"/>
      <c r="X51" s="51"/>
      <c r="Y51" s="51"/>
      <c r="Z51" s="51"/>
      <c r="AA51" s="5"/>
      <c r="AB51" s="5"/>
      <c r="AC51" s="5"/>
      <c r="AD51" s="5"/>
    </row>
    <row r="52" spans="1:30" ht="14.4" x14ac:dyDescent="0.25">
      <c r="A52" s="57" t="s">
        <v>215</v>
      </c>
      <c r="B52" s="56" t="s">
        <v>33</v>
      </c>
      <c r="C52" s="55" t="s">
        <v>238</v>
      </c>
      <c r="D52" s="56" t="s">
        <v>304</v>
      </c>
      <c r="E52" s="58">
        <v>1</v>
      </c>
      <c r="F52" s="79" t="s">
        <v>279</v>
      </c>
      <c r="G52" s="59">
        <v>0</v>
      </c>
      <c r="H52" s="16">
        <v>936.46</v>
      </c>
      <c r="I52" s="16">
        <v>3745.85</v>
      </c>
      <c r="J52" s="17">
        <f>SUM(G52:I52)</f>
        <v>4682.3099999999995</v>
      </c>
      <c r="K52" s="18"/>
      <c r="L52" s="18"/>
      <c r="M52" s="18"/>
      <c r="N52" s="18"/>
      <c r="O52" s="18"/>
      <c r="P52" s="18"/>
      <c r="Q52" s="18"/>
      <c r="R52" s="51"/>
      <c r="S52" s="51"/>
      <c r="T52" s="51"/>
      <c r="U52" s="51"/>
      <c r="V52" s="51"/>
      <c r="W52" s="51"/>
      <c r="X52" s="51"/>
      <c r="Y52" s="51"/>
      <c r="Z52" s="51"/>
      <c r="AA52" s="5"/>
      <c r="AB52" s="5"/>
      <c r="AC52" s="5"/>
      <c r="AD52" s="5"/>
    </row>
    <row r="53" spans="1:30" ht="14.4" x14ac:dyDescent="0.25">
      <c r="A53" s="57" t="s">
        <v>211</v>
      </c>
      <c r="B53" s="56" t="s">
        <v>33</v>
      </c>
      <c r="C53" s="55" t="s">
        <v>238</v>
      </c>
      <c r="D53" s="56" t="s">
        <v>304</v>
      </c>
      <c r="E53" s="58">
        <v>1</v>
      </c>
      <c r="F53" s="79" t="s">
        <v>269</v>
      </c>
      <c r="G53" s="59">
        <v>0</v>
      </c>
      <c r="H53" s="16">
        <v>936.46</v>
      </c>
      <c r="I53" s="16">
        <v>3745.85</v>
      </c>
      <c r="J53" s="17">
        <f t="shared" si="0"/>
        <v>4682.3099999999995</v>
      </c>
      <c r="K53" s="18"/>
      <c r="L53" s="18"/>
      <c r="M53" s="18"/>
      <c r="N53" s="18"/>
      <c r="O53" s="18"/>
      <c r="P53" s="18"/>
      <c r="Q53" s="18"/>
      <c r="R53" s="51"/>
      <c r="S53" s="51"/>
      <c r="T53" s="51"/>
      <c r="U53" s="51"/>
      <c r="V53" s="51"/>
      <c r="W53" s="51"/>
      <c r="X53" s="51"/>
      <c r="Y53" s="51"/>
      <c r="Z53" s="51"/>
      <c r="AA53" s="5"/>
      <c r="AB53" s="5"/>
      <c r="AC53" s="5"/>
      <c r="AD53" s="5"/>
    </row>
    <row r="54" spans="1:30" ht="14.4" x14ac:dyDescent="0.25">
      <c r="A54" s="57" t="s">
        <v>204</v>
      </c>
      <c r="B54" s="56" t="s">
        <v>33</v>
      </c>
      <c r="C54" s="55" t="s">
        <v>238</v>
      </c>
      <c r="D54" s="56" t="s">
        <v>304</v>
      </c>
      <c r="E54" s="58">
        <v>1</v>
      </c>
      <c r="F54" s="79" t="s">
        <v>261</v>
      </c>
      <c r="G54" s="59">
        <v>0</v>
      </c>
      <c r="H54" s="16">
        <v>936.46</v>
      </c>
      <c r="I54" s="16">
        <v>3745.85</v>
      </c>
      <c r="J54" s="17">
        <f>SUM(G54:I54)</f>
        <v>4682.3099999999995</v>
      </c>
      <c r="K54" s="18"/>
      <c r="L54" s="18"/>
      <c r="M54" s="18"/>
      <c r="N54" s="18"/>
      <c r="O54" s="18"/>
      <c r="P54" s="18"/>
      <c r="Q54" s="18"/>
      <c r="R54" s="51"/>
      <c r="S54" s="51"/>
      <c r="T54" s="51"/>
      <c r="U54" s="51"/>
      <c r="V54" s="51"/>
      <c r="W54" s="51"/>
      <c r="X54" s="51"/>
      <c r="Y54" s="51"/>
      <c r="Z54" s="51"/>
      <c r="AA54" s="5"/>
      <c r="AB54" s="5"/>
      <c r="AC54" s="5"/>
      <c r="AD54" s="5"/>
    </row>
    <row r="55" spans="1:30" ht="14.4" x14ac:dyDescent="0.25">
      <c r="A55" s="57" t="s">
        <v>217</v>
      </c>
      <c r="B55" s="56" t="s">
        <v>35</v>
      </c>
      <c r="C55" s="55" t="s">
        <v>238</v>
      </c>
      <c r="D55" s="56" t="s">
        <v>304</v>
      </c>
      <c r="E55" s="58">
        <v>1</v>
      </c>
      <c r="F55" s="79" t="s">
        <v>280</v>
      </c>
      <c r="G55" s="59">
        <v>0</v>
      </c>
      <c r="H55" s="16">
        <v>770.75</v>
      </c>
      <c r="I55" s="16">
        <v>3083.01</v>
      </c>
      <c r="J55" s="17">
        <f t="shared" si="0"/>
        <v>3853.76</v>
      </c>
      <c r="K55" s="18"/>
      <c r="L55" s="18"/>
      <c r="M55" s="18"/>
      <c r="N55" s="18"/>
      <c r="O55" s="18"/>
      <c r="P55" s="18"/>
      <c r="Q55" s="18"/>
      <c r="R55" s="51"/>
      <c r="S55" s="51"/>
      <c r="T55" s="51"/>
      <c r="U55" s="51"/>
      <c r="V55" s="51"/>
      <c r="W55" s="51"/>
      <c r="X55" s="51"/>
      <c r="Y55" s="51"/>
      <c r="Z55" s="51"/>
      <c r="AA55" s="5"/>
      <c r="AB55" s="5"/>
      <c r="AC55" s="5"/>
      <c r="AD55" s="5"/>
    </row>
    <row r="56" spans="1:30" ht="14.4" x14ac:dyDescent="0.25">
      <c r="A56" s="57" t="s">
        <v>221</v>
      </c>
      <c r="B56" s="56" t="s">
        <v>35</v>
      </c>
      <c r="C56" s="55" t="s">
        <v>238</v>
      </c>
      <c r="D56" s="56" t="s">
        <v>304</v>
      </c>
      <c r="E56" s="58">
        <v>1</v>
      </c>
      <c r="F56" s="79" t="s">
        <v>285</v>
      </c>
      <c r="G56" s="59">
        <v>0</v>
      </c>
      <c r="H56" s="16">
        <v>770.75</v>
      </c>
      <c r="I56" s="16">
        <v>3083.01</v>
      </c>
      <c r="J56" s="17">
        <f>SUM(G56:I56)</f>
        <v>3853.76</v>
      </c>
      <c r="K56" s="18"/>
      <c r="L56" s="18"/>
      <c r="M56" s="18"/>
      <c r="N56" s="18"/>
      <c r="O56" s="18"/>
      <c r="P56" s="18"/>
      <c r="Q56" s="18"/>
      <c r="R56" s="51"/>
      <c r="S56" s="51"/>
      <c r="T56" s="51"/>
      <c r="U56" s="51"/>
      <c r="V56" s="51"/>
      <c r="W56" s="51"/>
      <c r="X56" s="51"/>
      <c r="Y56" s="51"/>
      <c r="Z56" s="51"/>
      <c r="AA56" s="5"/>
      <c r="AB56" s="5"/>
      <c r="AC56" s="5"/>
      <c r="AD56" s="5"/>
    </row>
    <row r="57" spans="1:30" ht="14.4" x14ac:dyDescent="0.25">
      <c r="A57" s="57" t="s">
        <v>218</v>
      </c>
      <c r="B57" s="56" t="s">
        <v>35</v>
      </c>
      <c r="C57" s="55" t="s">
        <v>238</v>
      </c>
      <c r="D57" s="56" t="s">
        <v>304</v>
      </c>
      <c r="E57" s="58">
        <v>1</v>
      </c>
      <c r="F57" s="79" t="s">
        <v>281</v>
      </c>
      <c r="G57" s="59">
        <v>0</v>
      </c>
      <c r="H57" s="16">
        <v>770.75</v>
      </c>
      <c r="I57" s="16">
        <v>3083.01</v>
      </c>
      <c r="J57" s="17">
        <f t="shared" si="0"/>
        <v>3853.76</v>
      </c>
      <c r="K57" s="18"/>
      <c r="L57" s="18"/>
      <c r="M57" s="18"/>
      <c r="N57" s="18"/>
      <c r="O57" s="18"/>
      <c r="P57" s="18"/>
      <c r="Q57" s="18"/>
      <c r="R57" s="51"/>
      <c r="S57" s="51"/>
      <c r="T57" s="51"/>
      <c r="U57" s="51"/>
      <c r="V57" s="51"/>
      <c r="W57" s="51"/>
      <c r="X57" s="51"/>
      <c r="Y57" s="51"/>
      <c r="Z57" s="51"/>
      <c r="AA57" s="5"/>
      <c r="AB57" s="5"/>
      <c r="AC57" s="5"/>
      <c r="AD57" s="5"/>
    </row>
    <row r="58" spans="1:30" ht="14.4" x14ac:dyDescent="0.25">
      <c r="A58" s="57" t="s">
        <v>218</v>
      </c>
      <c r="B58" s="56" t="s">
        <v>35</v>
      </c>
      <c r="C58" s="55" t="s">
        <v>238</v>
      </c>
      <c r="D58" s="56" t="s">
        <v>304</v>
      </c>
      <c r="E58" s="58">
        <v>1</v>
      </c>
      <c r="F58" s="79" t="s">
        <v>282</v>
      </c>
      <c r="G58" s="59">
        <v>0</v>
      </c>
      <c r="H58" s="16">
        <v>770.75</v>
      </c>
      <c r="I58" s="16">
        <v>3083.01</v>
      </c>
      <c r="J58" s="17">
        <f t="shared" si="0"/>
        <v>3853.76</v>
      </c>
      <c r="K58" s="18"/>
      <c r="L58" s="18"/>
      <c r="M58" s="18"/>
      <c r="N58" s="18"/>
      <c r="O58" s="18"/>
      <c r="P58" s="18"/>
      <c r="Q58" s="18"/>
      <c r="R58" s="51"/>
      <c r="S58" s="51"/>
      <c r="T58" s="51"/>
      <c r="U58" s="51"/>
      <c r="V58" s="51"/>
      <c r="W58" s="51"/>
      <c r="X58" s="51"/>
      <c r="Y58" s="51"/>
      <c r="Z58" s="51"/>
      <c r="AA58" s="5"/>
      <c r="AB58" s="5"/>
      <c r="AC58" s="5"/>
      <c r="AD58" s="5"/>
    </row>
    <row r="59" spans="1:30" ht="14.4" x14ac:dyDescent="0.25">
      <c r="A59" s="57" t="s">
        <v>222</v>
      </c>
      <c r="B59" s="56" t="s">
        <v>35</v>
      </c>
      <c r="C59" s="55" t="s">
        <v>238</v>
      </c>
      <c r="D59" s="56" t="s">
        <v>304</v>
      </c>
      <c r="E59" s="58">
        <v>1</v>
      </c>
      <c r="F59" s="79" t="s">
        <v>287</v>
      </c>
      <c r="G59" s="59">
        <v>0</v>
      </c>
      <c r="H59" s="16">
        <v>770.75</v>
      </c>
      <c r="I59" s="16">
        <v>3083.01</v>
      </c>
      <c r="J59" s="17">
        <f>SUM(G59:I59)</f>
        <v>3853.76</v>
      </c>
      <c r="K59" s="18"/>
      <c r="L59" s="18"/>
      <c r="M59" s="18"/>
      <c r="N59" s="18"/>
      <c r="O59" s="18"/>
      <c r="P59" s="18"/>
      <c r="Q59" s="18"/>
      <c r="R59" s="51"/>
      <c r="S59" s="51"/>
      <c r="T59" s="51"/>
      <c r="U59" s="51"/>
      <c r="V59" s="51"/>
      <c r="W59" s="51"/>
      <c r="X59" s="51"/>
      <c r="Y59" s="51"/>
      <c r="Z59" s="51"/>
      <c r="AA59" s="5"/>
      <c r="AB59" s="5"/>
      <c r="AC59" s="5"/>
      <c r="AD59" s="5"/>
    </row>
    <row r="60" spans="1:30" ht="14.4" x14ac:dyDescent="0.25">
      <c r="A60" s="57" t="s">
        <v>219</v>
      </c>
      <c r="B60" s="56" t="s">
        <v>35</v>
      </c>
      <c r="C60" s="55" t="s">
        <v>238</v>
      </c>
      <c r="D60" s="56" t="s">
        <v>304</v>
      </c>
      <c r="E60" s="58">
        <v>1</v>
      </c>
      <c r="F60" s="79" t="s">
        <v>283</v>
      </c>
      <c r="G60" s="59">
        <v>0</v>
      </c>
      <c r="H60" s="16">
        <v>770.75</v>
      </c>
      <c r="I60" s="16">
        <v>3083.01</v>
      </c>
      <c r="J60" s="17">
        <f t="shared" si="0"/>
        <v>3853.76</v>
      </c>
      <c r="K60" s="18"/>
      <c r="L60" s="18"/>
      <c r="M60" s="18"/>
      <c r="N60" s="18"/>
      <c r="O60" s="18"/>
      <c r="P60" s="18"/>
      <c r="Q60" s="18"/>
      <c r="R60" s="51"/>
      <c r="S60" s="51"/>
      <c r="T60" s="51"/>
      <c r="U60" s="51"/>
      <c r="V60" s="51"/>
      <c r="W60" s="51"/>
      <c r="X60" s="51"/>
      <c r="Y60" s="51"/>
      <c r="Z60" s="51"/>
      <c r="AA60" s="5"/>
      <c r="AB60" s="5"/>
      <c r="AC60" s="5"/>
      <c r="AD60" s="5"/>
    </row>
    <row r="61" spans="1:30" ht="14.4" x14ac:dyDescent="0.25">
      <c r="A61" s="57" t="s">
        <v>223</v>
      </c>
      <c r="B61" s="56" t="s">
        <v>35</v>
      </c>
      <c r="C61" s="55" t="s">
        <v>238</v>
      </c>
      <c r="D61" s="56" t="s">
        <v>304</v>
      </c>
      <c r="E61" s="58">
        <v>1</v>
      </c>
      <c r="F61" s="79" t="s">
        <v>288</v>
      </c>
      <c r="G61" s="59">
        <v>0</v>
      </c>
      <c r="H61" s="16">
        <v>770.75</v>
      </c>
      <c r="I61" s="16">
        <v>3083.01</v>
      </c>
      <c r="J61" s="17">
        <f>SUM(G61:I61)</f>
        <v>3853.76</v>
      </c>
      <c r="K61" s="18"/>
      <c r="L61" s="18"/>
      <c r="M61" s="18"/>
      <c r="N61" s="18"/>
      <c r="O61" s="18"/>
      <c r="P61" s="18"/>
      <c r="Q61" s="18"/>
      <c r="R61" s="51"/>
      <c r="S61" s="51"/>
      <c r="T61" s="51"/>
      <c r="U61" s="51"/>
      <c r="V61" s="51"/>
      <c r="W61" s="51"/>
      <c r="X61" s="51"/>
      <c r="Y61" s="51"/>
      <c r="Z61" s="51"/>
      <c r="AA61" s="5"/>
      <c r="AB61" s="5"/>
      <c r="AC61" s="5"/>
      <c r="AD61" s="5"/>
    </row>
    <row r="62" spans="1:30" ht="14.4" x14ac:dyDescent="0.25">
      <c r="A62" s="57" t="s">
        <v>218</v>
      </c>
      <c r="B62" s="56" t="s">
        <v>35</v>
      </c>
      <c r="C62" s="55" t="s">
        <v>238</v>
      </c>
      <c r="D62" s="56" t="s">
        <v>304</v>
      </c>
      <c r="E62" s="58">
        <v>1</v>
      </c>
      <c r="F62" s="79" t="s">
        <v>286</v>
      </c>
      <c r="G62" s="59">
        <v>0</v>
      </c>
      <c r="H62" s="16">
        <v>770.75</v>
      </c>
      <c r="I62" s="16">
        <v>3083.01</v>
      </c>
      <c r="J62" s="17">
        <f>SUM(G62:I62)</f>
        <v>3853.76</v>
      </c>
      <c r="K62" s="18"/>
      <c r="L62" s="18"/>
      <c r="M62" s="18"/>
      <c r="N62" s="18"/>
      <c r="O62" s="18"/>
      <c r="P62" s="18"/>
      <c r="Q62" s="18"/>
      <c r="R62" s="51"/>
      <c r="S62" s="51"/>
      <c r="T62" s="51"/>
      <c r="U62" s="51"/>
      <c r="V62" s="51"/>
      <c r="W62" s="51"/>
      <c r="X62" s="51"/>
      <c r="Y62" s="51"/>
      <c r="Z62" s="51"/>
      <c r="AA62" s="5"/>
      <c r="AB62" s="5"/>
      <c r="AC62" s="5"/>
      <c r="AD62" s="5"/>
    </row>
    <row r="63" spans="1:30" ht="14.4" x14ac:dyDescent="0.25">
      <c r="A63" s="57" t="s">
        <v>220</v>
      </c>
      <c r="B63" s="56" t="s">
        <v>35</v>
      </c>
      <c r="C63" s="55" t="s">
        <v>238</v>
      </c>
      <c r="D63" s="56" t="s">
        <v>304</v>
      </c>
      <c r="E63" s="58">
        <v>1</v>
      </c>
      <c r="F63" s="79" t="s">
        <v>284</v>
      </c>
      <c r="G63" s="59">
        <v>0</v>
      </c>
      <c r="H63" s="16">
        <v>770.75</v>
      </c>
      <c r="I63" s="16">
        <v>3083.01</v>
      </c>
      <c r="J63" s="17">
        <f t="shared" si="0"/>
        <v>3853.76</v>
      </c>
      <c r="K63" s="18"/>
      <c r="L63" s="18"/>
      <c r="M63" s="18"/>
      <c r="N63" s="18"/>
      <c r="O63" s="18"/>
      <c r="P63" s="18"/>
      <c r="Q63" s="18"/>
      <c r="R63" s="51"/>
      <c r="S63" s="51"/>
      <c r="T63" s="51"/>
      <c r="U63" s="51"/>
      <c r="V63" s="51"/>
      <c r="W63" s="51"/>
      <c r="X63" s="51"/>
      <c r="Y63" s="51"/>
      <c r="Z63" s="51"/>
      <c r="AA63" s="5"/>
      <c r="AB63" s="5"/>
      <c r="AC63" s="5"/>
      <c r="AD63" s="5"/>
    </row>
    <row r="64" spans="1:30" ht="14.4" x14ac:dyDescent="0.25">
      <c r="A64" s="57" t="s">
        <v>224</v>
      </c>
      <c r="B64" s="56" t="s">
        <v>35</v>
      </c>
      <c r="C64" s="55" t="s">
        <v>238</v>
      </c>
      <c r="D64" s="56" t="s">
        <v>303</v>
      </c>
      <c r="E64" s="58">
        <v>1</v>
      </c>
      <c r="F64" s="79"/>
      <c r="G64" s="59"/>
      <c r="H64" s="16"/>
      <c r="I64" s="16"/>
      <c r="J64" s="17"/>
      <c r="K64" s="18"/>
      <c r="L64" s="18"/>
      <c r="M64" s="18"/>
      <c r="N64" s="18"/>
      <c r="O64" s="18"/>
      <c r="P64" s="18"/>
      <c r="Q64" s="18"/>
      <c r="R64" s="51"/>
      <c r="S64" s="51"/>
      <c r="T64" s="51"/>
      <c r="U64" s="51"/>
      <c r="V64" s="51"/>
      <c r="W64" s="51"/>
      <c r="X64" s="51"/>
      <c r="Y64" s="51"/>
      <c r="Z64" s="51"/>
      <c r="AA64" s="5"/>
      <c r="AB64" s="5"/>
      <c r="AC64" s="5"/>
      <c r="AD64" s="5"/>
    </row>
    <row r="65" spans="1:30" ht="14.4" x14ac:dyDescent="0.25">
      <c r="A65" s="57" t="s">
        <v>226</v>
      </c>
      <c r="B65" s="56" t="s">
        <v>37</v>
      </c>
      <c r="C65" s="55" t="s">
        <v>238</v>
      </c>
      <c r="D65" s="56" t="s">
        <v>303</v>
      </c>
      <c r="E65" s="58">
        <v>1</v>
      </c>
      <c r="F65" s="79"/>
      <c r="G65" s="59"/>
      <c r="H65" s="16"/>
      <c r="I65" s="16"/>
      <c r="J65" s="17"/>
      <c r="K65" s="18"/>
      <c r="L65" s="18"/>
      <c r="M65" s="18"/>
      <c r="N65" s="18"/>
      <c r="O65" s="18"/>
      <c r="P65" s="18"/>
      <c r="Q65" s="18"/>
      <c r="R65" s="51"/>
      <c r="S65" s="51"/>
      <c r="T65" s="51"/>
      <c r="U65" s="51"/>
      <c r="V65" s="51"/>
      <c r="W65" s="51"/>
      <c r="X65" s="51"/>
      <c r="Y65" s="51"/>
      <c r="Z65" s="51"/>
      <c r="AA65" s="5"/>
      <c r="AB65" s="5"/>
      <c r="AC65" s="5"/>
      <c r="AD65" s="5"/>
    </row>
    <row r="66" spans="1:30" ht="14.4" x14ac:dyDescent="0.25">
      <c r="A66" s="57" t="s">
        <v>227</v>
      </c>
      <c r="B66" s="56" t="s">
        <v>37</v>
      </c>
      <c r="C66" s="55" t="s">
        <v>238</v>
      </c>
      <c r="D66" s="56" t="s">
        <v>304</v>
      </c>
      <c r="E66" s="58">
        <v>1</v>
      </c>
      <c r="F66" s="79" t="s">
        <v>289</v>
      </c>
      <c r="G66" s="59">
        <v>0</v>
      </c>
      <c r="H66" s="16">
        <v>500.99</v>
      </c>
      <c r="I66" s="16">
        <v>2003.96</v>
      </c>
      <c r="J66" s="17">
        <f t="shared" si="0"/>
        <v>2504.9499999999998</v>
      </c>
      <c r="K66" s="18"/>
      <c r="L66" s="18"/>
      <c r="M66" s="18"/>
      <c r="N66" s="18"/>
      <c r="O66" s="18"/>
      <c r="P66" s="18"/>
      <c r="Q66" s="18"/>
      <c r="R66" s="51"/>
      <c r="S66" s="51"/>
      <c r="T66" s="51"/>
      <c r="U66" s="51"/>
      <c r="V66" s="51"/>
      <c r="W66" s="51"/>
      <c r="X66" s="51"/>
      <c r="Y66" s="51"/>
      <c r="Z66" s="51"/>
      <c r="AA66" s="5"/>
      <c r="AB66" s="5"/>
      <c r="AC66" s="5"/>
      <c r="AD66" s="5"/>
    </row>
    <row r="67" spans="1:30" ht="14.4" x14ac:dyDescent="0.25">
      <c r="A67" s="57" t="s">
        <v>228</v>
      </c>
      <c r="B67" s="56" t="s">
        <v>37</v>
      </c>
      <c r="C67" s="55" t="s">
        <v>238</v>
      </c>
      <c r="D67" s="56" t="s">
        <v>304</v>
      </c>
      <c r="E67" s="58">
        <v>1</v>
      </c>
      <c r="F67" s="79" t="s">
        <v>292</v>
      </c>
      <c r="G67" s="59">
        <v>0</v>
      </c>
      <c r="H67" s="16">
        <v>500.99</v>
      </c>
      <c r="I67" s="16">
        <v>2003.96</v>
      </c>
      <c r="J67" s="17">
        <f>SUM(G67:I67)</f>
        <v>2504.9499999999998</v>
      </c>
      <c r="K67" s="18"/>
      <c r="L67" s="18"/>
      <c r="M67" s="18"/>
      <c r="N67" s="18"/>
      <c r="O67" s="18"/>
      <c r="P67" s="18"/>
      <c r="Q67" s="18"/>
      <c r="R67" s="51"/>
      <c r="S67" s="51"/>
      <c r="T67" s="51"/>
      <c r="U67" s="51"/>
      <c r="V67" s="51"/>
      <c r="W67" s="51"/>
      <c r="X67" s="51"/>
      <c r="Y67" s="51"/>
      <c r="Z67" s="51"/>
      <c r="AA67" s="5"/>
      <c r="AB67" s="5"/>
      <c r="AC67" s="5"/>
      <c r="AD67" s="5"/>
    </row>
    <row r="68" spans="1:30" ht="14.4" x14ac:dyDescent="0.25">
      <c r="A68" s="57" t="s">
        <v>228</v>
      </c>
      <c r="B68" s="56" t="s">
        <v>37</v>
      </c>
      <c r="C68" s="55" t="s">
        <v>238</v>
      </c>
      <c r="D68" s="56" t="s">
        <v>304</v>
      </c>
      <c r="E68" s="58">
        <v>1</v>
      </c>
      <c r="F68" s="79" t="s">
        <v>290</v>
      </c>
      <c r="G68" s="59">
        <v>0</v>
      </c>
      <c r="H68" s="16">
        <v>500.99</v>
      </c>
      <c r="I68" s="16">
        <v>2003.96</v>
      </c>
      <c r="J68" s="17">
        <f t="shared" si="0"/>
        <v>2504.9499999999998</v>
      </c>
      <c r="K68" s="18"/>
      <c r="L68" s="18"/>
      <c r="M68" s="18"/>
      <c r="N68" s="18"/>
      <c r="O68" s="18"/>
      <c r="P68" s="18"/>
      <c r="Q68" s="18"/>
      <c r="R68" s="51"/>
      <c r="S68" s="51"/>
      <c r="T68" s="51"/>
      <c r="U68" s="51"/>
      <c r="V68" s="51"/>
      <c r="W68" s="51"/>
      <c r="X68" s="51"/>
      <c r="Y68" s="51"/>
      <c r="Z68" s="51"/>
      <c r="AA68" s="5"/>
      <c r="AB68" s="5"/>
      <c r="AC68" s="5"/>
      <c r="AD68" s="5"/>
    </row>
    <row r="69" spans="1:30" ht="14.4" x14ac:dyDescent="0.25">
      <c r="A69" s="57" t="s">
        <v>230</v>
      </c>
      <c r="B69" s="56" t="s">
        <v>37</v>
      </c>
      <c r="C69" s="55" t="s">
        <v>238</v>
      </c>
      <c r="D69" s="56" t="s">
        <v>304</v>
      </c>
      <c r="E69" s="58">
        <v>1</v>
      </c>
      <c r="F69" s="79" t="s">
        <v>293</v>
      </c>
      <c r="G69" s="59">
        <v>0</v>
      </c>
      <c r="H69" s="16">
        <v>500.99</v>
      </c>
      <c r="I69" s="16">
        <v>2003.96</v>
      </c>
      <c r="J69" s="17">
        <f>SUM(G69:I69)</f>
        <v>2504.9499999999998</v>
      </c>
      <c r="K69" s="18"/>
      <c r="L69" s="18"/>
      <c r="M69" s="18"/>
      <c r="N69" s="18"/>
      <c r="O69" s="18"/>
      <c r="P69" s="18"/>
      <c r="Q69" s="18"/>
      <c r="R69" s="51"/>
      <c r="S69" s="51"/>
      <c r="T69" s="51"/>
      <c r="U69" s="51"/>
      <c r="V69" s="51"/>
      <c r="W69" s="51"/>
      <c r="X69" s="51"/>
      <c r="Y69" s="51"/>
      <c r="Z69" s="51"/>
      <c r="AA69" s="5"/>
      <c r="AB69" s="5"/>
      <c r="AC69" s="5"/>
      <c r="AD69" s="5"/>
    </row>
    <row r="70" spans="1:30" ht="14.4" x14ac:dyDescent="0.25">
      <c r="A70" s="57" t="s">
        <v>231</v>
      </c>
      <c r="B70" s="56" t="s">
        <v>37</v>
      </c>
      <c r="C70" s="55" t="s">
        <v>238</v>
      </c>
      <c r="D70" s="56" t="s">
        <v>304</v>
      </c>
      <c r="E70" s="58">
        <v>1</v>
      </c>
      <c r="F70" s="79" t="s">
        <v>294</v>
      </c>
      <c r="G70" s="59">
        <v>0</v>
      </c>
      <c r="H70" s="16">
        <v>500.99</v>
      </c>
      <c r="I70" s="16">
        <v>2003.96</v>
      </c>
      <c r="J70" s="17">
        <f>SUM(G70:I70)</f>
        <v>2504.9499999999998</v>
      </c>
      <c r="K70" s="18"/>
      <c r="L70" s="18"/>
      <c r="M70" s="18"/>
      <c r="N70" s="18"/>
      <c r="O70" s="18"/>
      <c r="P70" s="18"/>
      <c r="Q70" s="18"/>
      <c r="R70" s="51"/>
      <c r="S70" s="51"/>
      <c r="T70" s="51"/>
      <c r="U70" s="51"/>
      <c r="V70" s="51"/>
      <c r="W70" s="51"/>
      <c r="X70" s="51"/>
      <c r="Y70" s="51"/>
      <c r="Z70" s="51"/>
      <c r="AA70" s="5"/>
      <c r="AB70" s="5"/>
      <c r="AC70" s="5"/>
      <c r="AD70" s="5"/>
    </row>
    <row r="71" spans="1:30" ht="14.4" x14ac:dyDescent="0.25">
      <c r="A71" s="57" t="s">
        <v>229</v>
      </c>
      <c r="B71" s="56" t="s">
        <v>37</v>
      </c>
      <c r="C71" s="55" t="s">
        <v>238</v>
      </c>
      <c r="D71" s="56" t="s">
        <v>304</v>
      </c>
      <c r="E71" s="58">
        <v>1</v>
      </c>
      <c r="F71" s="79" t="s">
        <v>291</v>
      </c>
      <c r="G71" s="59">
        <v>0</v>
      </c>
      <c r="H71" s="16">
        <v>500.99</v>
      </c>
      <c r="I71" s="16">
        <v>2003.96</v>
      </c>
      <c r="J71" s="17">
        <f t="shared" si="0"/>
        <v>2504.9499999999998</v>
      </c>
      <c r="K71" s="18"/>
      <c r="L71" s="18"/>
      <c r="M71" s="18"/>
      <c r="N71" s="18"/>
      <c r="O71" s="18"/>
      <c r="P71" s="18"/>
      <c r="Q71" s="18"/>
      <c r="R71" s="51"/>
      <c r="S71" s="51"/>
      <c r="T71" s="51"/>
      <c r="U71" s="51"/>
      <c r="V71" s="51"/>
      <c r="W71" s="51"/>
      <c r="X71" s="51"/>
      <c r="Y71" s="51"/>
      <c r="Z71" s="51"/>
      <c r="AA71" s="5"/>
      <c r="AB71" s="5"/>
      <c r="AC71" s="5"/>
      <c r="AD71" s="5"/>
    </row>
    <row r="72" spans="1:30" ht="14.4" x14ac:dyDescent="0.25">
      <c r="A72" s="57" t="s">
        <v>225</v>
      </c>
      <c r="B72" s="56" t="s">
        <v>37</v>
      </c>
      <c r="C72" s="55" t="s">
        <v>238</v>
      </c>
      <c r="D72" s="56" t="s">
        <v>304</v>
      </c>
      <c r="E72" s="58">
        <v>1</v>
      </c>
      <c r="F72" s="79" t="s">
        <v>295</v>
      </c>
      <c r="G72" s="59">
        <v>0</v>
      </c>
      <c r="H72" s="16">
        <v>500.99</v>
      </c>
      <c r="I72" s="16">
        <v>2003.96</v>
      </c>
      <c r="J72" s="17">
        <f>SUM(G72:I72)</f>
        <v>2504.9499999999998</v>
      </c>
      <c r="K72" s="18"/>
      <c r="L72" s="18"/>
      <c r="M72" s="18"/>
      <c r="N72" s="18"/>
      <c r="O72" s="18"/>
      <c r="P72" s="18"/>
      <c r="Q72" s="18"/>
      <c r="R72" s="51"/>
      <c r="S72" s="51"/>
      <c r="T72" s="51"/>
      <c r="U72" s="51"/>
      <c r="V72" s="51"/>
      <c r="W72" s="51"/>
      <c r="X72" s="51"/>
      <c r="Y72" s="51"/>
      <c r="Z72" s="51"/>
      <c r="AA72" s="5"/>
      <c r="AB72" s="5"/>
      <c r="AC72" s="5"/>
      <c r="AD72" s="5"/>
    </row>
    <row r="73" spans="1:30" ht="14.4" x14ac:dyDescent="0.25">
      <c r="A73" s="57" t="s">
        <v>232</v>
      </c>
      <c r="B73" s="56" t="s">
        <v>37</v>
      </c>
      <c r="C73" s="55" t="s">
        <v>238</v>
      </c>
      <c r="D73" s="56" t="s">
        <v>303</v>
      </c>
      <c r="E73" s="58">
        <v>1</v>
      </c>
      <c r="F73" s="79"/>
      <c r="G73" s="59"/>
      <c r="H73" s="16"/>
      <c r="I73" s="16"/>
      <c r="J73" s="17"/>
      <c r="K73" s="18"/>
      <c r="L73" s="18"/>
      <c r="M73" s="18"/>
      <c r="N73" s="18"/>
      <c r="O73" s="18"/>
      <c r="P73" s="18"/>
      <c r="Q73" s="18"/>
      <c r="R73" s="51"/>
      <c r="S73" s="51"/>
      <c r="T73" s="51"/>
      <c r="U73" s="51"/>
      <c r="V73" s="51"/>
      <c r="W73" s="51"/>
      <c r="X73" s="51"/>
      <c r="Y73" s="51"/>
      <c r="Z73" s="51"/>
      <c r="AA73" s="5"/>
      <c r="AB73" s="5"/>
      <c r="AC73" s="5"/>
      <c r="AD73" s="5"/>
    </row>
    <row r="74" spans="1:30" ht="14.4" x14ac:dyDescent="0.25">
      <c r="A74" s="57" t="s">
        <v>232</v>
      </c>
      <c r="B74" s="56" t="s">
        <v>37</v>
      </c>
      <c r="C74" s="55" t="s">
        <v>238</v>
      </c>
      <c r="D74" s="56" t="s">
        <v>303</v>
      </c>
      <c r="E74" s="58">
        <v>1</v>
      </c>
      <c r="F74" s="79"/>
      <c r="G74" s="59"/>
      <c r="H74" s="16"/>
      <c r="I74" s="16"/>
      <c r="J74" s="17"/>
      <c r="K74" s="18"/>
      <c r="L74" s="18"/>
      <c r="M74" s="18"/>
      <c r="N74" s="18"/>
      <c r="O74" s="18"/>
      <c r="P74" s="18"/>
      <c r="Q74" s="18"/>
      <c r="R74" s="51"/>
      <c r="S74" s="51"/>
      <c r="T74" s="51"/>
      <c r="U74" s="51"/>
      <c r="V74" s="51"/>
      <c r="W74" s="51"/>
      <c r="X74" s="51"/>
      <c r="Y74" s="51"/>
      <c r="Z74" s="51"/>
      <c r="AA74" s="5"/>
      <c r="AB74" s="5"/>
      <c r="AC74" s="5"/>
      <c r="AD74" s="5"/>
    </row>
    <row r="75" spans="1:30" ht="14.4" x14ac:dyDescent="0.25">
      <c r="A75" s="57" t="s">
        <v>232</v>
      </c>
      <c r="B75" s="56" t="s">
        <v>37</v>
      </c>
      <c r="C75" s="55" t="s">
        <v>238</v>
      </c>
      <c r="D75" s="56" t="s">
        <v>303</v>
      </c>
      <c r="E75" s="58">
        <v>1</v>
      </c>
      <c r="F75" s="79"/>
      <c r="G75" s="59"/>
      <c r="H75" s="16"/>
      <c r="I75" s="16"/>
      <c r="J75" s="17"/>
      <c r="K75" s="18"/>
      <c r="L75" s="18"/>
      <c r="M75" s="18"/>
      <c r="N75" s="18"/>
      <c r="O75" s="18"/>
      <c r="P75" s="18"/>
      <c r="Q75" s="18"/>
      <c r="R75" s="51"/>
      <c r="S75" s="51"/>
      <c r="T75" s="51"/>
      <c r="U75" s="51"/>
      <c r="V75" s="51"/>
      <c r="W75" s="51"/>
      <c r="X75" s="51"/>
      <c r="Y75" s="51"/>
      <c r="Z75" s="51"/>
      <c r="AA75" s="5"/>
      <c r="AB75" s="5"/>
      <c r="AC75" s="5"/>
      <c r="AD75" s="5"/>
    </row>
    <row r="76" spans="1:30" ht="14.4" x14ac:dyDescent="0.25">
      <c r="A76" s="57" t="s">
        <v>234</v>
      </c>
      <c r="B76" s="56" t="s">
        <v>41</v>
      </c>
      <c r="C76" s="55" t="s">
        <v>238</v>
      </c>
      <c r="D76" s="56" t="s">
        <v>304</v>
      </c>
      <c r="E76" s="58">
        <v>1</v>
      </c>
      <c r="F76" s="79" t="s">
        <v>300</v>
      </c>
      <c r="G76" s="59">
        <v>0</v>
      </c>
      <c r="H76" s="16">
        <v>269.76</v>
      </c>
      <c r="I76" s="16">
        <v>1079.06</v>
      </c>
      <c r="J76" s="17">
        <f>SUM(G76:I76)</f>
        <v>1348.82</v>
      </c>
      <c r="K76" s="18"/>
      <c r="L76" s="18"/>
      <c r="M76" s="18"/>
      <c r="N76" s="18"/>
      <c r="O76" s="18"/>
      <c r="P76" s="18"/>
      <c r="Q76" s="18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</row>
    <row r="77" spans="1:30" ht="14.4" x14ac:dyDescent="0.25">
      <c r="A77" s="57" t="s">
        <v>235</v>
      </c>
      <c r="B77" s="56" t="s">
        <v>41</v>
      </c>
      <c r="C77" s="55" t="s">
        <v>238</v>
      </c>
      <c r="D77" s="56" t="s">
        <v>304</v>
      </c>
      <c r="E77" s="58">
        <v>1</v>
      </c>
      <c r="F77" s="79" t="s">
        <v>297</v>
      </c>
      <c r="G77" s="59">
        <v>0</v>
      </c>
      <c r="H77" s="16">
        <v>269.76</v>
      </c>
      <c r="I77" s="16">
        <v>1079.06</v>
      </c>
      <c r="J77" s="17">
        <f t="shared" si="0"/>
        <v>1348.82</v>
      </c>
      <c r="K77" s="18"/>
      <c r="L77" s="18"/>
      <c r="M77" s="18"/>
      <c r="N77" s="18"/>
      <c r="O77" s="18"/>
      <c r="P77" s="18"/>
      <c r="Q77" s="1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:30" ht="14.4" x14ac:dyDescent="0.25">
      <c r="A78" s="57" t="s">
        <v>234</v>
      </c>
      <c r="B78" s="56" t="s">
        <v>41</v>
      </c>
      <c r="C78" s="55" t="s">
        <v>238</v>
      </c>
      <c r="D78" s="56" t="s">
        <v>304</v>
      </c>
      <c r="E78" s="58">
        <v>1</v>
      </c>
      <c r="F78" s="79" t="s">
        <v>301</v>
      </c>
      <c r="G78" s="59">
        <v>0</v>
      </c>
      <c r="H78" s="16">
        <v>269.76</v>
      </c>
      <c r="I78" s="16">
        <v>1079.06</v>
      </c>
      <c r="J78" s="17">
        <f>SUM(G78:I78)</f>
        <v>1348.82</v>
      </c>
      <c r="K78" s="18"/>
      <c r="L78" s="18"/>
      <c r="M78" s="18"/>
      <c r="N78" s="18"/>
      <c r="O78" s="18"/>
      <c r="P78" s="18"/>
      <c r="Q78" s="1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ht="14.4" x14ac:dyDescent="0.25">
      <c r="A79" s="57" t="s">
        <v>234</v>
      </c>
      <c r="B79" s="56" t="s">
        <v>41</v>
      </c>
      <c r="C79" s="55" t="s">
        <v>238</v>
      </c>
      <c r="D79" s="56" t="s">
        <v>304</v>
      </c>
      <c r="E79" s="58">
        <v>1</v>
      </c>
      <c r="F79" s="79" t="s">
        <v>302</v>
      </c>
      <c r="G79" s="59">
        <v>0</v>
      </c>
      <c r="H79" s="16">
        <v>269.76</v>
      </c>
      <c r="I79" s="16">
        <v>1079.06</v>
      </c>
      <c r="J79" s="17">
        <f>SUM(G79:I79)</f>
        <v>1348.82</v>
      </c>
      <c r="K79" s="18"/>
      <c r="L79" s="18"/>
      <c r="M79" s="18"/>
      <c r="N79" s="18"/>
      <c r="O79" s="18"/>
      <c r="P79" s="18"/>
      <c r="Q79" s="1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ht="14.4" x14ac:dyDescent="0.25">
      <c r="A80" s="57" t="s">
        <v>234</v>
      </c>
      <c r="B80" s="56" t="s">
        <v>41</v>
      </c>
      <c r="C80" s="55" t="s">
        <v>238</v>
      </c>
      <c r="D80" s="56" t="s">
        <v>304</v>
      </c>
      <c r="E80" s="58">
        <v>1</v>
      </c>
      <c r="F80" s="79" t="s">
        <v>298</v>
      </c>
      <c r="G80" s="59">
        <v>0</v>
      </c>
      <c r="H80" s="16">
        <v>269.76</v>
      </c>
      <c r="I80" s="16">
        <v>1079.06</v>
      </c>
      <c r="J80" s="17">
        <f t="shared" si="0"/>
        <v>1348.82</v>
      </c>
      <c r="K80" s="18"/>
      <c r="L80" s="18"/>
      <c r="M80" s="18"/>
      <c r="N80" s="18"/>
      <c r="O80" s="18"/>
      <c r="P80" s="18"/>
      <c r="Q80" s="1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ht="14.4" x14ac:dyDescent="0.25">
      <c r="A81" s="57" t="s">
        <v>234</v>
      </c>
      <c r="B81" s="56" t="s">
        <v>41</v>
      </c>
      <c r="C81" s="55" t="s">
        <v>238</v>
      </c>
      <c r="D81" s="56" t="s">
        <v>304</v>
      </c>
      <c r="E81" s="58">
        <v>1</v>
      </c>
      <c r="F81" s="79" t="s">
        <v>299</v>
      </c>
      <c r="G81" s="59">
        <v>0</v>
      </c>
      <c r="H81" s="16">
        <v>269.76</v>
      </c>
      <c r="I81" s="16">
        <v>1079.06</v>
      </c>
      <c r="J81" s="17">
        <f t="shared" si="0"/>
        <v>1348.82</v>
      </c>
      <c r="K81" s="18"/>
      <c r="L81" s="18"/>
      <c r="M81" s="18"/>
      <c r="N81" s="18"/>
      <c r="O81" s="18"/>
      <c r="P81" s="18"/>
      <c r="Q81" s="1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ht="14.4" x14ac:dyDescent="0.25">
      <c r="A82" s="57" t="s">
        <v>234</v>
      </c>
      <c r="B82" s="56" t="s">
        <v>41</v>
      </c>
      <c r="C82" s="55" t="s">
        <v>238</v>
      </c>
      <c r="D82" s="56" t="s">
        <v>304</v>
      </c>
      <c r="E82" s="58">
        <v>1</v>
      </c>
      <c r="F82" s="79" t="s">
        <v>326</v>
      </c>
      <c r="G82" s="59">
        <v>0</v>
      </c>
      <c r="H82" s="16">
        <v>269.76</v>
      </c>
      <c r="I82" s="16">
        <v>1079.06</v>
      </c>
      <c r="J82" s="17">
        <f t="shared" ref="J82" si="3">SUM(G82:I82)</f>
        <v>1348.82</v>
      </c>
      <c r="K82" s="18"/>
      <c r="L82" s="18"/>
      <c r="M82" s="18"/>
      <c r="N82" s="18"/>
      <c r="O82" s="18"/>
      <c r="P82" s="18"/>
      <c r="Q82" s="1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ht="14.4" x14ac:dyDescent="0.25">
      <c r="A83" s="57" t="s">
        <v>237</v>
      </c>
      <c r="B83" s="56" t="s">
        <v>41</v>
      </c>
      <c r="C83" s="55" t="s">
        <v>238</v>
      </c>
      <c r="D83" s="56" t="s">
        <v>303</v>
      </c>
      <c r="E83" s="58">
        <v>1</v>
      </c>
      <c r="F83" s="57"/>
      <c r="G83" s="59"/>
      <c r="H83" s="16"/>
      <c r="I83" s="16"/>
      <c r="J83" s="17"/>
      <c r="K83" s="18"/>
      <c r="L83" s="18"/>
      <c r="M83" s="18"/>
      <c r="N83" s="18"/>
      <c r="O83" s="18"/>
      <c r="P83" s="18"/>
      <c r="Q83" s="18"/>
      <c r="R83" s="51"/>
      <c r="S83" s="51"/>
      <c r="T83" s="51"/>
      <c r="U83" s="51"/>
      <c r="V83" s="51"/>
      <c r="W83" s="51"/>
      <c r="X83" s="51"/>
      <c r="Y83" s="51"/>
      <c r="Z83" s="51"/>
      <c r="AA83" s="5"/>
      <c r="AB83" s="5"/>
      <c r="AC83" s="5"/>
      <c r="AD83" s="5"/>
    </row>
    <row r="84" spans="1:30" ht="14.4" x14ac:dyDescent="0.25">
      <c r="A84" s="57" t="s">
        <v>237</v>
      </c>
      <c r="B84" s="56" t="s">
        <v>41</v>
      </c>
      <c r="C84" s="55" t="s">
        <v>238</v>
      </c>
      <c r="D84" s="56" t="s">
        <v>303</v>
      </c>
      <c r="E84" s="58">
        <v>1</v>
      </c>
      <c r="F84" s="57"/>
      <c r="G84" s="59"/>
      <c r="H84" s="16"/>
      <c r="I84" s="16"/>
      <c r="J84" s="17"/>
      <c r="K84" s="18"/>
      <c r="L84" s="18"/>
      <c r="M84" s="18"/>
      <c r="N84" s="18"/>
      <c r="O84" s="18"/>
      <c r="P84" s="18"/>
      <c r="Q84" s="18"/>
      <c r="R84" s="51"/>
      <c r="S84" s="51"/>
      <c r="T84" s="51"/>
      <c r="U84" s="51"/>
      <c r="V84" s="51"/>
      <c r="W84" s="51"/>
      <c r="X84" s="51"/>
      <c r="Y84" s="51"/>
      <c r="Z84" s="51"/>
      <c r="AA84" s="5"/>
      <c r="AB84" s="5"/>
      <c r="AC84" s="5"/>
      <c r="AD84" s="5"/>
    </row>
    <row r="85" spans="1:30" ht="14.4" x14ac:dyDescent="0.25">
      <c r="A85" s="57" t="s">
        <v>237</v>
      </c>
      <c r="B85" s="56" t="s">
        <v>41</v>
      </c>
      <c r="C85" s="55" t="s">
        <v>238</v>
      </c>
      <c r="D85" s="56" t="s">
        <v>303</v>
      </c>
      <c r="E85" s="58">
        <v>1</v>
      </c>
      <c r="F85" s="57"/>
      <c r="G85" s="59"/>
      <c r="H85" s="16"/>
      <c r="I85" s="16"/>
      <c r="J85" s="17"/>
      <c r="K85" s="18"/>
      <c r="L85" s="18"/>
      <c r="M85" s="18"/>
      <c r="N85" s="18"/>
      <c r="O85" s="18"/>
      <c r="P85" s="18"/>
      <c r="Q85" s="1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ht="14.4" x14ac:dyDescent="0.25">
      <c r="A86" s="57" t="s">
        <v>237</v>
      </c>
      <c r="B86" s="56" t="s">
        <v>41</v>
      </c>
      <c r="C86" s="55" t="s">
        <v>238</v>
      </c>
      <c r="D86" s="56" t="s">
        <v>303</v>
      </c>
      <c r="E86" s="58">
        <v>1</v>
      </c>
      <c r="F86" s="57"/>
      <c r="G86" s="59"/>
      <c r="H86" s="16"/>
      <c r="I86" s="16"/>
      <c r="J86" s="17"/>
      <c r="K86" s="18"/>
      <c r="L86" s="18"/>
      <c r="M86" s="18"/>
      <c r="N86" s="18"/>
      <c r="O86" s="18"/>
      <c r="P86" s="18"/>
      <c r="Q86" s="1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ht="14.4" x14ac:dyDescent="0.25">
      <c r="A87" s="57"/>
      <c r="B87" s="56"/>
      <c r="C87" s="55"/>
      <c r="D87" s="56"/>
      <c r="E87" s="58">
        <v>0</v>
      </c>
      <c r="F87" s="57"/>
      <c r="G87" s="59"/>
      <c r="H87" s="16"/>
      <c r="I87" s="16"/>
      <c r="J87" s="17"/>
      <c r="K87" s="18"/>
      <c r="L87" s="18"/>
      <c r="M87" s="18"/>
      <c r="N87" s="18"/>
      <c r="O87" s="18"/>
      <c r="P87" s="18"/>
      <c r="Q87" s="1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ht="14.4" x14ac:dyDescent="0.25">
      <c r="A88" s="57"/>
      <c r="B88" s="56"/>
      <c r="C88" s="55"/>
      <c r="D88" s="56"/>
      <c r="E88" s="58">
        <v>0</v>
      </c>
      <c r="F88" s="57"/>
      <c r="G88" s="59"/>
      <c r="H88" s="16"/>
      <c r="I88" s="16"/>
      <c r="J88" s="17"/>
      <c r="K88" s="18"/>
      <c r="L88" s="18"/>
      <c r="M88" s="18"/>
      <c r="N88" s="18"/>
      <c r="O88" s="18"/>
      <c r="P88" s="18"/>
      <c r="Q88" s="1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ht="41.4" x14ac:dyDescent="0.25">
      <c r="A89" s="53" t="s">
        <v>11</v>
      </c>
      <c r="B89" s="53" t="s">
        <v>12</v>
      </c>
      <c r="C89" s="54" t="s">
        <v>13</v>
      </c>
      <c r="D89" s="54" t="s">
        <v>14</v>
      </c>
      <c r="E89" s="21" t="s">
        <v>15</v>
      </c>
      <c r="F89" s="60"/>
      <c r="G89" s="21" t="s">
        <v>16</v>
      </c>
      <c r="H89" s="21" t="s">
        <v>17</v>
      </c>
      <c r="I89" s="21" t="s">
        <v>18</v>
      </c>
      <c r="J89" s="21" t="s">
        <v>19</v>
      </c>
      <c r="K89" s="18"/>
      <c r="L89" s="18"/>
      <c r="M89" s="18"/>
      <c r="N89" s="18"/>
      <c r="O89" s="18"/>
      <c r="P89" s="18"/>
      <c r="Q89" s="1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ht="14.4" x14ac:dyDescent="0.25">
      <c r="A90" s="23" t="s">
        <v>20</v>
      </c>
      <c r="B90" s="15" t="s">
        <v>21</v>
      </c>
      <c r="C90" s="24">
        <f>SUMIFS($E$7:$E$88,$B$7:$B$88,"DAS",$D$7:$D$88,"&lt;&gt;VAGO")</f>
        <v>4</v>
      </c>
      <c r="D90" s="24">
        <f>SUMIFS($E$7:$E$88,$B$7:$B$88,"DAS",$D$7:$D$88,"VAGO")</f>
        <v>0</v>
      </c>
      <c r="E90" s="24">
        <f t="shared" ref="E90:E100" si="4">C90+D90</f>
        <v>4</v>
      </c>
      <c r="F90" s="25"/>
      <c r="G90" s="26">
        <f>SUMIF($B$7:$B$88,"DAS",$G$7:$G$88)</f>
        <v>0</v>
      </c>
      <c r="H90" s="26">
        <f>SUMIF($B$7:$B$88,"DAS",$H$7:$H$88)</f>
        <v>3016</v>
      </c>
      <c r="I90" s="26">
        <f>SUMIF($B$7:$B$88,"DAS",$I$7:$I$88)</f>
        <v>50297.599999999999</v>
      </c>
      <c r="J90" s="26">
        <f>SUMIF($B$7:$B$88,"DAS",$J$7:$J$88)</f>
        <v>53313.599999999999</v>
      </c>
      <c r="K90" s="27"/>
      <c r="L90" s="27"/>
      <c r="M90" s="27"/>
      <c r="N90" s="27"/>
      <c r="O90" s="27"/>
      <c r="P90" s="27"/>
      <c r="Q90" s="27"/>
    </row>
    <row r="91" spans="1:30" ht="14.4" x14ac:dyDescent="0.25">
      <c r="A91" s="23" t="s">
        <v>22</v>
      </c>
      <c r="B91" s="15" t="s">
        <v>23</v>
      </c>
      <c r="C91" s="24">
        <f>SUMIFS($E$7:$E$88,$B$7:$B$88,"DAS-1",$D$7:$D$88,"&lt;&gt;VAGO")</f>
        <v>0</v>
      </c>
      <c r="D91" s="24">
        <f>SUMIFS($E$7:$E$88,$B$7:$B$88,"DAS-1",$D$7:$D$88,"VAGO")</f>
        <v>0</v>
      </c>
      <c r="E91" s="24">
        <f t="shared" si="4"/>
        <v>0</v>
      </c>
      <c r="F91" s="28"/>
      <c r="G91" s="26">
        <f>SUMIF($B$7:$B$88,"DAS-1",$G$7:$G$88)</f>
        <v>0</v>
      </c>
      <c r="H91" s="26">
        <f>SUMIF($B$7:$B$88,"DAS-1",$H$7:$H$88)</f>
        <v>0</v>
      </c>
      <c r="I91" s="26">
        <f>SUMIF($B$7:$B$88,"DAS-1",$I$7:$I$88)</f>
        <v>0</v>
      </c>
      <c r="J91" s="26">
        <f>SUMIF($B$7:$B$88,"DAS-1",$J$7:$J$88)</f>
        <v>0</v>
      </c>
      <c r="K91" s="27"/>
      <c r="L91" s="27"/>
      <c r="M91" s="27"/>
      <c r="N91" s="27"/>
      <c r="O91" s="27"/>
      <c r="P91" s="27"/>
      <c r="Q91" s="27"/>
    </row>
    <row r="92" spans="1:30" ht="14.4" x14ac:dyDescent="0.25">
      <c r="A92" s="23" t="s">
        <v>24</v>
      </c>
      <c r="B92" s="15" t="s">
        <v>25</v>
      </c>
      <c r="C92" s="24">
        <f>SUMIFS($E$7:$E$88,$B$7:$B$88,"DAS-2",$D$7:$D$88,"&lt;&gt;VAGO")</f>
        <v>6</v>
      </c>
      <c r="D92" s="24">
        <f>SUMIFS($E$7:$E$88,$B$7:$B$88,"DAS-2",$D$7:$D$88,"VAGO")</f>
        <v>0</v>
      </c>
      <c r="E92" s="24">
        <f t="shared" si="4"/>
        <v>6</v>
      </c>
      <c r="F92" s="28"/>
      <c r="G92" s="26">
        <f>SUMIF($B$7:$B$88,"DAS-2",$G$7:$G$88)</f>
        <v>0</v>
      </c>
      <c r="H92" s="26">
        <f>SUMIF($B$7:$B$88,"DAS-2",$H$7:$H$88)</f>
        <v>8478.25</v>
      </c>
      <c r="I92" s="26">
        <f>SUMIF($B$7:$B$88,"DAS-2",$I$7:$I$88)</f>
        <v>40695.72</v>
      </c>
      <c r="J92" s="26">
        <f>SUMIF($B$7:$B$88,"DAS-2",$J$7:$J$88)</f>
        <v>49173.970000000008</v>
      </c>
      <c r="K92" s="27"/>
      <c r="L92" s="27"/>
      <c r="M92" s="27"/>
      <c r="N92" s="27"/>
      <c r="O92" s="27"/>
      <c r="P92" s="27"/>
      <c r="Q92" s="27"/>
    </row>
    <row r="93" spans="1:30" ht="14.4" x14ac:dyDescent="0.25">
      <c r="A93" s="23" t="s">
        <v>26</v>
      </c>
      <c r="B93" s="15" t="s">
        <v>27</v>
      </c>
      <c r="C93" s="24">
        <f>SUMIFS($E$7:$E$88,$B$7:$B$88,"DAS-3",$D$7:$D$88,"&lt;&gt;VAGO")</f>
        <v>0</v>
      </c>
      <c r="D93" s="24">
        <f>SUMIFS($E$7:$E$88,$B$7:$B$88,"DAS-3",$D$7:$D$88,"VAGO")</f>
        <v>0</v>
      </c>
      <c r="E93" s="24">
        <f t="shared" si="4"/>
        <v>0</v>
      </c>
      <c r="F93" s="28"/>
      <c r="G93" s="26">
        <f>SUMIF($B$7:$B$88,"DAS-3",$G$7:$G$88)</f>
        <v>0</v>
      </c>
      <c r="H93" s="26">
        <f>SUMIF($B$7:$B$88,"DAS-3",$H$7:$H$88)</f>
        <v>0</v>
      </c>
      <c r="I93" s="26">
        <f>SUMIF($B$7:$B$88,"DAS-3",$I$7:$I$88)</f>
        <v>0</v>
      </c>
      <c r="J93" s="26">
        <f>SUMIF($B$7:$B$88,"DAS-3",$J$7:$J$88)</f>
        <v>0</v>
      </c>
      <c r="K93" s="27"/>
      <c r="L93" s="27"/>
      <c r="M93" s="27"/>
      <c r="N93" s="27"/>
      <c r="O93" s="27"/>
      <c r="P93" s="27"/>
      <c r="Q93" s="27"/>
    </row>
    <row r="94" spans="1:30" ht="14.4" x14ac:dyDescent="0.25">
      <c r="A94" s="29" t="s">
        <v>28</v>
      </c>
      <c r="B94" s="15" t="s">
        <v>29</v>
      </c>
      <c r="C94" s="24">
        <f>SUMIFS($E$7:$E$88,$B$7:$B$88,"DAS-4",$D$7:$D$88,"&lt;&gt;VAGO")</f>
        <v>9</v>
      </c>
      <c r="D94" s="24">
        <f>SUMIFS($E$7:$E$88,$B$7:$B$88,"DAS-4",$D$7:$D$88,"VAGO")</f>
        <v>2</v>
      </c>
      <c r="E94" s="24">
        <f t="shared" si="4"/>
        <v>11</v>
      </c>
      <c r="F94" s="30"/>
      <c r="G94" s="26">
        <f>SUMIF($B$7:$B$88,"DAS-4",$G$7:$G$88)</f>
        <v>0</v>
      </c>
      <c r="H94" s="26">
        <f>SUMIF($B$7:$B$88,"DAS-4",$H$7:$H$88)</f>
        <v>9171.9599999999991</v>
      </c>
      <c r="I94" s="26">
        <f>SUMIF($B$7:$B$88,"DAS-4",$I$7:$I$88)</f>
        <v>47169.99</v>
      </c>
      <c r="J94" s="26">
        <f>SUMIF($B$7:$B$88,"DAS-4",$J$7:$J$88)</f>
        <v>56341.95</v>
      </c>
      <c r="K94" s="27"/>
      <c r="L94" s="27"/>
      <c r="M94" s="27"/>
      <c r="N94" s="27"/>
      <c r="O94" s="27"/>
      <c r="P94" s="27"/>
      <c r="Q94" s="27"/>
    </row>
    <row r="95" spans="1:30" ht="14.4" x14ac:dyDescent="0.25">
      <c r="A95" s="29" t="s">
        <v>30</v>
      </c>
      <c r="B95" s="15" t="s">
        <v>31</v>
      </c>
      <c r="C95" s="24">
        <f>SUMIFS($E$7:$E$88,$B$7:$B$88,"DAS-5",$D$7:$D$88,"&lt;&gt;VAGO")</f>
        <v>5</v>
      </c>
      <c r="D95" s="24">
        <f>SUMIFS($E$7:$E$88,$B$7:$B$88,"DAS-5",$D$7:$D$88,"VAGO")</f>
        <v>0</v>
      </c>
      <c r="E95" s="24">
        <f t="shared" si="4"/>
        <v>5</v>
      </c>
      <c r="F95" s="30"/>
      <c r="G95" s="26">
        <f>SUMIF($B$7:$B$88,"DAS-5",$G$7:$G$88)</f>
        <v>0</v>
      </c>
      <c r="H95" s="26">
        <f>SUMIF($B$7:$B$88,"DAS-5",$H$7:$H$88)</f>
        <v>5395.25</v>
      </c>
      <c r="I95" s="26">
        <f>SUMIF($B$7:$B$88,"DAS-5",$I$7:$I$88)</f>
        <v>21581.05</v>
      </c>
      <c r="J95" s="26">
        <f>SUMIF($B$7:$B$88,"DAS-5",$J$7:$J$88)</f>
        <v>26976.300000000003</v>
      </c>
      <c r="K95" s="27"/>
      <c r="L95" s="27"/>
      <c r="M95" s="27"/>
      <c r="N95" s="27"/>
      <c r="O95" s="27"/>
      <c r="P95" s="27"/>
      <c r="Q95" s="27"/>
    </row>
    <row r="96" spans="1:30" ht="14.4" x14ac:dyDescent="0.25">
      <c r="A96" s="29" t="s">
        <v>32</v>
      </c>
      <c r="B96" s="15" t="s">
        <v>33</v>
      </c>
      <c r="C96" s="24">
        <f>SUMIFS($E$7:$E$88,$B$7:$B$88,"CAA-1",$D$7:$D$88,"&lt;&gt;VAGO")</f>
        <v>22</v>
      </c>
      <c r="D96" s="24">
        <f>SUMIFS($E$7:$E$88,$B$7:$B$88,"CAA-1",$D$7:$D$88,"VAGO")</f>
        <v>0</v>
      </c>
      <c r="E96" s="24">
        <f t="shared" si="4"/>
        <v>22</v>
      </c>
      <c r="F96" s="30"/>
      <c r="G96" s="26">
        <f>SUMIF($B$7:$B$88,"CAA-1",$G$7:$G$88)</f>
        <v>0</v>
      </c>
      <c r="H96" s="26">
        <f>SUMIF($B$7:$B$88,"CAA-1",$H$7:$H$88)</f>
        <v>20602.119999999988</v>
      </c>
      <c r="I96" s="26">
        <f>SUMIF($B$7:$B$88,"CAA-1",$I$7:$I$88)</f>
        <v>82408.700000000012</v>
      </c>
      <c r="J96" s="26">
        <f>SUMIF($B$7:$B$88,"CAA-1",$J$7:$J$88)</f>
        <v>103010.81999999996</v>
      </c>
      <c r="K96" s="27"/>
      <c r="L96" s="27"/>
      <c r="M96" s="27"/>
      <c r="N96" s="27"/>
      <c r="O96" s="27"/>
      <c r="P96" s="27"/>
      <c r="Q96" s="27"/>
    </row>
    <row r="97" spans="1:30" ht="14.4" x14ac:dyDescent="0.25">
      <c r="A97" s="29" t="s">
        <v>34</v>
      </c>
      <c r="B97" s="15" t="s">
        <v>35</v>
      </c>
      <c r="C97" s="24">
        <f>SUMIFS($E$7:$E$88,$B$7:$B$88,"CAA-2",$D$7:$D$88,"&lt;&gt;VAGO")</f>
        <v>9</v>
      </c>
      <c r="D97" s="24">
        <f>SUMIFS($E$7:$E$88,$B$7:$B$88,"CAA-2",$D$7:$D$88,"VAGO")</f>
        <v>1</v>
      </c>
      <c r="E97" s="24">
        <f t="shared" si="4"/>
        <v>10</v>
      </c>
      <c r="F97" s="30"/>
      <c r="G97" s="26">
        <f>SUMIF($B$7:$B$88,"CAA-2",$G$7:$G$88)</f>
        <v>0</v>
      </c>
      <c r="H97" s="26">
        <f>SUMIF($B$7:$B$88,"CAA-2",$H$7:$H$88)</f>
        <v>6936.75</v>
      </c>
      <c r="I97" s="26">
        <f>SUMIF($B$7:$B$88,"CAA-2",$I$7:$I$88)</f>
        <v>27747.090000000004</v>
      </c>
      <c r="J97" s="26">
        <f>SUMIF($B$7:$B$88,"CAA-2",$J$7:$J$88)</f>
        <v>34683.840000000011</v>
      </c>
      <c r="K97" s="27"/>
      <c r="L97" s="27"/>
      <c r="M97" s="27"/>
      <c r="N97" s="27"/>
      <c r="O97" s="27"/>
      <c r="P97" s="27"/>
      <c r="Q97" s="27"/>
    </row>
    <row r="98" spans="1:30" ht="14.4" x14ac:dyDescent="0.25">
      <c r="A98" s="29" t="s">
        <v>36</v>
      </c>
      <c r="B98" s="15" t="s">
        <v>37</v>
      </c>
      <c r="C98" s="24">
        <f>SUMIFS($E$7:$E$88,$B$7:$B$88,"CAA-3",$D$7:$D$88,"&lt;&gt;VAGO")</f>
        <v>7</v>
      </c>
      <c r="D98" s="24">
        <f>SUMIFS($E$7:$E$88,$B$7:$B$88,"CAA-3",$D$7:$D$88,"VAGO")</f>
        <v>4</v>
      </c>
      <c r="E98" s="24">
        <f t="shared" si="4"/>
        <v>11</v>
      </c>
      <c r="F98" s="28"/>
      <c r="G98" s="26">
        <f>SUMIF($B$7:$B$88,"CAA-3",$G$7:$G$88)</f>
        <v>0</v>
      </c>
      <c r="H98" s="26">
        <f>SUMIF($B$7:$B$88,"CAA-3",$H$7:$H$88)</f>
        <v>3506.9299999999994</v>
      </c>
      <c r="I98" s="26">
        <f>SUMIF($B$7:$B$88,"CAA-3",$I$7:$I$88)</f>
        <v>14027.719999999998</v>
      </c>
      <c r="J98" s="26">
        <f>SUMIF($B$7:$B$88,"CAA-3",$J$7:$J$88)</f>
        <v>17534.650000000001</v>
      </c>
      <c r="K98" s="27"/>
      <c r="L98" s="27"/>
      <c r="M98" s="27"/>
      <c r="N98" s="27"/>
      <c r="O98" s="27"/>
      <c r="P98" s="27"/>
      <c r="Q98" s="27"/>
    </row>
    <row r="99" spans="1:30" ht="14.4" x14ac:dyDescent="0.25">
      <c r="A99" s="29" t="s">
        <v>38</v>
      </c>
      <c r="B99" s="15" t="s">
        <v>39</v>
      </c>
      <c r="C99" s="24">
        <f>SUMIFS($E$7:$E$88,$B$7:$B$88,"CAA-4",$D$7:$D$88,"&lt;&gt;VAGO")</f>
        <v>0</v>
      </c>
      <c r="D99" s="24">
        <f>SUMIFS($E$7:$E$88,$B$7:$B$88,"CAA-4",$D$7:$D$88,"VAGO")</f>
        <v>0</v>
      </c>
      <c r="E99" s="24">
        <f>C99+D99</f>
        <v>0</v>
      </c>
      <c r="F99" s="28"/>
      <c r="G99" s="26">
        <f>SUMIF($B$7:$B$88,"CAA-4",$G$7:$G$88)</f>
        <v>0</v>
      </c>
      <c r="H99" s="26">
        <f>SUMIF($B$7:$B$88,"CAA-4",$H$7:$H$88)</f>
        <v>0</v>
      </c>
      <c r="I99" s="26">
        <f>SUMIF($B$7:$B$88,"CAA-4",$I$7:$I$88)</f>
        <v>0</v>
      </c>
      <c r="J99" s="26">
        <f>SUMIF($B$7:$B$88,"CAA-4",$J$7:$J$88)</f>
        <v>0</v>
      </c>
      <c r="K99" s="27"/>
      <c r="L99" s="27"/>
      <c r="M99" s="27"/>
      <c r="N99" s="27"/>
      <c r="O99" s="27"/>
      <c r="P99" s="27"/>
      <c r="Q99" s="27"/>
    </row>
    <row r="100" spans="1:30" ht="14.4" x14ac:dyDescent="0.25">
      <c r="A100" s="29" t="s">
        <v>40</v>
      </c>
      <c r="B100" s="15" t="s">
        <v>41</v>
      </c>
      <c r="C100" s="24">
        <f>SUMIFS($E$7:$E$88,$B$7:$B$88,"CAA-5",$D$7:$D$88,"&lt;&gt;VAGO")</f>
        <v>7</v>
      </c>
      <c r="D100" s="24">
        <f>SUMIFS($E$7:$E$88,$B$7:$B$88,"CAA-5",$D$7:$D$88,"VAGO")</f>
        <v>4</v>
      </c>
      <c r="E100" s="24">
        <f t="shared" si="4"/>
        <v>11</v>
      </c>
      <c r="F100" s="28"/>
      <c r="G100" s="26">
        <f>SUMIF($B$7:$B$88,"CAA-5",$G$7:$G$88)</f>
        <v>0</v>
      </c>
      <c r="H100" s="26">
        <f>SUMIF($B$7:$B$88,"CAA-5",$H$7:$H$88)</f>
        <v>1888.32</v>
      </c>
      <c r="I100" s="26">
        <f>SUMIF($B$7:$B$88,"CAA-5",$I$7:$I$88)</f>
        <v>7553.4199999999983</v>
      </c>
      <c r="J100" s="26">
        <f>SUMIF($B$7:$B$88,"CAA-5",$J$7:$J$88)</f>
        <v>9441.74</v>
      </c>
      <c r="K100" s="27"/>
      <c r="L100" s="27"/>
      <c r="M100" s="27"/>
      <c r="N100" s="27"/>
      <c r="O100" s="27"/>
      <c r="P100" s="27"/>
      <c r="Q100" s="27"/>
    </row>
    <row r="101" spans="1:30" ht="14.4" x14ac:dyDescent="0.25">
      <c r="A101" s="20" t="s">
        <v>42</v>
      </c>
      <c r="B101" s="22"/>
      <c r="C101" s="21">
        <f>SUM(C90:C100)</f>
        <v>69</v>
      </c>
      <c r="D101" s="21">
        <f>SUM(D90:D100)</f>
        <v>11</v>
      </c>
      <c r="E101" s="21">
        <f>SUM(E90:E100)</f>
        <v>80</v>
      </c>
      <c r="F101" s="22"/>
      <c r="G101" s="31">
        <f t="shared" ref="G101:J101" si="5">SUM(G90:G100)</f>
        <v>0</v>
      </c>
      <c r="H101" s="31">
        <f t="shared" si="5"/>
        <v>58995.579999999987</v>
      </c>
      <c r="I101" s="31">
        <f t="shared" si="5"/>
        <v>291481.28999999998</v>
      </c>
      <c r="J101" s="31">
        <f t="shared" si="5"/>
        <v>350476.87</v>
      </c>
      <c r="K101" s="27"/>
      <c r="L101" s="27"/>
      <c r="M101" s="27"/>
      <c r="N101" s="27"/>
      <c r="O101" s="27"/>
      <c r="P101" s="27"/>
      <c r="Q101" s="27"/>
    </row>
    <row r="102" spans="1:30" ht="45.75" customHeight="1" x14ac:dyDescent="0.25">
      <c r="A102" s="27"/>
      <c r="B102" s="27"/>
      <c r="C102" s="27"/>
      <c r="D102" s="27"/>
      <c r="E102" s="27"/>
      <c r="F102" s="27"/>
      <c r="G102" s="27"/>
      <c r="H102" s="18"/>
      <c r="I102" s="18"/>
      <c r="J102" s="32"/>
      <c r="K102" s="27"/>
      <c r="L102" s="27"/>
      <c r="M102" s="27"/>
      <c r="N102" s="27"/>
      <c r="O102" s="27"/>
      <c r="P102" s="27"/>
      <c r="Q102" s="27"/>
    </row>
    <row r="103" spans="1:30" ht="14.4" x14ac:dyDescent="0.25">
      <c r="A103" s="74" t="s">
        <v>43</v>
      </c>
      <c r="B103" s="66"/>
      <c r="C103" s="66"/>
      <c r="D103" s="66"/>
      <c r="E103" s="66"/>
      <c r="F103" s="66"/>
      <c r="G103" s="66"/>
      <c r="H103" s="66"/>
      <c r="I103" s="67"/>
      <c r="J103" s="27"/>
      <c r="K103" s="6"/>
      <c r="L103" s="27"/>
      <c r="M103" s="27"/>
      <c r="N103" s="27"/>
      <c r="O103" s="27"/>
      <c r="P103" s="27"/>
      <c r="Q103" s="27"/>
    </row>
    <row r="104" spans="1:30" ht="27.6" x14ac:dyDescent="0.25">
      <c r="A104" s="9" t="s">
        <v>44</v>
      </c>
      <c r="B104" s="9" t="s">
        <v>45</v>
      </c>
      <c r="C104" s="9" t="s">
        <v>46</v>
      </c>
      <c r="D104" s="9" t="s">
        <v>47</v>
      </c>
      <c r="E104" s="9" t="s">
        <v>48</v>
      </c>
      <c r="F104" s="9" t="s">
        <v>49</v>
      </c>
      <c r="G104" s="9" t="s">
        <v>50</v>
      </c>
      <c r="H104" s="9" t="s">
        <v>51</v>
      </c>
      <c r="I104" s="9" t="s">
        <v>52</v>
      </c>
      <c r="J104" s="33"/>
      <c r="K104" s="6"/>
      <c r="L104" s="33"/>
      <c r="M104" s="33"/>
      <c r="N104" s="33"/>
      <c r="O104" s="33"/>
      <c r="P104" s="33"/>
      <c r="Q104" s="33"/>
      <c r="R104" s="34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</row>
    <row r="105" spans="1:30" ht="14.4" x14ac:dyDescent="0.25">
      <c r="A105" s="13"/>
      <c r="B105" s="35"/>
      <c r="C105" s="14"/>
      <c r="D105" s="14"/>
      <c r="E105" s="15">
        <v>0</v>
      </c>
      <c r="F105" s="36"/>
      <c r="G105" s="16">
        <v>0</v>
      </c>
      <c r="H105" s="16">
        <v>0</v>
      </c>
      <c r="I105" s="17">
        <f t="shared" ref="I105:I114" si="6">SUM(G105:H105)</f>
        <v>0</v>
      </c>
      <c r="J105" s="27"/>
      <c r="K105" s="18"/>
      <c r="L105" s="18"/>
      <c r="M105" s="18"/>
      <c r="N105" s="18"/>
      <c r="O105" s="18"/>
      <c r="P105" s="18"/>
      <c r="Q105" s="1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ht="14.4" x14ac:dyDescent="0.25">
      <c r="A106" s="13"/>
      <c r="B106" s="35"/>
      <c r="C106" s="14"/>
      <c r="D106" s="14"/>
      <c r="E106" s="15">
        <v>0</v>
      </c>
      <c r="F106" s="36"/>
      <c r="G106" s="16">
        <v>0</v>
      </c>
      <c r="H106" s="16">
        <v>0</v>
      </c>
      <c r="I106" s="17">
        <f t="shared" si="6"/>
        <v>0</v>
      </c>
      <c r="J106" s="27"/>
      <c r="K106" s="18"/>
      <c r="L106" s="18"/>
      <c r="M106" s="18"/>
      <c r="N106" s="18"/>
      <c r="O106" s="18"/>
      <c r="P106" s="18"/>
      <c r="Q106" s="1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ht="14.4" x14ac:dyDescent="0.25">
      <c r="A107" s="13"/>
      <c r="B107" s="35"/>
      <c r="C107" s="14"/>
      <c r="D107" s="14"/>
      <c r="E107" s="15">
        <v>0</v>
      </c>
      <c r="F107" s="13"/>
      <c r="G107" s="16">
        <v>0</v>
      </c>
      <c r="H107" s="16">
        <v>0</v>
      </c>
      <c r="I107" s="17">
        <f t="shared" si="6"/>
        <v>0</v>
      </c>
      <c r="J107" s="27"/>
      <c r="K107" s="18"/>
      <c r="L107" s="18"/>
      <c r="M107" s="18"/>
      <c r="N107" s="18"/>
      <c r="O107" s="18"/>
      <c r="P107" s="18"/>
      <c r="Q107" s="1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ht="14.4" x14ac:dyDescent="0.25">
      <c r="A108" s="13"/>
      <c r="B108" s="35"/>
      <c r="C108" s="14"/>
      <c r="D108" s="14"/>
      <c r="E108" s="15">
        <v>0</v>
      </c>
      <c r="F108" s="13"/>
      <c r="G108" s="16">
        <v>0</v>
      </c>
      <c r="H108" s="16">
        <v>0</v>
      </c>
      <c r="I108" s="17">
        <f t="shared" si="6"/>
        <v>0</v>
      </c>
      <c r="J108" s="27"/>
      <c r="K108" s="18"/>
      <c r="L108" s="18"/>
      <c r="M108" s="18"/>
      <c r="N108" s="18"/>
      <c r="O108" s="18"/>
      <c r="P108" s="18"/>
      <c r="Q108" s="1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ht="14.4" x14ac:dyDescent="0.25">
      <c r="A109" s="13"/>
      <c r="B109" s="35"/>
      <c r="C109" s="14"/>
      <c r="D109" s="14"/>
      <c r="E109" s="15">
        <v>0</v>
      </c>
      <c r="F109" s="13"/>
      <c r="G109" s="16">
        <v>0</v>
      </c>
      <c r="H109" s="16">
        <v>0</v>
      </c>
      <c r="I109" s="17">
        <f t="shared" si="6"/>
        <v>0</v>
      </c>
      <c r="J109" s="27"/>
      <c r="K109" s="18"/>
      <c r="L109" s="18"/>
      <c r="M109" s="18"/>
      <c r="N109" s="18"/>
      <c r="O109" s="18"/>
      <c r="P109" s="18"/>
      <c r="Q109" s="1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ht="14.4" x14ac:dyDescent="0.25">
      <c r="A110" s="13"/>
      <c r="B110" s="35"/>
      <c r="C110" s="14"/>
      <c r="D110" s="14"/>
      <c r="E110" s="15">
        <v>0</v>
      </c>
      <c r="F110" s="13"/>
      <c r="G110" s="16">
        <v>0</v>
      </c>
      <c r="H110" s="16">
        <v>0</v>
      </c>
      <c r="I110" s="17">
        <f t="shared" si="6"/>
        <v>0</v>
      </c>
      <c r="J110" s="27"/>
      <c r="K110" s="18"/>
      <c r="L110" s="18"/>
      <c r="M110" s="18"/>
      <c r="N110" s="18"/>
      <c r="O110" s="18"/>
      <c r="P110" s="18"/>
      <c r="Q110" s="1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ht="14.4" x14ac:dyDescent="0.25">
      <c r="A111" s="13"/>
      <c r="B111" s="35"/>
      <c r="C111" s="14"/>
      <c r="D111" s="14"/>
      <c r="E111" s="15">
        <v>0</v>
      </c>
      <c r="F111" s="13"/>
      <c r="G111" s="16">
        <v>0</v>
      </c>
      <c r="H111" s="16">
        <v>0</v>
      </c>
      <c r="I111" s="17">
        <f t="shared" si="6"/>
        <v>0</v>
      </c>
      <c r="J111" s="27"/>
      <c r="K111" s="18"/>
      <c r="L111" s="18"/>
      <c r="M111" s="18"/>
      <c r="N111" s="18"/>
      <c r="O111" s="18"/>
      <c r="P111" s="18"/>
      <c r="Q111" s="1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ht="14.4" x14ac:dyDescent="0.25">
      <c r="A112" s="13"/>
      <c r="B112" s="35"/>
      <c r="C112" s="14"/>
      <c r="D112" s="14"/>
      <c r="E112" s="15">
        <v>0</v>
      </c>
      <c r="F112" s="13"/>
      <c r="G112" s="16">
        <v>0</v>
      </c>
      <c r="H112" s="16">
        <v>0</v>
      </c>
      <c r="I112" s="17">
        <f t="shared" si="6"/>
        <v>0</v>
      </c>
      <c r="J112" s="27"/>
      <c r="K112" s="18"/>
      <c r="L112" s="18"/>
      <c r="M112" s="18"/>
      <c r="N112" s="18"/>
      <c r="O112" s="18"/>
      <c r="P112" s="18"/>
      <c r="Q112" s="1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ht="14.4" x14ac:dyDescent="0.25">
      <c r="A113" s="13"/>
      <c r="B113" s="35"/>
      <c r="C113" s="14"/>
      <c r="D113" s="14"/>
      <c r="E113" s="15">
        <v>0</v>
      </c>
      <c r="F113" s="13"/>
      <c r="G113" s="16">
        <v>0</v>
      </c>
      <c r="H113" s="16">
        <v>0</v>
      </c>
      <c r="I113" s="17">
        <f t="shared" si="6"/>
        <v>0</v>
      </c>
      <c r="J113" s="27"/>
      <c r="K113" s="18"/>
      <c r="L113" s="18"/>
      <c r="M113" s="18"/>
      <c r="N113" s="18"/>
      <c r="O113" s="18"/>
      <c r="P113" s="18"/>
      <c r="Q113" s="1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ht="14.4" x14ac:dyDescent="0.25">
      <c r="A114" s="13"/>
      <c r="B114" s="35"/>
      <c r="C114" s="14"/>
      <c r="D114" s="14"/>
      <c r="E114" s="15">
        <v>0</v>
      </c>
      <c r="F114" s="13"/>
      <c r="G114" s="16">
        <v>0</v>
      </c>
      <c r="H114" s="16">
        <v>0</v>
      </c>
      <c r="I114" s="17">
        <f t="shared" si="6"/>
        <v>0</v>
      </c>
      <c r="J114" s="27"/>
      <c r="K114" s="18"/>
      <c r="L114" s="18"/>
      <c r="M114" s="18"/>
      <c r="N114" s="18"/>
      <c r="O114" s="18"/>
      <c r="P114" s="18"/>
      <c r="Q114" s="1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ht="41.4" x14ac:dyDescent="0.25">
      <c r="A115" s="20" t="s">
        <v>53</v>
      </c>
      <c r="B115" s="20" t="s">
        <v>54</v>
      </c>
      <c r="C115" s="21" t="s">
        <v>55</v>
      </c>
      <c r="D115" s="21" t="s">
        <v>56</v>
      </c>
      <c r="E115" s="21" t="s">
        <v>57</v>
      </c>
      <c r="F115" s="37"/>
      <c r="G115" s="21" t="s">
        <v>58</v>
      </c>
      <c r="H115" s="21" t="s">
        <v>59</v>
      </c>
      <c r="I115" s="21" t="s">
        <v>60</v>
      </c>
      <c r="J115" s="27"/>
      <c r="K115" s="6"/>
      <c r="L115" s="6"/>
      <c r="M115" s="6"/>
      <c r="N115" s="6"/>
      <c r="O115" s="6"/>
      <c r="P115" s="6"/>
      <c r="Q115" s="6"/>
      <c r="R115" s="38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</row>
    <row r="116" spans="1:30" ht="14.4" x14ac:dyDescent="0.25">
      <c r="A116" s="23" t="s">
        <v>61</v>
      </c>
      <c r="B116" s="39" t="s">
        <v>62</v>
      </c>
      <c r="C116" s="24">
        <f>SUMIFS($E$105:$E$114,$B$105:$B$114,"FDA",$D$105:$D$114,"&lt;&gt;VAGO")</f>
        <v>0</v>
      </c>
      <c r="D116" s="24">
        <f>SUMIFS($E$105:$E$114,$B$105:$B$114,"FDA",$D$105:$D$114,"VAGO")</f>
        <v>0</v>
      </c>
      <c r="E116" s="24">
        <f t="shared" ref="E116:E120" si="7">C116+D116</f>
        <v>0</v>
      </c>
      <c r="F116" s="25"/>
      <c r="G116" s="17">
        <f>SUMIF($B$105:$B$114,"FDA",$G$105:$G$114)</f>
        <v>0</v>
      </c>
      <c r="H116" s="17">
        <f>SUMIF($B$105:$B$114,"FDA",$H$105:$H$114)</f>
        <v>0</v>
      </c>
      <c r="I116" s="17">
        <f>SUMIF($B$105:$B$114,"FDA",$I$105:$I$114)</f>
        <v>0</v>
      </c>
      <c r="J116" s="18"/>
      <c r="K116" s="6"/>
      <c r="L116" s="18"/>
      <c r="M116" s="18"/>
      <c r="N116" s="18"/>
      <c r="O116" s="18"/>
      <c r="P116" s="18"/>
      <c r="Q116" s="1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ht="14.4" x14ac:dyDescent="0.25">
      <c r="A117" s="23" t="s">
        <v>63</v>
      </c>
      <c r="B117" s="39" t="s">
        <v>64</v>
      </c>
      <c r="C117" s="24">
        <f>SUMIFS($E$105:$E$114,$B$105:$B$114,"FDA-1",$D$105:$D$114,"&lt;&gt;VAGO")</f>
        <v>0</v>
      </c>
      <c r="D117" s="24">
        <f>SUMIFS($E$105:$E$114,$B$105:$B$114,"FDA-1",$D$105:$D$114,"VAGO")</f>
        <v>0</v>
      </c>
      <c r="E117" s="24">
        <f t="shared" si="7"/>
        <v>0</v>
      </c>
      <c r="F117" s="25"/>
      <c r="G117" s="17">
        <f>SUMIF($B$105:$B$114,"FDA-1",$G$105:$G$114)</f>
        <v>0</v>
      </c>
      <c r="H117" s="17">
        <f>SUMIF($B$105:$B$114,"FDA-1",$H$105:$H$114)</f>
        <v>0</v>
      </c>
      <c r="I117" s="17">
        <f>SUMIF($B$105:$B$114,"FDA-1",$I$105:$I$114)</f>
        <v>0</v>
      </c>
      <c r="J117" s="18"/>
      <c r="K117" s="6"/>
      <c r="L117" s="18"/>
      <c r="M117" s="18"/>
      <c r="N117" s="18"/>
      <c r="O117" s="18"/>
      <c r="P117" s="18"/>
      <c r="Q117" s="1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ht="14.4" x14ac:dyDescent="0.25">
      <c r="A118" s="23" t="s">
        <v>65</v>
      </c>
      <c r="B118" s="39" t="s">
        <v>66</v>
      </c>
      <c r="C118" s="24">
        <f>SUMIFS($E$105:$E$114,$B$105:$B$114,"FDA-2",$D$105:$D$114,"&lt;&gt;VAGO")</f>
        <v>0</v>
      </c>
      <c r="D118" s="24">
        <f>SUMIFS($E$105:$E$114,$B$105:$B$114,"FDA-2",$D$105:$D$114,"VAGO")</f>
        <v>0</v>
      </c>
      <c r="E118" s="24">
        <f t="shared" si="7"/>
        <v>0</v>
      </c>
      <c r="F118" s="28"/>
      <c r="G118" s="17">
        <f>SUMIF($B$105:$B$114,"FDA-2",$G$105:$G$114)</f>
        <v>0</v>
      </c>
      <c r="H118" s="17">
        <f>SUMIF($B$105:$B$114,"FDA-2",$H$105:$H$114)</f>
        <v>0</v>
      </c>
      <c r="I118" s="17">
        <f>SUMIF($B$105:$B$114,"FDA-2",$I$105:$I$114)</f>
        <v>0</v>
      </c>
      <c r="J118" s="18"/>
      <c r="K118" s="6"/>
      <c r="L118" s="18"/>
      <c r="M118" s="18"/>
      <c r="N118" s="18"/>
      <c r="O118" s="18"/>
      <c r="P118" s="18"/>
      <c r="Q118" s="1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ht="14.4" x14ac:dyDescent="0.25">
      <c r="A119" s="23" t="s">
        <v>67</v>
      </c>
      <c r="B119" s="39" t="s">
        <v>68</v>
      </c>
      <c r="C119" s="24">
        <f>SUMIFS($E$105:$E$114,$B$105:$B$114,"FDA-3",$D$105:$D$114,"&lt;&gt;VAGO")</f>
        <v>0</v>
      </c>
      <c r="D119" s="24">
        <f>SUMIFS($E$105:$E$114,$B$105:$B$114,"FDA-3",$D$105:$D$114,"VAGO")</f>
        <v>0</v>
      </c>
      <c r="E119" s="24">
        <f t="shared" si="7"/>
        <v>0</v>
      </c>
      <c r="F119" s="30"/>
      <c r="G119" s="17">
        <f>SUMIF($B$105:$B$114,"FDA-3",$G$105:$G$114)</f>
        <v>0</v>
      </c>
      <c r="H119" s="17">
        <f>SUMIF($B$105:$B$114,"FDA-3",$H$105:$H$114)</f>
        <v>0</v>
      </c>
      <c r="I119" s="17">
        <f>SUMIF($B$105:$B$114,"FDA-3",$I$105:$I$114)</f>
        <v>0</v>
      </c>
      <c r="J119" s="18"/>
      <c r="K119" s="6"/>
      <c r="L119" s="18"/>
      <c r="M119" s="18"/>
      <c r="N119" s="18"/>
      <c r="O119" s="18"/>
      <c r="P119" s="18"/>
      <c r="Q119" s="1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ht="14.4" x14ac:dyDescent="0.25">
      <c r="A120" s="23" t="s">
        <v>69</v>
      </c>
      <c r="B120" s="39" t="s">
        <v>70</v>
      </c>
      <c r="C120" s="24">
        <f>SUMIFS($E$105:$E$114,$B$105:$B$114,"FDA-4",$D$105:$D$114,"&lt;&gt;VAGO")</f>
        <v>0</v>
      </c>
      <c r="D120" s="24">
        <f>SUMIFS($E$105:$E$114,$B$105:$B$114,"FDA-4",$D$105:$D$114,"VAGO")</f>
        <v>0</v>
      </c>
      <c r="E120" s="24">
        <f t="shared" si="7"/>
        <v>0</v>
      </c>
      <c r="F120" s="28"/>
      <c r="G120" s="17">
        <f>SUMIF($B$105:$B$114,"FDA-4",$G$105:$G$114)</f>
        <v>0</v>
      </c>
      <c r="H120" s="17">
        <f>SUMIF($B$105:$B$114,"FDA-4",$H$105:$H$114)</f>
        <v>0</v>
      </c>
      <c r="I120" s="17">
        <f>SUMIF($B$105:$B$114,"FDA-4",$I$105:$I$114)</f>
        <v>0</v>
      </c>
      <c r="J120" s="18"/>
      <c r="K120" s="6"/>
      <c r="L120" s="18"/>
      <c r="M120" s="18"/>
      <c r="N120" s="18"/>
      <c r="O120" s="18"/>
      <c r="P120" s="18"/>
      <c r="Q120" s="1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ht="27.6" x14ac:dyDescent="0.25">
      <c r="A121" s="20" t="s">
        <v>71</v>
      </c>
      <c r="B121" s="37"/>
      <c r="C121" s="21">
        <f t="shared" ref="C121:E121" si="8">SUM(C117:C120)</f>
        <v>0</v>
      </c>
      <c r="D121" s="21">
        <f t="shared" si="8"/>
        <v>0</v>
      </c>
      <c r="E121" s="21">
        <f t="shared" si="8"/>
        <v>0</v>
      </c>
      <c r="F121" s="37"/>
      <c r="G121" s="40">
        <f t="shared" ref="G121:I121" si="9">SUM(G116:G120)</f>
        <v>0</v>
      </c>
      <c r="H121" s="40">
        <f t="shared" si="9"/>
        <v>0</v>
      </c>
      <c r="I121" s="40">
        <f t="shared" si="9"/>
        <v>0</v>
      </c>
      <c r="J121" s="18"/>
      <c r="K121" s="6"/>
      <c r="L121" s="18"/>
      <c r="M121" s="18"/>
      <c r="N121" s="18"/>
      <c r="O121" s="18"/>
      <c r="P121" s="18"/>
      <c r="Q121" s="1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ht="45" customHeight="1" x14ac:dyDescent="0.25">
      <c r="A122" s="32"/>
      <c r="B122" s="32"/>
      <c r="C122" s="32"/>
      <c r="D122" s="32"/>
      <c r="E122" s="32"/>
      <c r="F122" s="32"/>
      <c r="G122" s="32"/>
      <c r="H122" s="32"/>
      <c r="I122" s="6"/>
      <c r="J122" s="18"/>
      <c r="K122" s="6"/>
      <c r="L122" s="18"/>
      <c r="M122" s="18"/>
      <c r="N122" s="18"/>
      <c r="O122" s="18"/>
      <c r="P122" s="18"/>
      <c r="Q122" s="1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ht="14.4" x14ac:dyDescent="0.25">
      <c r="A123" s="74" t="s">
        <v>72</v>
      </c>
      <c r="B123" s="66"/>
      <c r="C123" s="66"/>
      <c r="D123" s="66"/>
      <c r="E123" s="66"/>
      <c r="F123" s="66"/>
      <c r="G123" s="66"/>
      <c r="H123" s="66"/>
      <c r="I123" s="67"/>
      <c r="J123" s="18"/>
      <c r="K123" s="6"/>
      <c r="L123" s="18"/>
      <c r="M123" s="18"/>
      <c r="N123" s="18"/>
      <c r="O123" s="18"/>
      <c r="P123" s="18"/>
      <c r="Q123" s="1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ht="27.6" x14ac:dyDescent="0.25">
      <c r="A124" s="41" t="s">
        <v>73</v>
      </c>
      <c r="B124" s="9" t="s">
        <v>74</v>
      </c>
      <c r="C124" s="9" t="s">
        <v>75</v>
      </c>
      <c r="D124" s="9" t="s">
        <v>76</v>
      </c>
      <c r="E124" s="9" t="s">
        <v>77</v>
      </c>
      <c r="F124" s="9" t="s">
        <v>78</v>
      </c>
      <c r="G124" s="9" t="s">
        <v>79</v>
      </c>
      <c r="H124" s="9" t="s">
        <v>80</v>
      </c>
      <c r="I124" s="9" t="s">
        <v>81</v>
      </c>
      <c r="J124" s="6"/>
      <c r="K124" s="6"/>
      <c r="L124" s="6"/>
      <c r="M124" s="6"/>
      <c r="N124" s="6"/>
      <c r="O124" s="6"/>
      <c r="P124" s="6"/>
      <c r="Q124" s="6"/>
      <c r="R124" s="34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</row>
    <row r="125" spans="1:30" ht="14.4" x14ac:dyDescent="0.25">
      <c r="A125" s="42"/>
      <c r="B125" s="43"/>
      <c r="C125" s="43"/>
      <c r="D125" s="14"/>
      <c r="E125" s="15">
        <v>0</v>
      </c>
      <c r="F125" s="42"/>
      <c r="G125" s="16">
        <v>0</v>
      </c>
      <c r="H125" s="16">
        <v>0</v>
      </c>
      <c r="I125" s="17">
        <f t="shared" ref="I125:I134" si="10">SUM(G125:H125)</f>
        <v>0</v>
      </c>
      <c r="J125" s="18"/>
      <c r="K125" s="18"/>
      <c r="L125" s="18"/>
      <c r="M125" s="18"/>
      <c r="N125" s="18"/>
      <c r="O125" s="18"/>
      <c r="P125" s="18"/>
      <c r="Q125" s="1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ht="14.4" x14ac:dyDescent="0.25">
      <c r="A126" s="13"/>
      <c r="B126" s="43"/>
      <c r="C126" s="14"/>
      <c r="D126" s="14"/>
      <c r="E126" s="15">
        <v>0</v>
      </c>
      <c r="F126" s="13"/>
      <c r="G126" s="16">
        <v>0</v>
      </c>
      <c r="H126" s="16">
        <v>0</v>
      </c>
      <c r="I126" s="17">
        <f t="shared" si="10"/>
        <v>0</v>
      </c>
      <c r="J126" s="18"/>
      <c r="K126" s="18"/>
      <c r="L126" s="18"/>
      <c r="M126" s="18"/>
      <c r="N126" s="18"/>
      <c r="O126" s="18"/>
      <c r="P126" s="18"/>
      <c r="Q126" s="1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ht="14.4" x14ac:dyDescent="0.25">
      <c r="A127" s="13"/>
      <c r="B127" s="43"/>
      <c r="C127" s="14"/>
      <c r="D127" s="14"/>
      <c r="E127" s="15">
        <v>0</v>
      </c>
      <c r="F127" s="36"/>
      <c r="G127" s="16">
        <v>0</v>
      </c>
      <c r="H127" s="16">
        <v>0</v>
      </c>
      <c r="I127" s="17">
        <f t="shared" si="10"/>
        <v>0</v>
      </c>
      <c r="J127" s="18"/>
      <c r="K127" s="18"/>
      <c r="L127" s="18"/>
      <c r="M127" s="18"/>
      <c r="N127" s="18"/>
      <c r="O127" s="18"/>
      <c r="P127" s="18"/>
      <c r="Q127" s="1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ht="14.4" x14ac:dyDescent="0.25">
      <c r="A128" s="42"/>
      <c r="B128" s="43"/>
      <c r="C128" s="14"/>
      <c r="D128" s="14"/>
      <c r="E128" s="15">
        <v>0</v>
      </c>
      <c r="F128" s="13"/>
      <c r="G128" s="16">
        <v>0</v>
      </c>
      <c r="H128" s="16">
        <v>0</v>
      </c>
      <c r="I128" s="17">
        <f t="shared" si="10"/>
        <v>0</v>
      </c>
      <c r="J128" s="18"/>
      <c r="K128" s="18"/>
      <c r="L128" s="18"/>
      <c r="M128" s="18"/>
      <c r="N128" s="18"/>
      <c r="O128" s="18"/>
      <c r="P128" s="18"/>
      <c r="Q128" s="1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ht="14.4" x14ac:dyDescent="0.25">
      <c r="A129" s="42"/>
      <c r="B129" s="43"/>
      <c r="C129" s="43"/>
      <c r="D129" s="14"/>
      <c r="E129" s="15">
        <v>0</v>
      </c>
      <c r="F129" s="42"/>
      <c r="G129" s="16">
        <v>0</v>
      </c>
      <c r="H129" s="16">
        <v>0</v>
      </c>
      <c r="I129" s="17">
        <f t="shared" si="10"/>
        <v>0</v>
      </c>
      <c r="J129" s="18"/>
      <c r="K129" s="18"/>
      <c r="L129" s="18"/>
      <c r="M129" s="18"/>
      <c r="N129" s="18"/>
      <c r="O129" s="18"/>
      <c r="P129" s="18"/>
      <c r="Q129" s="1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ht="14.4" x14ac:dyDescent="0.25">
      <c r="A130" s="42"/>
      <c r="B130" s="43"/>
      <c r="C130" s="43"/>
      <c r="D130" s="14"/>
      <c r="E130" s="15">
        <v>0</v>
      </c>
      <c r="F130" s="42"/>
      <c r="G130" s="16">
        <v>0</v>
      </c>
      <c r="H130" s="16">
        <v>0</v>
      </c>
      <c r="I130" s="17">
        <f t="shared" si="10"/>
        <v>0</v>
      </c>
      <c r="J130" s="18"/>
      <c r="K130" s="18"/>
      <c r="L130" s="18"/>
      <c r="M130" s="18"/>
      <c r="N130" s="18"/>
      <c r="O130" s="18"/>
      <c r="P130" s="18"/>
      <c r="Q130" s="1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ht="14.4" x14ac:dyDescent="0.25">
      <c r="A131" s="42"/>
      <c r="B131" s="43"/>
      <c r="C131" s="43"/>
      <c r="D131" s="14"/>
      <c r="E131" s="15">
        <v>0</v>
      </c>
      <c r="F131" s="42"/>
      <c r="G131" s="16">
        <v>0</v>
      </c>
      <c r="H131" s="16">
        <v>0</v>
      </c>
      <c r="I131" s="17">
        <f t="shared" si="10"/>
        <v>0</v>
      </c>
      <c r="J131" s="18"/>
      <c r="K131" s="18"/>
      <c r="L131" s="18"/>
      <c r="M131" s="18"/>
      <c r="N131" s="18"/>
      <c r="O131" s="18"/>
      <c r="P131" s="18"/>
      <c r="Q131" s="1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ht="14.4" x14ac:dyDescent="0.25">
      <c r="A132" s="42"/>
      <c r="B132" s="43"/>
      <c r="C132" s="43"/>
      <c r="D132" s="14"/>
      <c r="E132" s="15">
        <v>0</v>
      </c>
      <c r="F132" s="42"/>
      <c r="G132" s="16">
        <v>0</v>
      </c>
      <c r="H132" s="16">
        <v>0</v>
      </c>
      <c r="I132" s="17">
        <f t="shared" si="10"/>
        <v>0</v>
      </c>
      <c r="J132" s="18"/>
      <c r="K132" s="18"/>
      <c r="L132" s="18"/>
      <c r="M132" s="18"/>
      <c r="N132" s="18"/>
      <c r="O132" s="18"/>
      <c r="P132" s="18"/>
      <c r="Q132" s="1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ht="14.4" x14ac:dyDescent="0.25">
      <c r="A133" s="42"/>
      <c r="B133" s="43"/>
      <c r="C133" s="43"/>
      <c r="D133" s="14"/>
      <c r="E133" s="15">
        <v>0</v>
      </c>
      <c r="F133" s="42"/>
      <c r="G133" s="16">
        <v>0</v>
      </c>
      <c r="H133" s="16">
        <v>0</v>
      </c>
      <c r="I133" s="17">
        <f t="shared" si="10"/>
        <v>0</v>
      </c>
      <c r="J133" s="18"/>
      <c r="K133" s="18"/>
      <c r="L133" s="18"/>
      <c r="M133" s="18"/>
      <c r="N133" s="18"/>
      <c r="O133" s="18"/>
      <c r="P133" s="18"/>
      <c r="Q133" s="1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ht="14.4" x14ac:dyDescent="0.25">
      <c r="A134" s="42"/>
      <c r="B134" s="43"/>
      <c r="C134" s="43"/>
      <c r="D134" s="14"/>
      <c r="E134" s="15">
        <v>0</v>
      </c>
      <c r="F134" s="42"/>
      <c r="G134" s="16">
        <v>0</v>
      </c>
      <c r="H134" s="16">
        <v>0</v>
      </c>
      <c r="I134" s="17">
        <f t="shared" si="10"/>
        <v>0</v>
      </c>
      <c r="J134" s="18"/>
      <c r="K134" s="18"/>
      <c r="L134" s="18"/>
      <c r="M134" s="18"/>
      <c r="N134" s="18"/>
      <c r="O134" s="18"/>
      <c r="P134" s="18"/>
      <c r="Q134" s="1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ht="41.4" x14ac:dyDescent="0.25">
      <c r="A135" s="20" t="s">
        <v>82</v>
      </c>
      <c r="B135" s="20" t="s">
        <v>83</v>
      </c>
      <c r="C135" s="21" t="s">
        <v>84</v>
      </c>
      <c r="D135" s="21" t="s">
        <v>85</v>
      </c>
      <c r="E135" s="21" t="s">
        <v>86</v>
      </c>
      <c r="F135" s="37"/>
      <c r="G135" s="21" t="s">
        <v>87</v>
      </c>
      <c r="H135" s="21" t="s">
        <v>88</v>
      </c>
      <c r="I135" s="21" t="s">
        <v>89</v>
      </c>
      <c r="J135" s="18"/>
      <c r="K135" s="18"/>
      <c r="L135" s="18"/>
      <c r="M135" s="18"/>
      <c r="N135" s="18"/>
      <c r="O135" s="18"/>
      <c r="P135" s="18"/>
      <c r="Q135" s="18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</row>
    <row r="136" spans="1:30" ht="14.4" x14ac:dyDescent="0.25">
      <c r="A136" s="23" t="s">
        <v>90</v>
      </c>
      <c r="B136" s="39" t="s">
        <v>91</v>
      </c>
      <c r="C136" s="24">
        <f>SUMIFS($E$125:$E$134,$B$125:$B$134,"FGS-1",$D$125:$D$134,"&lt;&gt;VAGO")</f>
        <v>0</v>
      </c>
      <c r="D136" s="24">
        <f>SUMIFS($E$125:$E$134,$B$125:$B$134,"FGS-1",$D$125:$D$134,"VAGO")</f>
        <v>0</v>
      </c>
      <c r="E136" s="24">
        <f t="shared" ref="E136:E141" si="11">C136+D136</f>
        <v>0</v>
      </c>
      <c r="F136" s="25"/>
      <c r="G136" s="17">
        <f t="shared" ref="G136:I136" si="12">SUMIF($B$125:$B$134,"FGS-1",$G$125:$G$134)</f>
        <v>0</v>
      </c>
      <c r="H136" s="17">
        <f t="shared" si="12"/>
        <v>0</v>
      </c>
      <c r="I136" s="17">
        <f t="shared" si="12"/>
        <v>0</v>
      </c>
      <c r="J136" s="18"/>
      <c r="K136" s="18"/>
      <c r="L136" s="18"/>
      <c r="M136" s="18"/>
      <c r="N136" s="18"/>
      <c r="O136" s="18"/>
      <c r="P136" s="18"/>
      <c r="Q136" s="18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</row>
    <row r="137" spans="1:30" ht="14.4" x14ac:dyDescent="0.25">
      <c r="A137" s="23" t="s">
        <v>92</v>
      </c>
      <c r="B137" s="39" t="s">
        <v>93</v>
      </c>
      <c r="C137" s="24">
        <f>SUMIFS($E$125:$E$134,$B$125:$B$134,"FGS-2",$D$125:$D$134,"&lt;&gt;VAGO")</f>
        <v>0</v>
      </c>
      <c r="D137" s="24">
        <f>SUMIFS($E$125:$E$134,$B$125:$B$134,"FGS-2",$D$125:$D$134,"VAGO")</f>
        <v>0</v>
      </c>
      <c r="E137" s="24">
        <f t="shared" si="11"/>
        <v>0</v>
      </c>
      <c r="F137" s="28"/>
      <c r="G137" s="17">
        <f t="shared" ref="G137:I137" si="13">SUMIF($B$125:$B$134,"FGS-2",$G$125:$G$134)</f>
        <v>0</v>
      </c>
      <c r="H137" s="17">
        <f t="shared" si="13"/>
        <v>0</v>
      </c>
      <c r="I137" s="17">
        <f t="shared" si="13"/>
        <v>0</v>
      </c>
      <c r="J137" s="18"/>
      <c r="K137" s="18"/>
      <c r="L137" s="18"/>
      <c r="M137" s="18"/>
      <c r="N137" s="18"/>
      <c r="O137" s="18"/>
      <c r="P137" s="18"/>
      <c r="Q137" s="18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</row>
    <row r="138" spans="1:30" ht="14.4" x14ac:dyDescent="0.25">
      <c r="A138" s="23" t="s">
        <v>94</v>
      </c>
      <c r="B138" s="39" t="s">
        <v>95</v>
      </c>
      <c r="C138" s="24">
        <f>SUMIFS($E$125:$E$134,$B$125:$B$134,"FGS-3",$D$125:$D$134,"&lt;&gt;VAGO")</f>
        <v>0</v>
      </c>
      <c r="D138" s="24">
        <f>SUMIFS($E$125:$E$134,$B$125:$B$134,"FGS-3",$D$125:$D$134,"VAGO")</f>
        <v>0</v>
      </c>
      <c r="E138" s="24">
        <f t="shared" si="11"/>
        <v>0</v>
      </c>
      <c r="F138" s="28"/>
      <c r="G138" s="17">
        <f t="shared" ref="G138:I138" si="14">SUMIF($B$125:$B$134,"FGS-3",$G$125:$G$134)</f>
        <v>0</v>
      </c>
      <c r="H138" s="17">
        <f t="shared" si="14"/>
        <v>0</v>
      </c>
      <c r="I138" s="17">
        <f t="shared" si="14"/>
        <v>0</v>
      </c>
      <c r="J138" s="18"/>
      <c r="K138" s="18"/>
      <c r="L138" s="18"/>
      <c r="M138" s="18"/>
      <c r="N138" s="18"/>
      <c r="O138" s="18"/>
      <c r="P138" s="18"/>
      <c r="Q138" s="18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</row>
    <row r="139" spans="1:30" ht="14.4" x14ac:dyDescent="0.25">
      <c r="A139" s="29" t="s">
        <v>96</v>
      </c>
      <c r="B139" s="44" t="s">
        <v>97</v>
      </c>
      <c r="C139" s="24">
        <f>SUMIFS($E$125:$E$134,$B$125:$B$134,"FGA-1",$D$125:$D$134,"&lt;&gt;VAGO")</f>
        <v>0</v>
      </c>
      <c r="D139" s="24">
        <f>SUMIFS($E$125:$E$134,$B$125:$B$134,"FGA-1",$D$125:$D$134,"VAGO")</f>
        <v>0</v>
      </c>
      <c r="E139" s="24">
        <f t="shared" si="11"/>
        <v>0</v>
      </c>
      <c r="F139" s="30"/>
      <c r="G139" s="17">
        <f t="shared" ref="G139:I139" si="15">SUMIF($B$125:$B$134,"FGA-1",$G$125:$G$134)</f>
        <v>0</v>
      </c>
      <c r="H139" s="17">
        <f t="shared" si="15"/>
        <v>0</v>
      </c>
      <c r="I139" s="17">
        <f t="shared" si="15"/>
        <v>0</v>
      </c>
      <c r="J139" s="18"/>
      <c r="K139" s="18"/>
      <c r="L139" s="18"/>
      <c r="M139" s="18"/>
      <c r="N139" s="18"/>
      <c r="O139" s="18"/>
      <c r="P139" s="18"/>
      <c r="Q139" s="18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</row>
    <row r="140" spans="1:30" ht="14.4" x14ac:dyDescent="0.25">
      <c r="A140" s="23" t="s">
        <v>98</v>
      </c>
      <c r="B140" s="39" t="s">
        <v>99</v>
      </c>
      <c r="C140" s="24">
        <f>SUMIFS($E$125:$E$134,$B$125:$B$134,"FGA-2",$D$125:$D$134,"&lt;&gt;VAGO")</f>
        <v>0</v>
      </c>
      <c r="D140" s="24">
        <f>SUMIFS($E$125:$E$134,$B$125:$B$134,"FGA-2",$D$125:$D$134,"VAGO")</f>
        <v>0</v>
      </c>
      <c r="E140" s="24">
        <f t="shared" si="11"/>
        <v>0</v>
      </c>
      <c r="F140" s="30"/>
      <c r="G140" s="17">
        <f t="shared" ref="G140:I140" si="16">SUMIF($B$125:$B$134,"FGA-2",$G$125:$G$134)</f>
        <v>0</v>
      </c>
      <c r="H140" s="17">
        <f t="shared" si="16"/>
        <v>0</v>
      </c>
      <c r="I140" s="17">
        <f t="shared" si="16"/>
        <v>0</v>
      </c>
      <c r="J140" s="18"/>
      <c r="K140" s="18"/>
      <c r="L140" s="18"/>
      <c r="M140" s="18"/>
      <c r="N140" s="18"/>
      <c r="O140" s="18"/>
      <c r="P140" s="18"/>
      <c r="Q140" s="18"/>
      <c r="R140" s="34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</row>
    <row r="141" spans="1:30" ht="14.4" x14ac:dyDescent="0.25">
      <c r="A141" s="23" t="s">
        <v>100</v>
      </c>
      <c r="B141" s="39" t="s">
        <v>101</v>
      </c>
      <c r="C141" s="24">
        <f>SUMIFS($E$125:$E$134,$B$125:$B$134,"FGA-3",$D$125:$D$134,"&lt;&gt;VAGO")</f>
        <v>0</v>
      </c>
      <c r="D141" s="24">
        <f>SUMIFS($E$125:$E$134,$B$125:$B$134,"FGA-3",$D$125:$D$134,"VAGO")</f>
        <v>0</v>
      </c>
      <c r="E141" s="24">
        <f t="shared" si="11"/>
        <v>0</v>
      </c>
      <c r="F141" s="28"/>
      <c r="G141" s="17">
        <f t="shared" ref="G141:I141" si="17">SUMIF($B$125:$B$134,"FGA-3",$G$125:$G$134)</f>
        <v>0</v>
      </c>
      <c r="H141" s="17">
        <f t="shared" si="17"/>
        <v>0</v>
      </c>
      <c r="I141" s="17">
        <f t="shared" si="17"/>
        <v>0</v>
      </c>
      <c r="J141" s="18"/>
      <c r="K141" s="18"/>
      <c r="L141" s="18"/>
      <c r="M141" s="18"/>
      <c r="N141" s="18"/>
      <c r="O141" s="18"/>
      <c r="P141" s="18"/>
      <c r="Q141" s="18"/>
      <c r="R141" s="38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</row>
    <row r="142" spans="1:30" ht="27.6" x14ac:dyDescent="0.25">
      <c r="A142" s="20" t="s">
        <v>102</v>
      </c>
      <c r="B142" s="37"/>
      <c r="C142" s="21">
        <f t="shared" ref="C142:E142" si="18">SUM(C136:C141)</f>
        <v>0</v>
      </c>
      <c r="D142" s="21">
        <f t="shared" si="18"/>
        <v>0</v>
      </c>
      <c r="E142" s="21">
        <f t="shared" si="18"/>
        <v>0</v>
      </c>
      <c r="F142" s="37"/>
      <c r="G142" s="40">
        <f t="shared" ref="G142:I142" si="19">SUM(G136:G141)</f>
        <v>0</v>
      </c>
      <c r="H142" s="40">
        <f t="shared" si="19"/>
        <v>0</v>
      </c>
      <c r="I142" s="40">
        <f t="shared" si="19"/>
        <v>0</v>
      </c>
      <c r="J142" s="18"/>
      <c r="K142" s="18"/>
      <c r="L142" s="18"/>
      <c r="M142" s="18"/>
      <c r="N142" s="18"/>
      <c r="O142" s="18"/>
      <c r="P142" s="18"/>
      <c r="Q142" s="18"/>
      <c r="R142" s="38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</row>
    <row r="143" spans="1:30" ht="33" customHeight="1" x14ac:dyDescent="0.25">
      <c r="A143" s="27"/>
      <c r="B143" s="27"/>
      <c r="C143" s="27"/>
      <c r="D143" s="27"/>
      <c r="E143" s="27"/>
      <c r="F143" s="27"/>
      <c r="G143" s="27"/>
      <c r="H143" s="27"/>
      <c r="I143" s="33"/>
      <c r="J143" s="33"/>
      <c r="K143" s="6"/>
      <c r="L143" s="33"/>
      <c r="M143" s="33"/>
      <c r="N143" s="33"/>
      <c r="O143" s="33"/>
      <c r="P143" s="33"/>
      <c r="Q143" s="33"/>
      <c r="R143" s="34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</row>
    <row r="144" spans="1:30" ht="41.4" x14ac:dyDescent="0.25">
      <c r="A144" s="20"/>
      <c r="B144" s="20"/>
      <c r="C144" s="21" t="s">
        <v>103</v>
      </c>
      <c r="D144" s="21" t="s">
        <v>104</v>
      </c>
      <c r="E144" s="21" t="s">
        <v>105</v>
      </c>
      <c r="F144" s="22"/>
      <c r="G144" s="21" t="s">
        <v>106</v>
      </c>
      <c r="H144" s="21" t="s">
        <v>107</v>
      </c>
      <c r="I144" s="21" t="s">
        <v>108</v>
      </c>
      <c r="J144" s="33"/>
      <c r="K144" s="6"/>
      <c r="L144" s="33"/>
      <c r="M144" s="33"/>
      <c r="N144" s="33"/>
      <c r="O144" s="33"/>
      <c r="P144" s="33"/>
      <c r="Q144" s="33"/>
      <c r="R144" s="34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</row>
    <row r="145" spans="1:30" ht="27.6" x14ac:dyDescent="0.25">
      <c r="A145" s="20" t="s">
        <v>109</v>
      </c>
      <c r="B145" s="22"/>
      <c r="C145" s="21">
        <f t="shared" ref="C145:E145" si="20">SUM(C101+C121+C142)</f>
        <v>69</v>
      </c>
      <c r="D145" s="21">
        <f t="shared" si="20"/>
        <v>11</v>
      </c>
      <c r="E145" s="21">
        <f t="shared" si="20"/>
        <v>80</v>
      </c>
      <c r="F145" s="22"/>
      <c r="G145" s="40">
        <f t="shared" ref="G145:I145" si="21">SUM(H101+G121+G142)</f>
        <v>58995.579999999987</v>
      </c>
      <c r="H145" s="40">
        <f t="shared" si="21"/>
        <v>291481.28999999998</v>
      </c>
      <c r="I145" s="40">
        <f t="shared" si="21"/>
        <v>350476.87</v>
      </c>
      <c r="J145" s="33"/>
      <c r="K145" s="6"/>
      <c r="L145" s="33"/>
      <c r="M145" s="33"/>
      <c r="N145" s="33"/>
      <c r="O145" s="33"/>
      <c r="P145" s="33"/>
      <c r="Q145" s="33"/>
      <c r="R145" s="34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</row>
    <row r="146" spans="1:30" ht="30" customHeight="1" x14ac:dyDescent="0.25">
      <c r="A146" s="27"/>
      <c r="B146" s="27"/>
      <c r="C146" s="27"/>
      <c r="D146" s="27"/>
      <c r="E146" s="27"/>
      <c r="F146" s="27"/>
      <c r="G146" s="27"/>
      <c r="H146" s="27"/>
      <c r="I146" s="33"/>
      <c r="J146" s="33"/>
      <c r="K146" s="6"/>
      <c r="L146" s="33"/>
      <c r="M146" s="33"/>
      <c r="N146" s="33"/>
      <c r="O146" s="33"/>
      <c r="P146" s="33"/>
      <c r="Q146" s="33"/>
      <c r="R146" s="34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</row>
    <row r="147" spans="1:30" ht="14.4" x14ac:dyDescent="0.25">
      <c r="A147" s="71" t="s">
        <v>110</v>
      </c>
      <c r="B147" s="66"/>
      <c r="C147" s="66"/>
      <c r="D147" s="66"/>
      <c r="E147" s="66"/>
      <c r="F147" s="67"/>
      <c r="G147" s="18"/>
      <c r="H147" s="27"/>
      <c r="I147" s="27"/>
      <c r="J147" s="27"/>
      <c r="K147" s="18"/>
      <c r="L147" s="27"/>
      <c r="M147" s="33"/>
      <c r="N147" s="33"/>
      <c r="O147" s="33"/>
      <c r="P147" s="33"/>
      <c r="Q147" s="33"/>
      <c r="R147" s="34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</row>
    <row r="148" spans="1:30" ht="14.4" x14ac:dyDescent="0.25">
      <c r="A148" s="75" t="s">
        <v>111</v>
      </c>
      <c r="B148" s="66"/>
      <c r="C148" s="66"/>
      <c r="D148" s="66"/>
      <c r="E148" s="66"/>
      <c r="F148" s="67"/>
      <c r="G148" s="18"/>
      <c r="H148" s="27"/>
      <c r="I148" s="27"/>
      <c r="J148" s="27"/>
      <c r="K148" s="27"/>
      <c r="L148" s="27"/>
      <c r="M148" s="33"/>
      <c r="N148" s="33"/>
      <c r="O148" s="33"/>
      <c r="P148" s="33"/>
      <c r="Q148" s="33"/>
      <c r="R148" s="34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</row>
    <row r="149" spans="1:30" ht="14.4" x14ac:dyDescent="0.25">
      <c r="A149" s="75" t="s">
        <v>112</v>
      </c>
      <c r="B149" s="66"/>
      <c r="C149" s="66"/>
      <c r="D149" s="66"/>
      <c r="E149" s="66"/>
      <c r="F149" s="67"/>
      <c r="G149" s="18"/>
      <c r="H149" s="27"/>
      <c r="I149" s="27"/>
      <c r="J149" s="27"/>
      <c r="K149" s="27"/>
      <c r="L149" s="27"/>
      <c r="M149" s="33"/>
      <c r="N149" s="33"/>
      <c r="O149" s="33"/>
      <c r="P149" s="33"/>
      <c r="Q149" s="33"/>
      <c r="R149" s="34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</row>
    <row r="150" spans="1:30" ht="14.4" x14ac:dyDescent="0.25">
      <c r="A150" s="73" t="s">
        <v>113</v>
      </c>
      <c r="B150" s="66"/>
      <c r="C150" s="66"/>
      <c r="D150" s="66"/>
      <c r="E150" s="66"/>
      <c r="F150" s="67"/>
      <c r="G150" s="18"/>
      <c r="H150" s="27"/>
      <c r="I150" s="27"/>
      <c r="J150" s="27"/>
      <c r="K150" s="27"/>
      <c r="L150" s="27"/>
      <c r="M150" s="33"/>
      <c r="N150" s="33"/>
      <c r="O150" s="33"/>
      <c r="P150" s="33"/>
      <c r="Q150" s="33"/>
      <c r="R150" s="34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</row>
    <row r="151" spans="1:30" ht="14.4" x14ac:dyDescent="0.25">
      <c r="A151" s="73" t="s">
        <v>114</v>
      </c>
      <c r="B151" s="66"/>
      <c r="C151" s="66"/>
      <c r="D151" s="66"/>
      <c r="E151" s="66"/>
      <c r="F151" s="67"/>
      <c r="G151" s="18"/>
      <c r="H151" s="27"/>
      <c r="I151" s="27"/>
      <c r="J151" s="27"/>
      <c r="K151" s="27"/>
      <c r="L151" s="27"/>
      <c r="M151" s="33"/>
      <c r="N151" s="33"/>
      <c r="O151" s="33"/>
      <c r="P151" s="33"/>
      <c r="Q151" s="33"/>
      <c r="R151" s="34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</row>
    <row r="152" spans="1:30" ht="14.4" x14ac:dyDescent="0.25">
      <c r="A152" s="73" t="s">
        <v>115</v>
      </c>
      <c r="B152" s="66"/>
      <c r="C152" s="66"/>
      <c r="D152" s="66"/>
      <c r="E152" s="66"/>
      <c r="F152" s="67"/>
      <c r="G152" s="18"/>
      <c r="H152" s="27"/>
      <c r="I152" s="27"/>
      <c r="J152" s="27"/>
      <c r="K152" s="27"/>
      <c r="L152" s="27"/>
      <c r="M152" s="33"/>
      <c r="N152" s="33"/>
      <c r="O152" s="33"/>
      <c r="P152" s="33"/>
      <c r="Q152" s="33"/>
      <c r="R152" s="34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</row>
    <row r="153" spans="1:30" ht="14.4" x14ac:dyDescent="0.25">
      <c r="A153" s="73"/>
      <c r="B153" s="66"/>
      <c r="C153" s="66"/>
      <c r="D153" s="66"/>
      <c r="E153" s="66"/>
      <c r="F153" s="67"/>
      <c r="G153" s="18"/>
      <c r="H153" s="27"/>
      <c r="I153" s="27"/>
      <c r="J153" s="27"/>
      <c r="K153" s="27"/>
      <c r="L153" s="27"/>
      <c r="M153" s="33"/>
      <c r="N153" s="33"/>
      <c r="O153" s="33"/>
      <c r="P153" s="33"/>
      <c r="Q153" s="33"/>
      <c r="R153" s="34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</row>
    <row r="154" spans="1:30" ht="14.4" x14ac:dyDescent="0.25">
      <c r="A154" s="73"/>
      <c r="B154" s="66"/>
      <c r="C154" s="66"/>
      <c r="D154" s="66"/>
      <c r="E154" s="66"/>
      <c r="F154" s="67"/>
      <c r="G154" s="18"/>
      <c r="H154" s="27"/>
      <c r="I154" s="27"/>
      <c r="J154" s="27"/>
      <c r="K154" s="27"/>
      <c r="L154" s="27"/>
      <c r="M154" s="33"/>
      <c r="N154" s="33"/>
      <c r="O154" s="33"/>
      <c r="P154" s="33"/>
      <c r="Q154" s="33"/>
      <c r="R154" s="34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</row>
    <row r="155" spans="1:30" ht="14.4" x14ac:dyDescent="0.25">
      <c r="A155" s="68"/>
      <c r="B155" s="66"/>
      <c r="C155" s="66"/>
      <c r="D155" s="66"/>
      <c r="E155" s="66"/>
      <c r="F155" s="67"/>
      <c r="G155" s="18"/>
      <c r="H155" s="27"/>
      <c r="I155" s="27"/>
      <c r="J155" s="27"/>
      <c r="K155" s="27"/>
      <c r="L155" s="27"/>
      <c r="M155" s="33"/>
      <c r="N155" s="33"/>
      <c r="O155" s="33"/>
      <c r="P155" s="33"/>
      <c r="Q155" s="33"/>
      <c r="R155" s="34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</row>
    <row r="156" spans="1:30" ht="14.4" x14ac:dyDescent="0.25">
      <c r="A156" s="68"/>
      <c r="B156" s="66"/>
      <c r="C156" s="66"/>
      <c r="D156" s="66"/>
      <c r="E156" s="66"/>
      <c r="F156" s="67"/>
      <c r="G156" s="18"/>
      <c r="H156" s="27"/>
      <c r="I156" s="27"/>
      <c r="J156" s="27"/>
      <c r="K156" s="27"/>
      <c r="L156" s="27"/>
      <c r="M156" s="33"/>
      <c r="N156" s="33"/>
      <c r="O156" s="33"/>
      <c r="P156" s="33"/>
      <c r="Q156" s="33"/>
      <c r="R156" s="34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</row>
    <row r="157" spans="1:30" ht="14.4" x14ac:dyDescent="0.25">
      <c r="A157" s="68"/>
      <c r="B157" s="66"/>
      <c r="C157" s="66"/>
      <c r="D157" s="66"/>
      <c r="E157" s="66"/>
      <c r="F157" s="67"/>
      <c r="G157" s="18"/>
      <c r="H157" s="27"/>
      <c r="I157" s="27"/>
      <c r="J157" s="27"/>
      <c r="K157" s="27"/>
      <c r="L157" s="27"/>
      <c r="M157" s="33"/>
      <c r="N157" s="33"/>
      <c r="O157" s="33"/>
      <c r="P157" s="33"/>
      <c r="Q157" s="33"/>
      <c r="R157" s="34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</row>
    <row r="158" spans="1:30" ht="14.4" x14ac:dyDescent="0.25">
      <c r="A158" s="68"/>
      <c r="B158" s="66"/>
      <c r="C158" s="66"/>
      <c r="D158" s="66"/>
      <c r="E158" s="66"/>
      <c r="F158" s="67"/>
      <c r="G158" s="18"/>
      <c r="H158" s="27"/>
      <c r="I158" s="27"/>
      <c r="J158" s="27"/>
      <c r="K158" s="27"/>
      <c r="L158" s="27"/>
      <c r="M158" s="33"/>
      <c r="N158" s="33"/>
      <c r="O158" s="33"/>
      <c r="P158" s="33"/>
      <c r="Q158" s="33"/>
      <c r="R158" s="34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</row>
    <row r="159" spans="1:30" ht="14.4" x14ac:dyDescent="0.25">
      <c r="A159" s="68"/>
      <c r="B159" s="66"/>
      <c r="C159" s="66"/>
      <c r="D159" s="66"/>
      <c r="E159" s="66"/>
      <c r="F159" s="67"/>
      <c r="G159" s="18"/>
      <c r="H159" s="27"/>
      <c r="I159" s="27"/>
      <c r="J159" s="27"/>
      <c r="K159" s="27"/>
      <c r="L159" s="27"/>
      <c r="M159" s="33"/>
      <c r="N159" s="33"/>
      <c r="O159" s="33"/>
      <c r="P159" s="33"/>
      <c r="Q159" s="33"/>
      <c r="R159" s="34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</row>
    <row r="160" spans="1:30" ht="32.25" customHeight="1" x14ac:dyDescent="0.25">
      <c r="A160" s="69"/>
      <c r="B160" s="70"/>
      <c r="C160" s="70"/>
      <c r="D160" s="70"/>
      <c r="E160" s="70"/>
      <c r="F160" s="70"/>
      <c r="G160" s="18"/>
      <c r="H160" s="27"/>
      <c r="I160" s="27"/>
      <c r="J160" s="27"/>
      <c r="K160" s="27"/>
      <c r="L160" s="27"/>
      <c r="M160" s="33"/>
      <c r="N160" s="33"/>
      <c r="O160" s="33"/>
      <c r="P160" s="33"/>
      <c r="Q160" s="33"/>
      <c r="R160" s="34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</row>
    <row r="161" spans="1:30" ht="14.4" x14ac:dyDescent="0.25">
      <c r="A161" s="71" t="s">
        <v>116</v>
      </c>
      <c r="B161" s="66"/>
      <c r="C161" s="66"/>
      <c r="D161" s="66"/>
      <c r="E161" s="66"/>
      <c r="F161" s="67"/>
      <c r="G161" s="18"/>
      <c r="H161" s="27"/>
      <c r="I161" s="27"/>
      <c r="J161" s="27"/>
      <c r="K161" s="27"/>
      <c r="L161" s="27"/>
      <c r="M161" s="33"/>
      <c r="N161" s="33"/>
      <c r="O161" s="33"/>
      <c r="P161" s="33"/>
      <c r="Q161" s="33"/>
      <c r="R161" s="34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</row>
    <row r="162" spans="1:30" ht="14.4" x14ac:dyDescent="0.25">
      <c r="A162" s="72" t="s">
        <v>117</v>
      </c>
      <c r="B162" s="66"/>
      <c r="C162" s="66"/>
      <c r="D162" s="66"/>
      <c r="E162" s="66"/>
      <c r="F162" s="67"/>
      <c r="G162" s="18"/>
      <c r="H162" s="27"/>
      <c r="I162" s="27"/>
      <c r="J162" s="27"/>
      <c r="K162" s="27"/>
      <c r="L162" s="27"/>
      <c r="M162" s="33"/>
      <c r="N162" s="33"/>
      <c r="O162" s="33"/>
      <c r="P162" s="33"/>
      <c r="Q162" s="33"/>
      <c r="R162" s="34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</row>
    <row r="163" spans="1:30" ht="14.4" x14ac:dyDescent="0.25">
      <c r="A163" s="65" t="s">
        <v>118</v>
      </c>
      <c r="B163" s="66"/>
      <c r="C163" s="66"/>
      <c r="D163" s="66"/>
      <c r="E163" s="66"/>
      <c r="F163" s="67"/>
      <c r="G163" s="18"/>
      <c r="H163" s="27"/>
      <c r="I163" s="27"/>
      <c r="J163" s="27"/>
      <c r="K163" s="27"/>
      <c r="L163" s="27"/>
      <c r="M163" s="33"/>
      <c r="N163" s="33"/>
      <c r="O163" s="33"/>
      <c r="P163" s="33"/>
      <c r="Q163" s="33"/>
      <c r="R163" s="34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</row>
    <row r="164" spans="1:30" ht="14.4" x14ac:dyDescent="0.25">
      <c r="A164" s="65" t="s">
        <v>119</v>
      </c>
      <c r="B164" s="66"/>
      <c r="C164" s="66"/>
      <c r="D164" s="66"/>
      <c r="E164" s="66"/>
      <c r="F164" s="67"/>
      <c r="G164" s="18"/>
      <c r="H164" s="27"/>
      <c r="I164" s="27"/>
      <c r="J164" s="27"/>
      <c r="K164" s="27"/>
      <c r="L164" s="27"/>
      <c r="M164" s="33"/>
      <c r="N164" s="33"/>
      <c r="O164" s="33"/>
      <c r="P164" s="33"/>
      <c r="Q164" s="33"/>
      <c r="R164" s="34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</row>
    <row r="165" spans="1:30" ht="14.4" x14ac:dyDescent="0.25">
      <c r="A165" s="65" t="s">
        <v>120</v>
      </c>
      <c r="B165" s="66"/>
      <c r="C165" s="66"/>
      <c r="D165" s="66"/>
      <c r="E165" s="66"/>
      <c r="F165" s="67"/>
      <c r="G165" s="18"/>
      <c r="H165" s="27"/>
      <c r="I165" s="27"/>
      <c r="J165" s="27"/>
      <c r="K165" s="27"/>
      <c r="L165" s="27"/>
      <c r="M165" s="33"/>
      <c r="N165" s="33"/>
      <c r="O165" s="33"/>
      <c r="P165" s="33"/>
      <c r="Q165" s="33"/>
      <c r="R165" s="34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</row>
    <row r="166" spans="1:30" ht="14.4" x14ac:dyDescent="0.25">
      <c r="A166" s="65" t="s">
        <v>121</v>
      </c>
      <c r="B166" s="66"/>
      <c r="C166" s="66"/>
      <c r="D166" s="66"/>
      <c r="E166" s="66"/>
      <c r="F166" s="67"/>
      <c r="G166" s="18"/>
      <c r="H166" s="27"/>
      <c r="I166" s="27"/>
      <c r="J166" s="27"/>
      <c r="K166" s="27"/>
      <c r="L166" s="27"/>
      <c r="M166" s="33"/>
      <c r="N166" s="33"/>
      <c r="O166" s="33"/>
      <c r="P166" s="33"/>
      <c r="Q166" s="33"/>
      <c r="R166" s="34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</row>
    <row r="167" spans="1:30" ht="14.4" x14ac:dyDescent="0.25">
      <c r="A167" s="65" t="s">
        <v>122</v>
      </c>
      <c r="B167" s="66"/>
      <c r="C167" s="66"/>
      <c r="D167" s="66"/>
      <c r="E167" s="66"/>
      <c r="F167" s="67"/>
      <c r="G167" s="18"/>
      <c r="H167" s="27"/>
      <c r="I167" s="27"/>
      <c r="J167" s="27"/>
      <c r="K167" s="27"/>
      <c r="L167" s="27"/>
      <c r="M167" s="33"/>
      <c r="N167" s="33"/>
      <c r="O167" s="33"/>
      <c r="P167" s="33"/>
      <c r="Q167" s="33"/>
      <c r="R167" s="34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</row>
    <row r="168" spans="1:30" ht="14.4" x14ac:dyDescent="0.25">
      <c r="A168" s="65" t="s">
        <v>123</v>
      </c>
      <c r="B168" s="66"/>
      <c r="C168" s="66"/>
      <c r="D168" s="66"/>
      <c r="E168" s="66"/>
      <c r="F168" s="67"/>
      <c r="G168" s="18"/>
      <c r="H168" s="27"/>
      <c r="I168" s="27"/>
      <c r="J168" s="27"/>
      <c r="K168" s="27"/>
      <c r="L168" s="27"/>
      <c r="M168" s="33"/>
      <c r="N168" s="33"/>
      <c r="O168" s="33"/>
      <c r="P168" s="33"/>
      <c r="Q168" s="33"/>
      <c r="R168" s="34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</row>
    <row r="169" spans="1:30" ht="14.4" x14ac:dyDescent="0.25">
      <c r="A169" s="65" t="s">
        <v>124</v>
      </c>
      <c r="B169" s="66"/>
      <c r="C169" s="66"/>
      <c r="D169" s="66"/>
      <c r="E169" s="66"/>
      <c r="F169" s="67"/>
      <c r="G169" s="18"/>
      <c r="H169" s="27"/>
      <c r="I169" s="27"/>
      <c r="J169" s="27"/>
      <c r="K169" s="27"/>
      <c r="L169" s="27"/>
      <c r="M169" s="33"/>
      <c r="N169" s="33"/>
      <c r="O169" s="33"/>
      <c r="P169" s="33"/>
      <c r="Q169" s="33"/>
      <c r="R169" s="34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</row>
    <row r="170" spans="1:30" ht="14.4" x14ac:dyDescent="0.25">
      <c r="A170" s="65" t="s">
        <v>125</v>
      </c>
      <c r="B170" s="66"/>
      <c r="C170" s="66"/>
      <c r="D170" s="66"/>
      <c r="E170" s="66"/>
      <c r="F170" s="67"/>
      <c r="G170" s="18"/>
      <c r="H170" s="27"/>
      <c r="I170" s="27"/>
      <c r="J170" s="27"/>
      <c r="K170" s="27"/>
      <c r="L170" s="27"/>
      <c r="M170" s="33"/>
      <c r="N170" s="33"/>
      <c r="O170" s="33"/>
      <c r="P170" s="33"/>
      <c r="Q170" s="33"/>
      <c r="R170" s="34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</row>
    <row r="171" spans="1:30" ht="14.4" x14ac:dyDescent="0.25">
      <c r="A171" s="65" t="s">
        <v>126</v>
      </c>
      <c r="B171" s="66"/>
      <c r="C171" s="66"/>
      <c r="D171" s="66"/>
      <c r="E171" s="66"/>
      <c r="F171" s="67"/>
      <c r="G171" s="18"/>
      <c r="H171" s="27"/>
      <c r="I171" s="27"/>
      <c r="J171" s="27"/>
      <c r="K171" s="27"/>
      <c r="L171" s="27"/>
      <c r="M171" s="33"/>
      <c r="N171" s="33"/>
      <c r="O171" s="33"/>
      <c r="P171" s="33"/>
      <c r="Q171" s="33"/>
      <c r="R171" s="34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</row>
    <row r="172" spans="1:30" ht="14.4" x14ac:dyDescent="0.25">
      <c r="A172" s="65" t="s">
        <v>127</v>
      </c>
      <c r="B172" s="66"/>
      <c r="C172" s="66"/>
      <c r="D172" s="66"/>
      <c r="E172" s="66"/>
      <c r="F172" s="67"/>
      <c r="G172" s="18"/>
      <c r="H172" s="27"/>
      <c r="I172" s="27"/>
      <c r="J172" s="27"/>
      <c r="K172" s="27"/>
      <c r="L172" s="27"/>
      <c r="M172" s="33"/>
      <c r="N172" s="33"/>
      <c r="O172" s="33"/>
      <c r="P172" s="33"/>
      <c r="Q172" s="33"/>
      <c r="R172" s="34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</row>
    <row r="173" spans="1:30" ht="14.4" x14ac:dyDescent="0.25">
      <c r="A173" s="65" t="s">
        <v>128</v>
      </c>
      <c r="B173" s="66"/>
      <c r="C173" s="66"/>
      <c r="D173" s="66"/>
      <c r="E173" s="66"/>
      <c r="F173" s="67"/>
      <c r="G173" s="18"/>
      <c r="H173" s="27"/>
      <c r="I173" s="27"/>
      <c r="J173" s="27"/>
      <c r="K173" s="27"/>
      <c r="L173" s="27"/>
      <c r="M173" s="33"/>
      <c r="N173" s="33"/>
      <c r="O173" s="33"/>
      <c r="P173" s="33"/>
      <c r="Q173" s="33"/>
      <c r="R173" s="34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</row>
    <row r="174" spans="1:30" ht="14.4" x14ac:dyDescent="0.25">
      <c r="A174" s="65" t="s">
        <v>129</v>
      </c>
      <c r="B174" s="66"/>
      <c r="C174" s="66"/>
      <c r="D174" s="66"/>
      <c r="E174" s="66"/>
      <c r="F174" s="67"/>
      <c r="G174" s="18"/>
      <c r="H174" s="27"/>
      <c r="I174" s="27"/>
      <c r="J174" s="27"/>
      <c r="K174" s="27"/>
      <c r="L174" s="27"/>
      <c r="M174" s="33"/>
      <c r="N174" s="33"/>
      <c r="O174" s="33"/>
      <c r="P174" s="33"/>
      <c r="Q174" s="33"/>
      <c r="R174" s="34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</row>
    <row r="175" spans="1:30" ht="14.4" x14ac:dyDescent="0.25">
      <c r="A175" s="65" t="s">
        <v>130</v>
      </c>
      <c r="B175" s="66"/>
      <c r="C175" s="66"/>
      <c r="D175" s="66"/>
      <c r="E175" s="66"/>
      <c r="F175" s="67"/>
      <c r="G175" s="18"/>
      <c r="H175" s="27"/>
      <c r="I175" s="27"/>
      <c r="J175" s="27"/>
      <c r="K175" s="27"/>
      <c r="L175" s="27"/>
      <c r="M175" s="33"/>
      <c r="N175" s="33"/>
      <c r="O175" s="33"/>
      <c r="P175" s="33"/>
      <c r="Q175" s="33"/>
      <c r="R175" s="34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</row>
    <row r="176" spans="1:30" ht="14.4" x14ac:dyDescent="0.25">
      <c r="A176" s="65" t="s">
        <v>131</v>
      </c>
      <c r="B176" s="66"/>
      <c r="C176" s="66"/>
      <c r="D176" s="66"/>
      <c r="E176" s="66"/>
      <c r="F176" s="67"/>
      <c r="G176" s="18"/>
      <c r="H176" s="27"/>
      <c r="I176" s="27"/>
      <c r="J176" s="27"/>
      <c r="K176" s="27"/>
      <c r="L176" s="27"/>
      <c r="M176" s="33"/>
      <c r="N176" s="33"/>
      <c r="O176" s="33"/>
      <c r="P176" s="33"/>
      <c r="Q176" s="33"/>
      <c r="R176" s="34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</row>
    <row r="177" spans="1:30" ht="14.4" x14ac:dyDescent="0.25">
      <c r="A177" s="65" t="s">
        <v>132</v>
      </c>
      <c r="B177" s="66"/>
      <c r="C177" s="66"/>
      <c r="D177" s="66"/>
      <c r="E177" s="66"/>
      <c r="F177" s="67"/>
      <c r="G177" s="18"/>
      <c r="H177" s="27"/>
      <c r="I177" s="27"/>
      <c r="J177" s="27"/>
      <c r="K177" s="27"/>
      <c r="L177" s="27"/>
      <c r="M177" s="33"/>
      <c r="N177" s="33"/>
      <c r="O177" s="33"/>
      <c r="P177" s="33"/>
      <c r="Q177" s="33"/>
      <c r="R177" s="34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</row>
    <row r="178" spans="1:30" ht="14.4" x14ac:dyDescent="0.25">
      <c r="A178" s="65" t="s">
        <v>133</v>
      </c>
      <c r="B178" s="66"/>
      <c r="C178" s="66"/>
      <c r="D178" s="66"/>
      <c r="E178" s="66"/>
      <c r="F178" s="67"/>
      <c r="G178" s="18"/>
      <c r="H178" s="27"/>
      <c r="I178" s="27"/>
      <c r="J178" s="27"/>
      <c r="K178" s="27"/>
      <c r="L178" s="27"/>
      <c r="M178" s="33"/>
      <c r="N178" s="33"/>
      <c r="O178" s="33"/>
      <c r="P178" s="33"/>
      <c r="Q178" s="33"/>
      <c r="R178" s="34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</row>
    <row r="179" spans="1:30" ht="14.4" x14ac:dyDescent="0.25">
      <c r="A179" s="65" t="s">
        <v>134</v>
      </c>
      <c r="B179" s="66"/>
      <c r="C179" s="66"/>
      <c r="D179" s="66"/>
      <c r="E179" s="66"/>
      <c r="F179" s="67"/>
      <c r="G179" s="18"/>
      <c r="H179" s="27"/>
      <c r="I179" s="27"/>
      <c r="J179" s="27"/>
      <c r="K179" s="27"/>
      <c r="L179" s="27"/>
      <c r="M179" s="33"/>
      <c r="N179" s="33"/>
      <c r="O179" s="33"/>
      <c r="P179" s="33"/>
      <c r="Q179" s="33"/>
      <c r="R179" s="34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</row>
    <row r="180" spans="1:30" ht="14.4" x14ac:dyDescent="0.25">
      <c r="A180" s="65" t="s">
        <v>135</v>
      </c>
      <c r="B180" s="66"/>
      <c r="C180" s="66"/>
      <c r="D180" s="66"/>
      <c r="E180" s="66"/>
      <c r="F180" s="67"/>
      <c r="G180" s="18"/>
      <c r="H180" s="27"/>
      <c r="I180" s="27"/>
      <c r="J180" s="27"/>
      <c r="K180" s="27"/>
      <c r="L180" s="27"/>
      <c r="M180" s="33"/>
      <c r="N180" s="33"/>
      <c r="O180" s="33"/>
      <c r="P180" s="33"/>
      <c r="Q180" s="33"/>
      <c r="R180" s="34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</row>
    <row r="181" spans="1:30" ht="14.4" x14ac:dyDescent="0.25">
      <c r="A181" s="65" t="s">
        <v>136</v>
      </c>
      <c r="B181" s="66"/>
      <c r="C181" s="66"/>
      <c r="D181" s="66"/>
      <c r="E181" s="66"/>
      <c r="F181" s="67"/>
      <c r="G181" s="18"/>
      <c r="H181" s="27"/>
      <c r="I181" s="27"/>
      <c r="J181" s="27"/>
      <c r="K181" s="27"/>
      <c r="L181" s="27"/>
      <c r="M181" s="33"/>
      <c r="N181" s="33"/>
      <c r="O181" s="33"/>
      <c r="P181" s="33"/>
      <c r="Q181" s="33"/>
      <c r="R181" s="34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</row>
    <row r="182" spans="1:30" ht="14.4" x14ac:dyDescent="0.25">
      <c r="A182" s="65" t="s">
        <v>137</v>
      </c>
      <c r="B182" s="66"/>
      <c r="C182" s="66"/>
      <c r="D182" s="66"/>
      <c r="E182" s="66"/>
      <c r="F182" s="67"/>
      <c r="G182" s="18"/>
      <c r="H182" s="27"/>
      <c r="I182" s="27"/>
      <c r="J182" s="27"/>
      <c r="K182" s="27"/>
      <c r="L182" s="27"/>
      <c r="M182" s="33"/>
      <c r="N182" s="33"/>
      <c r="O182" s="33"/>
      <c r="P182" s="33"/>
      <c r="Q182" s="33"/>
      <c r="R182" s="34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</row>
    <row r="183" spans="1:30" ht="14.4" x14ac:dyDescent="0.25">
      <c r="A183" s="65" t="s">
        <v>138</v>
      </c>
      <c r="B183" s="66"/>
      <c r="C183" s="66"/>
      <c r="D183" s="66"/>
      <c r="E183" s="66"/>
      <c r="F183" s="67"/>
      <c r="G183" s="18"/>
      <c r="H183" s="27"/>
      <c r="I183" s="27"/>
      <c r="J183" s="27"/>
      <c r="K183" s="27"/>
      <c r="L183" s="27"/>
      <c r="M183" s="33"/>
      <c r="N183" s="33"/>
      <c r="O183" s="33"/>
      <c r="P183" s="33"/>
      <c r="Q183" s="33"/>
      <c r="R183" s="34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</row>
    <row r="184" spans="1:30" ht="14.4" x14ac:dyDescent="0.25">
      <c r="A184" s="65" t="s">
        <v>139</v>
      </c>
      <c r="B184" s="66"/>
      <c r="C184" s="66"/>
      <c r="D184" s="66"/>
      <c r="E184" s="66"/>
      <c r="F184" s="67"/>
      <c r="G184" s="18"/>
      <c r="H184" s="27"/>
      <c r="I184" s="27"/>
      <c r="J184" s="27"/>
      <c r="K184" s="27"/>
      <c r="L184" s="27"/>
      <c r="M184" s="33"/>
      <c r="N184" s="33"/>
      <c r="O184" s="33"/>
      <c r="P184" s="33"/>
      <c r="Q184" s="33"/>
      <c r="R184" s="34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</row>
    <row r="185" spans="1:30" ht="14.4" x14ac:dyDescent="0.25">
      <c r="A185" s="65" t="s">
        <v>140</v>
      </c>
      <c r="B185" s="66"/>
      <c r="C185" s="66"/>
      <c r="D185" s="66"/>
      <c r="E185" s="66"/>
      <c r="F185" s="67"/>
      <c r="G185" s="18"/>
      <c r="H185" s="27"/>
      <c r="I185" s="27"/>
      <c r="J185" s="27"/>
      <c r="K185" s="27"/>
      <c r="L185" s="27"/>
      <c r="M185" s="33"/>
      <c r="N185" s="33"/>
      <c r="O185" s="33"/>
      <c r="P185" s="33"/>
      <c r="Q185" s="33"/>
      <c r="R185" s="45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</row>
    <row r="186" spans="1:30" ht="14.4" x14ac:dyDescent="0.25">
      <c r="A186" s="65" t="s">
        <v>141</v>
      </c>
      <c r="B186" s="66"/>
      <c r="C186" s="66"/>
      <c r="D186" s="66"/>
      <c r="E186" s="66"/>
      <c r="F186" s="67"/>
      <c r="G186" s="18"/>
      <c r="H186" s="27"/>
      <c r="I186" s="27"/>
      <c r="J186" s="27"/>
      <c r="K186" s="27"/>
      <c r="L186" s="27"/>
      <c r="M186" s="33"/>
      <c r="N186" s="33"/>
      <c r="O186" s="33"/>
      <c r="P186" s="33"/>
      <c r="Q186" s="33"/>
      <c r="R186" s="45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</row>
    <row r="187" spans="1:30" ht="14.4" x14ac:dyDescent="0.25">
      <c r="A187" s="65" t="s">
        <v>142</v>
      </c>
      <c r="B187" s="66"/>
      <c r="C187" s="66"/>
      <c r="D187" s="66"/>
      <c r="E187" s="66"/>
      <c r="F187" s="67"/>
      <c r="G187" s="18"/>
      <c r="H187" s="27"/>
      <c r="I187" s="27"/>
      <c r="J187" s="27"/>
      <c r="K187" s="27"/>
      <c r="L187" s="27"/>
      <c r="M187" s="33"/>
      <c r="N187" s="33"/>
      <c r="O187" s="33"/>
      <c r="P187" s="33"/>
      <c r="Q187" s="33"/>
      <c r="R187" s="45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</row>
    <row r="188" spans="1:30" ht="14.4" x14ac:dyDescent="0.25">
      <c r="A188" s="65" t="s">
        <v>143</v>
      </c>
      <c r="B188" s="66"/>
      <c r="C188" s="66"/>
      <c r="D188" s="66"/>
      <c r="E188" s="66"/>
      <c r="F188" s="67"/>
      <c r="G188" s="18"/>
      <c r="H188" s="27"/>
      <c r="I188" s="27"/>
      <c r="J188" s="27"/>
      <c r="K188" s="27"/>
      <c r="L188" s="27"/>
      <c r="M188" s="33"/>
      <c r="N188" s="33"/>
      <c r="O188" s="33"/>
      <c r="P188" s="33"/>
      <c r="Q188" s="33"/>
      <c r="R188" s="45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</row>
    <row r="189" spans="1:30" ht="14.4" x14ac:dyDescent="0.25">
      <c r="A189" s="65" t="s">
        <v>144</v>
      </c>
      <c r="B189" s="66"/>
      <c r="C189" s="66"/>
      <c r="D189" s="66"/>
      <c r="E189" s="66"/>
      <c r="F189" s="67"/>
      <c r="G189" s="18"/>
      <c r="H189" s="27"/>
      <c r="I189" s="27"/>
      <c r="J189" s="27"/>
      <c r="K189" s="27"/>
      <c r="L189" s="27"/>
      <c r="M189" s="33"/>
      <c r="N189" s="33"/>
      <c r="O189" s="33"/>
      <c r="P189" s="33"/>
      <c r="Q189" s="33"/>
      <c r="R189" s="45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</row>
    <row r="190" spans="1:30" ht="14.4" x14ac:dyDescent="0.25">
      <c r="A190" s="65" t="s">
        <v>145</v>
      </c>
      <c r="B190" s="66"/>
      <c r="C190" s="66"/>
      <c r="D190" s="66"/>
      <c r="E190" s="66"/>
      <c r="F190" s="67"/>
      <c r="G190" s="18"/>
      <c r="H190" s="27"/>
      <c r="I190" s="27"/>
      <c r="J190" s="27"/>
      <c r="K190" s="27"/>
      <c r="L190" s="27"/>
      <c r="M190" s="33"/>
      <c r="N190" s="33"/>
      <c r="O190" s="33"/>
      <c r="P190" s="33"/>
      <c r="Q190" s="33"/>
      <c r="R190" s="45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</row>
    <row r="191" spans="1:30" ht="14.4" x14ac:dyDescent="0.25">
      <c r="A191" s="65" t="s">
        <v>146</v>
      </c>
      <c r="B191" s="66"/>
      <c r="C191" s="66"/>
      <c r="D191" s="66"/>
      <c r="E191" s="66"/>
      <c r="F191" s="67"/>
      <c r="G191" s="18"/>
      <c r="H191" s="27"/>
      <c r="I191" s="27"/>
      <c r="J191" s="27"/>
      <c r="K191" s="27"/>
      <c r="L191" s="27"/>
      <c r="M191" s="33"/>
      <c r="N191" s="33"/>
      <c r="O191" s="33"/>
      <c r="P191" s="33"/>
      <c r="Q191" s="33"/>
      <c r="R191" s="45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</row>
    <row r="192" spans="1:30" ht="14.4" x14ac:dyDescent="0.25">
      <c r="A192" s="65" t="s">
        <v>147</v>
      </c>
      <c r="B192" s="66"/>
      <c r="C192" s="66"/>
      <c r="D192" s="66"/>
      <c r="E192" s="66"/>
      <c r="F192" s="67"/>
      <c r="G192" s="18"/>
      <c r="H192" s="27"/>
      <c r="I192" s="27"/>
      <c r="J192" s="27"/>
      <c r="K192" s="27"/>
      <c r="L192" s="27"/>
      <c r="M192" s="33"/>
      <c r="N192" s="33"/>
      <c r="O192" s="33"/>
      <c r="P192" s="33"/>
      <c r="Q192" s="33"/>
      <c r="R192" s="45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</row>
    <row r="193" spans="1:30" ht="14.4" x14ac:dyDescent="0.25">
      <c r="A193" s="65" t="s">
        <v>148</v>
      </c>
      <c r="B193" s="66"/>
      <c r="C193" s="66"/>
      <c r="D193" s="66"/>
      <c r="E193" s="66"/>
      <c r="F193" s="67"/>
      <c r="G193" s="18"/>
      <c r="H193" s="27"/>
      <c r="I193" s="27"/>
      <c r="J193" s="27"/>
      <c r="K193" s="27"/>
      <c r="L193" s="27"/>
      <c r="M193" s="33"/>
      <c r="N193" s="33"/>
      <c r="O193" s="33"/>
      <c r="P193" s="33"/>
      <c r="Q193" s="33"/>
      <c r="R193" s="45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</row>
    <row r="194" spans="1:30" ht="14.4" x14ac:dyDescent="0.25">
      <c r="A194" s="65" t="s">
        <v>149</v>
      </c>
      <c r="B194" s="66"/>
      <c r="C194" s="66"/>
      <c r="D194" s="66"/>
      <c r="E194" s="66"/>
      <c r="F194" s="67"/>
      <c r="G194" s="18"/>
      <c r="H194" s="27"/>
      <c r="I194" s="27"/>
      <c r="J194" s="27"/>
      <c r="K194" s="27"/>
      <c r="L194" s="27"/>
      <c r="M194" s="33"/>
      <c r="N194" s="33"/>
      <c r="O194" s="33"/>
      <c r="P194" s="33"/>
      <c r="Q194" s="33"/>
      <c r="R194" s="45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</row>
    <row r="195" spans="1:30" ht="14.4" x14ac:dyDescent="0.25">
      <c r="A195" s="65" t="s">
        <v>150</v>
      </c>
      <c r="B195" s="66"/>
      <c r="C195" s="66"/>
      <c r="D195" s="66"/>
      <c r="E195" s="66"/>
      <c r="F195" s="67"/>
      <c r="G195" s="18"/>
      <c r="H195" s="27"/>
      <c r="I195" s="27"/>
      <c r="J195" s="27"/>
      <c r="K195" s="27"/>
      <c r="L195" s="27"/>
      <c r="M195" s="33"/>
      <c r="N195" s="33"/>
      <c r="O195" s="33"/>
      <c r="P195" s="33"/>
      <c r="Q195" s="33"/>
      <c r="R195" s="45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</row>
    <row r="196" spans="1:30" ht="14.4" x14ac:dyDescent="0.25">
      <c r="A196" s="65" t="s">
        <v>151</v>
      </c>
      <c r="B196" s="66"/>
      <c r="C196" s="66"/>
      <c r="D196" s="66"/>
      <c r="E196" s="66"/>
      <c r="F196" s="67"/>
      <c r="G196" s="18"/>
      <c r="H196" s="27"/>
      <c r="I196" s="27"/>
      <c r="J196" s="27"/>
      <c r="K196" s="27"/>
      <c r="L196" s="27"/>
      <c r="M196" s="33"/>
      <c r="N196" s="33"/>
      <c r="O196" s="33"/>
      <c r="P196" s="33"/>
      <c r="Q196" s="33"/>
      <c r="R196" s="45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</row>
    <row r="197" spans="1:30" ht="14.4" x14ac:dyDescent="0.25">
      <c r="A197" s="65" t="s">
        <v>152</v>
      </c>
      <c r="B197" s="66"/>
      <c r="C197" s="66"/>
      <c r="D197" s="66"/>
      <c r="E197" s="66"/>
      <c r="F197" s="67"/>
      <c r="G197" s="18"/>
      <c r="H197" s="27"/>
      <c r="I197" s="27"/>
      <c r="J197" s="27"/>
      <c r="K197" s="27"/>
      <c r="L197" s="27"/>
      <c r="M197" s="33"/>
      <c r="N197" s="33"/>
      <c r="O197" s="33"/>
      <c r="P197" s="33"/>
      <c r="Q197" s="33"/>
      <c r="R197" s="45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</row>
    <row r="198" spans="1:30" ht="14.4" x14ac:dyDescent="0.25">
      <c r="A198" s="65" t="s">
        <v>153</v>
      </c>
      <c r="B198" s="66"/>
      <c r="C198" s="66"/>
      <c r="D198" s="66"/>
      <c r="E198" s="66"/>
      <c r="F198" s="67"/>
      <c r="G198" s="18"/>
      <c r="H198" s="27"/>
      <c r="I198" s="27"/>
      <c r="J198" s="27"/>
      <c r="K198" s="27"/>
      <c r="L198" s="27"/>
      <c r="M198" s="33"/>
      <c r="N198" s="33"/>
      <c r="O198" s="33"/>
      <c r="P198" s="33"/>
      <c r="Q198" s="33"/>
      <c r="R198" s="45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</row>
    <row r="199" spans="1:30" ht="14.4" x14ac:dyDescent="0.25">
      <c r="A199" s="65" t="s">
        <v>154</v>
      </c>
      <c r="B199" s="66"/>
      <c r="C199" s="66"/>
      <c r="D199" s="66"/>
      <c r="E199" s="66"/>
      <c r="F199" s="67"/>
      <c r="G199" s="18"/>
      <c r="H199" s="27"/>
      <c r="I199" s="27"/>
      <c r="J199" s="27"/>
      <c r="K199" s="27"/>
      <c r="L199" s="27"/>
      <c r="M199" s="33"/>
      <c r="N199" s="33"/>
      <c r="O199" s="33"/>
      <c r="P199" s="33"/>
      <c r="Q199" s="33"/>
      <c r="R199" s="45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</row>
    <row r="200" spans="1:30" ht="14.4" x14ac:dyDescent="0.25">
      <c r="A200" s="65" t="s">
        <v>155</v>
      </c>
      <c r="B200" s="66"/>
      <c r="C200" s="66"/>
      <c r="D200" s="66"/>
      <c r="E200" s="66"/>
      <c r="F200" s="67"/>
      <c r="G200" s="18"/>
      <c r="H200" s="27"/>
      <c r="I200" s="27"/>
      <c r="J200" s="27"/>
      <c r="K200" s="27"/>
      <c r="L200" s="27"/>
      <c r="M200" s="33"/>
      <c r="N200" s="33"/>
      <c r="O200" s="33"/>
      <c r="P200" s="33"/>
      <c r="Q200" s="33"/>
      <c r="R200" s="45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</row>
    <row r="201" spans="1:30" ht="14.4" x14ac:dyDescent="0.25">
      <c r="A201" s="65" t="s">
        <v>156</v>
      </c>
      <c r="B201" s="66"/>
      <c r="C201" s="66"/>
      <c r="D201" s="66"/>
      <c r="E201" s="66"/>
      <c r="F201" s="67"/>
      <c r="G201" s="18"/>
      <c r="H201" s="27"/>
      <c r="I201" s="27"/>
      <c r="J201" s="27"/>
      <c r="K201" s="27"/>
      <c r="L201" s="27"/>
      <c r="M201" s="33"/>
      <c r="N201" s="33"/>
      <c r="O201" s="33"/>
      <c r="P201" s="33"/>
      <c r="Q201" s="33"/>
      <c r="R201" s="45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</row>
    <row r="202" spans="1:30" ht="14.4" x14ac:dyDescent="0.25">
      <c r="A202" s="65" t="s">
        <v>157</v>
      </c>
      <c r="B202" s="66"/>
      <c r="C202" s="66"/>
      <c r="D202" s="66"/>
      <c r="E202" s="66"/>
      <c r="F202" s="67"/>
      <c r="G202" s="18"/>
      <c r="H202" s="27"/>
      <c r="I202" s="27"/>
      <c r="J202" s="27"/>
      <c r="K202" s="27"/>
      <c r="L202" s="27"/>
      <c r="M202" s="33"/>
      <c r="N202" s="33"/>
      <c r="O202" s="33"/>
      <c r="P202" s="33"/>
      <c r="Q202" s="33"/>
      <c r="R202" s="45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</row>
    <row r="203" spans="1:30" ht="13.8" x14ac:dyDescent="0.25">
      <c r="A203" s="65" t="s">
        <v>158</v>
      </c>
      <c r="B203" s="66"/>
      <c r="C203" s="66"/>
      <c r="D203" s="66"/>
      <c r="E203" s="66"/>
      <c r="F203" s="6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</row>
    <row r="204" spans="1:30" ht="13.8" x14ac:dyDescent="0.25">
      <c r="A204" s="65" t="s">
        <v>159</v>
      </c>
      <c r="B204" s="66"/>
      <c r="C204" s="66"/>
      <c r="D204" s="66"/>
      <c r="E204" s="66"/>
      <c r="F204" s="67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</row>
    <row r="205" spans="1:30" ht="13.8" x14ac:dyDescent="0.25">
      <c r="A205" s="65" t="s">
        <v>160</v>
      </c>
      <c r="B205" s="66"/>
      <c r="C205" s="66"/>
      <c r="D205" s="66"/>
      <c r="E205" s="66"/>
      <c r="F205" s="67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</row>
    <row r="206" spans="1:30" ht="13.8" x14ac:dyDescent="0.25">
      <c r="A206" s="65" t="s">
        <v>161</v>
      </c>
      <c r="B206" s="66"/>
      <c r="C206" s="66"/>
      <c r="D206" s="66"/>
      <c r="E206" s="66"/>
      <c r="F206" s="67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</row>
    <row r="207" spans="1:30" ht="13.8" x14ac:dyDescent="0.25">
      <c r="A207" s="65" t="s">
        <v>162</v>
      </c>
      <c r="B207" s="66"/>
      <c r="C207" s="66"/>
      <c r="D207" s="66"/>
      <c r="E207" s="66"/>
      <c r="F207" s="67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</row>
    <row r="208" spans="1:30" ht="13.8" x14ac:dyDescent="0.25">
      <c r="A208" s="65" t="s">
        <v>163</v>
      </c>
      <c r="B208" s="66"/>
      <c r="C208" s="66"/>
      <c r="D208" s="66"/>
      <c r="E208" s="66"/>
      <c r="F208" s="67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</row>
    <row r="209" spans="1:30" ht="13.8" x14ac:dyDescent="0.25">
      <c r="A209" s="65" t="s">
        <v>164</v>
      </c>
      <c r="B209" s="66"/>
      <c r="C209" s="66"/>
      <c r="D209" s="66"/>
      <c r="E209" s="66"/>
      <c r="F209" s="67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</row>
    <row r="210" spans="1:30" ht="13.8" x14ac:dyDescent="0.25">
      <c r="A210" s="65" t="s">
        <v>165</v>
      </c>
      <c r="B210" s="66"/>
      <c r="C210" s="66"/>
      <c r="D210" s="66"/>
      <c r="E210" s="66"/>
      <c r="F210" s="67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</row>
    <row r="211" spans="1:30" ht="13.8" x14ac:dyDescent="0.25">
      <c r="A211" s="65" t="s">
        <v>166</v>
      </c>
      <c r="B211" s="66"/>
      <c r="C211" s="66"/>
      <c r="D211" s="66"/>
      <c r="E211" s="66"/>
      <c r="F211" s="67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</row>
    <row r="212" spans="1:30" ht="13.8" x14ac:dyDescent="0.25">
      <c r="A212" s="65" t="s">
        <v>167</v>
      </c>
      <c r="B212" s="66"/>
      <c r="C212" s="66"/>
      <c r="D212" s="66"/>
      <c r="E212" s="66"/>
      <c r="F212" s="67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</row>
    <row r="213" spans="1:30" ht="13.8" x14ac:dyDescent="0.25">
      <c r="A213" s="65" t="s">
        <v>168</v>
      </c>
      <c r="B213" s="66"/>
      <c r="C213" s="66"/>
      <c r="D213" s="66"/>
      <c r="E213" s="66"/>
      <c r="F213" s="67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</row>
    <row r="214" spans="1:30" ht="13.8" x14ac:dyDescent="0.25">
      <c r="A214" s="65" t="s">
        <v>169</v>
      </c>
      <c r="B214" s="66"/>
      <c r="C214" s="66"/>
      <c r="D214" s="66"/>
      <c r="E214" s="66"/>
      <c r="F214" s="67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</row>
    <row r="215" spans="1:30" ht="13.8" x14ac:dyDescent="0.25">
      <c r="A215" s="65" t="s">
        <v>170</v>
      </c>
      <c r="B215" s="66"/>
      <c r="C215" s="66"/>
      <c r="D215" s="66"/>
      <c r="E215" s="66"/>
      <c r="F215" s="67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</row>
    <row r="216" spans="1:30" ht="13.8" x14ac:dyDescent="0.25">
      <c r="A216" s="65" t="s">
        <v>171</v>
      </c>
      <c r="B216" s="66"/>
      <c r="C216" s="66"/>
      <c r="D216" s="66"/>
      <c r="E216" s="66"/>
      <c r="F216" s="67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</row>
    <row r="217" spans="1:30" ht="13.8" x14ac:dyDescent="0.25">
      <c r="A217" s="65" t="s">
        <v>172</v>
      </c>
      <c r="B217" s="66"/>
      <c r="C217" s="66"/>
      <c r="D217" s="66"/>
      <c r="E217" s="66"/>
      <c r="F217" s="67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</row>
    <row r="218" spans="1:30" ht="13.8" x14ac:dyDescent="0.25">
      <c r="A218" s="65" t="s">
        <v>173</v>
      </c>
      <c r="B218" s="66"/>
      <c r="C218" s="66"/>
      <c r="D218" s="66"/>
      <c r="E218" s="66"/>
      <c r="F218" s="67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</row>
    <row r="219" spans="1:30" ht="13.8" x14ac:dyDescent="0.25">
      <c r="A219" s="65" t="s">
        <v>174</v>
      </c>
      <c r="B219" s="66"/>
      <c r="C219" s="66"/>
      <c r="D219" s="66"/>
      <c r="E219" s="66"/>
      <c r="F219" s="67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</row>
    <row r="220" spans="1:30" ht="13.8" x14ac:dyDescent="0.25">
      <c r="A220" s="65" t="s">
        <v>175</v>
      </c>
      <c r="B220" s="66"/>
      <c r="C220" s="66"/>
      <c r="D220" s="66"/>
      <c r="E220" s="66"/>
      <c r="F220" s="67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</row>
    <row r="221" spans="1:30" ht="13.8" x14ac:dyDescent="0.25">
      <c r="A221" s="65" t="s">
        <v>176</v>
      </c>
      <c r="B221" s="66"/>
      <c r="C221" s="66"/>
      <c r="D221" s="66"/>
      <c r="E221" s="66"/>
      <c r="F221" s="67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</row>
    <row r="222" spans="1:30" ht="13.8" x14ac:dyDescent="0.25">
      <c r="A222" s="65" t="s">
        <v>177</v>
      </c>
      <c r="B222" s="66"/>
      <c r="C222" s="66"/>
      <c r="D222" s="66"/>
      <c r="E222" s="66"/>
      <c r="F222" s="67"/>
      <c r="G222" s="49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</row>
    <row r="223" spans="1:30" ht="13.8" x14ac:dyDescent="0.25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</row>
    <row r="224" spans="1:30" ht="13.8" x14ac:dyDescent="0.25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</row>
    <row r="225" spans="1:17" ht="13.8" x14ac:dyDescent="0.25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</row>
    <row r="226" spans="1:17" ht="13.8" x14ac:dyDescent="0.25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</row>
    <row r="227" spans="1:17" ht="13.8" x14ac:dyDescent="0.25"/>
    <row r="228" spans="1:17" ht="13.8" x14ac:dyDescent="0.25"/>
    <row r="229" spans="1:17" ht="13.8" x14ac:dyDescent="0.25"/>
    <row r="230" spans="1:17" ht="13.8" x14ac:dyDescent="0.25"/>
    <row r="231" spans="1:17" ht="13.8" x14ac:dyDescent="0.25"/>
    <row r="232" spans="1:17" ht="13.8" x14ac:dyDescent="0.25"/>
    <row r="233" spans="1:17" ht="13.8" x14ac:dyDescent="0.25"/>
    <row r="234" spans="1:17" ht="13.8" x14ac:dyDescent="0.25"/>
    <row r="235" spans="1:17" ht="13.8" x14ac:dyDescent="0.25"/>
    <row r="236" spans="1:17" ht="13.8" x14ac:dyDescent="0.25"/>
    <row r="237" spans="1:17" ht="13.8" x14ac:dyDescent="0.25"/>
    <row r="238" spans="1:17" ht="13.8" x14ac:dyDescent="0.25"/>
    <row r="239" spans="1:17" ht="13.8" x14ac:dyDescent="0.25"/>
    <row r="240" spans="1:17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3.8" x14ac:dyDescent="0.25"/>
    <row r="413" ht="13.8" x14ac:dyDescent="0.25"/>
    <row r="414" ht="13.8" x14ac:dyDescent="0.25"/>
    <row r="415" ht="13.8" x14ac:dyDescent="0.25"/>
    <row r="416" ht="13.8" x14ac:dyDescent="0.25"/>
    <row r="417" ht="13.8" x14ac:dyDescent="0.25"/>
    <row r="418" ht="13.8" x14ac:dyDescent="0.25"/>
    <row r="419" ht="13.8" x14ac:dyDescent="0.25"/>
    <row r="420" ht="13.8" x14ac:dyDescent="0.25"/>
    <row r="421" ht="13.8" x14ac:dyDescent="0.25"/>
    <row r="422" ht="13.8" x14ac:dyDescent="0.25"/>
    <row r="423" ht="13.8" x14ac:dyDescent="0.25"/>
    <row r="424" ht="13.8" x14ac:dyDescent="0.25"/>
    <row r="425" ht="13.8" x14ac:dyDescent="0.25"/>
    <row r="426" ht="13.8" x14ac:dyDescent="0.25"/>
    <row r="427" ht="13.8" x14ac:dyDescent="0.25"/>
    <row r="428" ht="13.8" x14ac:dyDescent="0.25"/>
    <row r="429" ht="13.8" x14ac:dyDescent="0.25"/>
    <row r="430" ht="13.8" x14ac:dyDescent="0.25"/>
    <row r="431" ht="13.8" x14ac:dyDescent="0.25"/>
    <row r="432" ht="13.8" x14ac:dyDescent="0.25"/>
    <row r="433" ht="13.8" x14ac:dyDescent="0.25"/>
    <row r="434" ht="13.8" x14ac:dyDescent="0.25"/>
    <row r="435" ht="13.8" x14ac:dyDescent="0.25"/>
    <row r="436" ht="13.8" x14ac:dyDescent="0.25"/>
    <row r="437" ht="13.8" x14ac:dyDescent="0.25"/>
    <row r="438" ht="13.8" x14ac:dyDescent="0.25"/>
    <row r="439" ht="13.8" x14ac:dyDescent="0.25"/>
    <row r="440" ht="13.8" x14ac:dyDescent="0.25"/>
    <row r="441" ht="13.8" x14ac:dyDescent="0.25"/>
    <row r="442" ht="13.8" x14ac:dyDescent="0.25"/>
    <row r="443" ht="13.8" x14ac:dyDescent="0.25"/>
    <row r="444" ht="13.8" x14ac:dyDescent="0.25"/>
    <row r="445" ht="13.8" x14ac:dyDescent="0.25"/>
    <row r="446" ht="13.8" x14ac:dyDescent="0.25"/>
    <row r="447" ht="13.8" x14ac:dyDescent="0.25"/>
    <row r="448" ht="13.8" x14ac:dyDescent="0.25"/>
    <row r="449" ht="13.8" x14ac:dyDescent="0.25"/>
    <row r="450" ht="13.8" x14ac:dyDescent="0.25"/>
    <row r="451" ht="13.8" x14ac:dyDescent="0.25"/>
    <row r="452" ht="13.8" x14ac:dyDescent="0.25"/>
    <row r="453" ht="13.8" x14ac:dyDescent="0.25"/>
    <row r="454" ht="13.8" x14ac:dyDescent="0.25"/>
    <row r="455" ht="13.8" x14ac:dyDescent="0.25"/>
    <row r="456" ht="13.8" x14ac:dyDescent="0.25"/>
    <row r="457" ht="13.8" x14ac:dyDescent="0.25"/>
    <row r="458" ht="13.8" x14ac:dyDescent="0.25"/>
    <row r="459" ht="13.8" x14ac:dyDescent="0.25"/>
    <row r="460" ht="13.8" x14ac:dyDescent="0.25"/>
    <row r="461" ht="13.8" x14ac:dyDescent="0.25"/>
    <row r="462" ht="13.8" x14ac:dyDescent="0.25"/>
    <row r="463" ht="13.8" x14ac:dyDescent="0.25"/>
    <row r="464" ht="13.8" x14ac:dyDescent="0.25"/>
    <row r="465" ht="13.8" x14ac:dyDescent="0.25"/>
    <row r="466" ht="13.8" x14ac:dyDescent="0.25"/>
    <row r="467" ht="13.8" x14ac:dyDescent="0.25"/>
    <row r="468" ht="13.8" x14ac:dyDescent="0.25"/>
    <row r="469" ht="13.8" x14ac:dyDescent="0.25"/>
    <row r="470" ht="13.8" x14ac:dyDescent="0.25"/>
    <row r="471" ht="13.8" x14ac:dyDescent="0.25"/>
    <row r="472" ht="13.8" x14ac:dyDescent="0.25"/>
    <row r="473" ht="13.8" x14ac:dyDescent="0.25"/>
    <row r="474" ht="13.8" x14ac:dyDescent="0.25"/>
    <row r="475" ht="13.8" x14ac:dyDescent="0.25"/>
    <row r="476" ht="13.8" x14ac:dyDescent="0.25"/>
    <row r="477" ht="13.8" x14ac:dyDescent="0.25"/>
    <row r="478" ht="13.8" x14ac:dyDescent="0.25"/>
    <row r="479" ht="13.8" x14ac:dyDescent="0.25"/>
    <row r="480" ht="13.8" x14ac:dyDescent="0.25"/>
    <row r="481" ht="13.8" x14ac:dyDescent="0.25"/>
    <row r="482" ht="13.8" x14ac:dyDescent="0.25"/>
    <row r="483" ht="13.8" x14ac:dyDescent="0.25"/>
    <row r="484" ht="13.8" x14ac:dyDescent="0.25"/>
    <row r="485" ht="13.8" x14ac:dyDescent="0.25"/>
    <row r="486" ht="13.8" x14ac:dyDescent="0.25"/>
    <row r="487" ht="13.8" x14ac:dyDescent="0.25"/>
    <row r="488" ht="13.8" x14ac:dyDescent="0.25"/>
    <row r="489" ht="13.8" x14ac:dyDescent="0.25"/>
    <row r="490" ht="13.8" x14ac:dyDescent="0.25"/>
    <row r="491" ht="13.8" x14ac:dyDescent="0.25"/>
    <row r="492" ht="13.8" x14ac:dyDescent="0.25"/>
    <row r="493" ht="13.8" x14ac:dyDescent="0.25"/>
    <row r="494" ht="13.8" x14ac:dyDescent="0.25"/>
    <row r="495" ht="13.8" x14ac:dyDescent="0.25"/>
    <row r="496" ht="13.8" x14ac:dyDescent="0.25"/>
    <row r="497" ht="13.8" x14ac:dyDescent="0.25"/>
    <row r="498" ht="13.8" x14ac:dyDescent="0.25"/>
    <row r="499" ht="13.8" x14ac:dyDescent="0.25"/>
    <row r="500" ht="13.8" x14ac:dyDescent="0.25"/>
    <row r="501" ht="13.8" x14ac:dyDescent="0.25"/>
    <row r="502" ht="13.8" x14ac:dyDescent="0.25"/>
    <row r="503" ht="13.8" x14ac:dyDescent="0.25"/>
    <row r="504" ht="13.8" x14ac:dyDescent="0.25"/>
    <row r="505" ht="13.8" x14ac:dyDescent="0.25"/>
    <row r="506" ht="13.8" x14ac:dyDescent="0.25"/>
    <row r="507" ht="13.8" x14ac:dyDescent="0.25"/>
    <row r="508" ht="13.8" x14ac:dyDescent="0.25"/>
    <row r="509" ht="13.8" x14ac:dyDescent="0.25"/>
    <row r="510" ht="13.8" x14ac:dyDescent="0.25"/>
    <row r="511" ht="13.8" x14ac:dyDescent="0.25"/>
    <row r="512" ht="13.8" x14ac:dyDescent="0.25"/>
    <row r="513" ht="13.8" x14ac:dyDescent="0.25"/>
    <row r="514" ht="13.8" x14ac:dyDescent="0.25"/>
    <row r="515" ht="13.8" x14ac:dyDescent="0.25"/>
    <row r="516" ht="13.8" x14ac:dyDescent="0.25"/>
    <row r="517" ht="13.8" x14ac:dyDescent="0.25"/>
    <row r="518" ht="13.8" x14ac:dyDescent="0.25"/>
    <row r="519" ht="13.8" x14ac:dyDescent="0.25"/>
    <row r="520" ht="13.8" x14ac:dyDescent="0.25"/>
    <row r="521" ht="13.8" x14ac:dyDescent="0.25"/>
    <row r="522" ht="13.8" x14ac:dyDescent="0.25"/>
    <row r="523" ht="13.8" x14ac:dyDescent="0.25"/>
    <row r="524" ht="13.8" x14ac:dyDescent="0.25"/>
    <row r="525" ht="13.8" x14ac:dyDescent="0.25"/>
    <row r="526" ht="13.8" x14ac:dyDescent="0.25"/>
    <row r="527" ht="13.8" x14ac:dyDescent="0.25"/>
    <row r="528" ht="13.8" x14ac:dyDescent="0.25"/>
    <row r="529" ht="13.8" x14ac:dyDescent="0.25"/>
    <row r="530" ht="13.8" x14ac:dyDescent="0.25"/>
    <row r="531" ht="13.8" x14ac:dyDescent="0.25"/>
    <row r="532" ht="13.8" x14ac:dyDescent="0.25"/>
    <row r="533" ht="13.8" x14ac:dyDescent="0.25"/>
    <row r="534" ht="13.8" x14ac:dyDescent="0.25"/>
    <row r="535" ht="13.8" x14ac:dyDescent="0.25"/>
    <row r="536" ht="13.8" x14ac:dyDescent="0.25"/>
    <row r="537" ht="13.8" x14ac:dyDescent="0.25"/>
    <row r="538" ht="13.8" x14ac:dyDescent="0.25"/>
    <row r="539" ht="13.8" x14ac:dyDescent="0.25"/>
    <row r="540" ht="13.8" x14ac:dyDescent="0.25"/>
    <row r="541" ht="13.8" x14ac:dyDescent="0.25"/>
    <row r="542" ht="13.8" x14ac:dyDescent="0.25"/>
    <row r="543" ht="13.8" x14ac:dyDescent="0.25"/>
    <row r="544" ht="13.8" x14ac:dyDescent="0.25"/>
    <row r="545" ht="13.8" x14ac:dyDescent="0.25"/>
    <row r="546" ht="13.8" x14ac:dyDescent="0.25"/>
    <row r="547" ht="13.8" x14ac:dyDescent="0.25"/>
    <row r="548" ht="13.8" x14ac:dyDescent="0.25"/>
    <row r="549" ht="13.8" x14ac:dyDescent="0.25"/>
    <row r="550" ht="13.8" x14ac:dyDescent="0.25"/>
    <row r="551" ht="13.8" x14ac:dyDescent="0.25"/>
    <row r="552" ht="13.8" x14ac:dyDescent="0.25"/>
    <row r="553" ht="13.8" x14ac:dyDescent="0.25"/>
    <row r="554" ht="13.8" x14ac:dyDescent="0.25"/>
    <row r="555" ht="13.8" x14ac:dyDescent="0.25"/>
    <row r="556" ht="13.8" x14ac:dyDescent="0.25"/>
    <row r="557" ht="13.8" x14ac:dyDescent="0.25"/>
    <row r="558" ht="13.8" x14ac:dyDescent="0.25"/>
    <row r="559" ht="13.8" x14ac:dyDescent="0.25"/>
    <row r="560" ht="13.8" x14ac:dyDescent="0.25"/>
    <row r="561" ht="13.8" x14ac:dyDescent="0.25"/>
    <row r="562" ht="13.8" x14ac:dyDescent="0.25"/>
    <row r="563" ht="13.8" x14ac:dyDescent="0.25"/>
    <row r="564" ht="13.8" x14ac:dyDescent="0.25"/>
    <row r="565" ht="13.8" x14ac:dyDescent="0.25"/>
    <row r="566" ht="13.8" x14ac:dyDescent="0.25"/>
    <row r="567" ht="13.8" x14ac:dyDescent="0.25"/>
    <row r="568" ht="13.8" x14ac:dyDescent="0.25"/>
    <row r="569" ht="13.8" x14ac:dyDescent="0.25"/>
    <row r="570" ht="13.8" x14ac:dyDescent="0.25"/>
    <row r="571" ht="13.8" x14ac:dyDescent="0.25"/>
    <row r="572" ht="13.8" x14ac:dyDescent="0.25"/>
    <row r="573" ht="13.8" x14ac:dyDescent="0.25"/>
    <row r="574" ht="13.8" x14ac:dyDescent="0.25"/>
    <row r="575" ht="13.8" x14ac:dyDescent="0.25"/>
    <row r="576" ht="13.8" x14ac:dyDescent="0.25"/>
    <row r="577" ht="13.8" x14ac:dyDescent="0.25"/>
    <row r="578" ht="13.8" x14ac:dyDescent="0.25"/>
    <row r="579" ht="13.8" x14ac:dyDescent="0.25"/>
    <row r="580" ht="13.8" x14ac:dyDescent="0.25"/>
    <row r="581" ht="13.8" x14ac:dyDescent="0.25"/>
    <row r="582" ht="13.8" x14ac:dyDescent="0.25"/>
    <row r="583" ht="13.8" x14ac:dyDescent="0.25"/>
    <row r="584" ht="13.8" x14ac:dyDescent="0.25"/>
    <row r="585" ht="13.8" x14ac:dyDescent="0.25"/>
    <row r="586" ht="13.8" x14ac:dyDescent="0.25"/>
    <row r="587" ht="13.8" x14ac:dyDescent="0.25"/>
    <row r="588" ht="13.8" x14ac:dyDescent="0.25"/>
    <row r="589" ht="13.8" x14ac:dyDescent="0.25"/>
    <row r="590" ht="13.8" x14ac:dyDescent="0.25"/>
    <row r="591" ht="13.8" x14ac:dyDescent="0.25"/>
    <row r="592" ht="13.8" x14ac:dyDescent="0.25"/>
    <row r="593" ht="13.8" x14ac:dyDescent="0.25"/>
    <row r="594" ht="13.8" x14ac:dyDescent="0.25"/>
    <row r="595" ht="13.8" x14ac:dyDescent="0.25"/>
    <row r="596" ht="13.8" x14ac:dyDescent="0.25"/>
    <row r="597" ht="13.8" x14ac:dyDescent="0.25"/>
    <row r="598" ht="13.8" x14ac:dyDescent="0.25"/>
    <row r="599" ht="13.8" x14ac:dyDescent="0.25"/>
    <row r="600" ht="13.8" x14ac:dyDescent="0.25"/>
    <row r="601" ht="13.8" x14ac:dyDescent="0.25"/>
    <row r="602" ht="13.8" x14ac:dyDescent="0.25"/>
    <row r="603" ht="13.8" x14ac:dyDescent="0.25"/>
    <row r="604" ht="13.8" x14ac:dyDescent="0.25"/>
    <row r="605" ht="13.8" x14ac:dyDescent="0.25"/>
    <row r="606" ht="13.8" x14ac:dyDescent="0.25"/>
    <row r="607" ht="13.8" x14ac:dyDescent="0.25"/>
    <row r="608" ht="13.8" x14ac:dyDescent="0.25"/>
    <row r="609" ht="13.8" x14ac:dyDescent="0.25"/>
    <row r="610" ht="13.8" x14ac:dyDescent="0.25"/>
    <row r="611" ht="13.8" x14ac:dyDescent="0.25"/>
    <row r="612" ht="13.8" x14ac:dyDescent="0.25"/>
    <row r="613" ht="13.8" x14ac:dyDescent="0.25"/>
    <row r="614" ht="13.8" x14ac:dyDescent="0.25"/>
    <row r="615" ht="13.8" x14ac:dyDescent="0.25"/>
    <row r="616" ht="13.8" x14ac:dyDescent="0.25"/>
    <row r="617" ht="13.8" x14ac:dyDescent="0.25"/>
    <row r="618" ht="13.8" x14ac:dyDescent="0.25"/>
    <row r="619" ht="13.8" x14ac:dyDescent="0.25"/>
    <row r="620" ht="13.8" x14ac:dyDescent="0.25"/>
    <row r="621" ht="13.8" x14ac:dyDescent="0.25"/>
    <row r="622" ht="13.8" x14ac:dyDescent="0.25"/>
    <row r="623" ht="13.8" x14ac:dyDescent="0.25"/>
    <row r="624" ht="13.8" x14ac:dyDescent="0.25"/>
    <row r="625" ht="13.8" x14ac:dyDescent="0.25"/>
    <row r="626" ht="13.8" x14ac:dyDescent="0.25"/>
    <row r="627" ht="13.8" x14ac:dyDescent="0.25"/>
    <row r="628" ht="13.8" x14ac:dyDescent="0.25"/>
    <row r="629" ht="13.8" x14ac:dyDescent="0.25"/>
    <row r="630" ht="13.8" x14ac:dyDescent="0.25"/>
    <row r="631" ht="13.8" x14ac:dyDescent="0.25"/>
    <row r="632" ht="13.8" x14ac:dyDescent="0.25"/>
    <row r="633" ht="13.8" x14ac:dyDescent="0.25"/>
    <row r="634" ht="13.8" x14ac:dyDescent="0.25"/>
    <row r="635" ht="13.8" x14ac:dyDescent="0.25"/>
    <row r="636" ht="13.8" x14ac:dyDescent="0.25"/>
    <row r="637" ht="13.8" x14ac:dyDescent="0.25"/>
    <row r="638" ht="13.8" x14ac:dyDescent="0.25"/>
    <row r="639" ht="13.8" x14ac:dyDescent="0.25"/>
    <row r="640" ht="13.8" x14ac:dyDescent="0.25"/>
    <row r="641" ht="13.8" x14ac:dyDescent="0.25"/>
    <row r="642" ht="13.8" x14ac:dyDescent="0.25"/>
    <row r="643" ht="13.8" x14ac:dyDescent="0.25"/>
    <row r="644" ht="13.8" x14ac:dyDescent="0.25"/>
    <row r="645" ht="13.8" x14ac:dyDescent="0.25"/>
    <row r="646" ht="13.8" x14ac:dyDescent="0.25"/>
    <row r="647" ht="13.8" x14ac:dyDescent="0.25"/>
    <row r="648" ht="13.8" x14ac:dyDescent="0.25"/>
    <row r="649" ht="13.8" x14ac:dyDescent="0.25"/>
    <row r="650" ht="13.8" x14ac:dyDescent="0.25"/>
    <row r="651" ht="13.8" x14ac:dyDescent="0.25"/>
    <row r="652" ht="13.8" x14ac:dyDescent="0.25"/>
    <row r="653" ht="13.8" x14ac:dyDescent="0.25"/>
    <row r="654" ht="13.8" x14ac:dyDescent="0.25"/>
    <row r="655" ht="13.8" x14ac:dyDescent="0.25"/>
    <row r="656" ht="13.8" x14ac:dyDescent="0.25"/>
    <row r="657" ht="13.8" x14ac:dyDescent="0.25"/>
    <row r="658" ht="13.8" x14ac:dyDescent="0.25"/>
    <row r="659" ht="13.8" x14ac:dyDescent="0.25"/>
    <row r="660" ht="13.8" x14ac:dyDescent="0.25"/>
    <row r="661" ht="13.8" x14ac:dyDescent="0.25"/>
    <row r="662" ht="13.8" x14ac:dyDescent="0.25"/>
    <row r="663" ht="13.8" x14ac:dyDescent="0.25"/>
    <row r="664" ht="13.8" x14ac:dyDescent="0.25"/>
    <row r="665" ht="13.8" x14ac:dyDescent="0.25"/>
    <row r="666" ht="13.8" x14ac:dyDescent="0.25"/>
    <row r="667" ht="13.8" x14ac:dyDescent="0.25"/>
    <row r="668" ht="13.8" x14ac:dyDescent="0.25"/>
    <row r="669" ht="13.8" x14ac:dyDescent="0.25"/>
    <row r="670" ht="13.8" x14ac:dyDescent="0.25"/>
    <row r="671" ht="13.8" x14ac:dyDescent="0.25"/>
    <row r="672" ht="13.8" x14ac:dyDescent="0.25"/>
    <row r="673" ht="13.8" x14ac:dyDescent="0.25"/>
    <row r="674" ht="13.8" x14ac:dyDescent="0.25"/>
    <row r="675" ht="13.8" x14ac:dyDescent="0.25"/>
    <row r="676" ht="13.8" x14ac:dyDescent="0.25"/>
    <row r="677" ht="13.8" x14ac:dyDescent="0.25"/>
    <row r="678" ht="13.8" x14ac:dyDescent="0.25"/>
    <row r="679" ht="13.8" x14ac:dyDescent="0.25"/>
    <row r="680" ht="13.8" x14ac:dyDescent="0.25"/>
    <row r="681" ht="13.8" x14ac:dyDescent="0.25"/>
    <row r="682" ht="13.8" x14ac:dyDescent="0.25"/>
    <row r="683" ht="13.8" x14ac:dyDescent="0.25"/>
    <row r="684" ht="13.8" x14ac:dyDescent="0.25"/>
    <row r="685" ht="13.8" x14ac:dyDescent="0.25"/>
    <row r="686" ht="13.8" x14ac:dyDescent="0.25"/>
    <row r="687" ht="13.8" x14ac:dyDescent="0.25"/>
    <row r="688" ht="13.8" x14ac:dyDescent="0.25"/>
    <row r="689" ht="13.8" x14ac:dyDescent="0.25"/>
    <row r="690" ht="13.8" x14ac:dyDescent="0.25"/>
    <row r="691" ht="13.8" x14ac:dyDescent="0.25"/>
    <row r="692" ht="13.8" x14ac:dyDescent="0.25"/>
    <row r="693" ht="13.8" x14ac:dyDescent="0.25"/>
    <row r="694" ht="13.8" x14ac:dyDescent="0.25"/>
    <row r="695" ht="13.8" x14ac:dyDescent="0.25"/>
    <row r="696" ht="13.8" x14ac:dyDescent="0.25"/>
    <row r="697" ht="13.8" x14ac:dyDescent="0.25"/>
    <row r="698" ht="13.8" x14ac:dyDescent="0.25"/>
    <row r="699" ht="13.8" x14ac:dyDescent="0.25"/>
    <row r="700" ht="13.8" x14ac:dyDescent="0.25"/>
    <row r="701" ht="13.8" x14ac:dyDescent="0.25"/>
    <row r="702" ht="13.8" x14ac:dyDescent="0.25"/>
    <row r="703" ht="13.8" x14ac:dyDescent="0.25"/>
    <row r="704" ht="13.8" x14ac:dyDescent="0.25"/>
    <row r="705" ht="13.8" x14ac:dyDescent="0.25"/>
    <row r="706" ht="13.8" x14ac:dyDescent="0.25"/>
    <row r="707" ht="13.8" x14ac:dyDescent="0.25"/>
    <row r="708" ht="13.8" x14ac:dyDescent="0.25"/>
    <row r="709" ht="13.8" x14ac:dyDescent="0.25"/>
    <row r="710" ht="13.8" x14ac:dyDescent="0.25"/>
    <row r="711" ht="13.8" x14ac:dyDescent="0.25"/>
    <row r="712" ht="13.8" x14ac:dyDescent="0.25"/>
    <row r="713" ht="13.8" x14ac:dyDescent="0.25"/>
    <row r="714" ht="13.8" x14ac:dyDescent="0.25"/>
    <row r="715" ht="13.8" x14ac:dyDescent="0.25"/>
    <row r="716" ht="13.8" x14ac:dyDescent="0.25"/>
    <row r="717" ht="13.8" x14ac:dyDescent="0.25"/>
    <row r="718" ht="13.8" x14ac:dyDescent="0.25"/>
    <row r="719" ht="13.8" x14ac:dyDescent="0.25"/>
    <row r="720" ht="13.8" x14ac:dyDescent="0.25"/>
    <row r="721" ht="13.8" x14ac:dyDescent="0.25"/>
    <row r="722" ht="13.8" x14ac:dyDescent="0.25"/>
    <row r="723" ht="13.8" x14ac:dyDescent="0.25"/>
    <row r="724" ht="13.8" x14ac:dyDescent="0.25"/>
    <row r="725" ht="13.8" x14ac:dyDescent="0.25"/>
    <row r="726" ht="13.8" x14ac:dyDescent="0.25"/>
    <row r="727" ht="13.8" x14ac:dyDescent="0.25"/>
    <row r="728" ht="13.8" x14ac:dyDescent="0.25"/>
    <row r="729" ht="13.8" x14ac:dyDescent="0.25"/>
    <row r="730" ht="13.8" x14ac:dyDescent="0.25"/>
    <row r="731" ht="13.8" x14ac:dyDescent="0.25"/>
    <row r="732" ht="13.8" x14ac:dyDescent="0.25"/>
    <row r="733" ht="13.8" x14ac:dyDescent="0.25"/>
    <row r="734" ht="13.8" x14ac:dyDescent="0.25"/>
    <row r="735" ht="13.8" x14ac:dyDescent="0.25"/>
    <row r="736" ht="13.8" x14ac:dyDescent="0.25"/>
    <row r="737" ht="13.8" x14ac:dyDescent="0.25"/>
    <row r="738" ht="13.8" x14ac:dyDescent="0.25"/>
    <row r="739" ht="13.8" x14ac:dyDescent="0.25"/>
    <row r="740" ht="13.8" x14ac:dyDescent="0.25"/>
    <row r="741" ht="13.8" x14ac:dyDescent="0.25"/>
    <row r="742" ht="13.8" x14ac:dyDescent="0.25"/>
    <row r="743" ht="13.8" x14ac:dyDescent="0.25"/>
    <row r="744" ht="13.8" x14ac:dyDescent="0.25"/>
    <row r="745" ht="13.8" x14ac:dyDescent="0.25"/>
    <row r="746" ht="13.8" x14ac:dyDescent="0.25"/>
    <row r="747" ht="13.8" x14ac:dyDescent="0.25"/>
    <row r="748" ht="13.8" x14ac:dyDescent="0.25"/>
    <row r="749" ht="13.8" x14ac:dyDescent="0.25"/>
    <row r="750" ht="13.8" x14ac:dyDescent="0.25"/>
    <row r="751" ht="13.8" x14ac:dyDescent="0.25"/>
    <row r="752" ht="13.8" x14ac:dyDescent="0.25"/>
    <row r="753" ht="13.8" x14ac:dyDescent="0.25"/>
    <row r="754" ht="13.8" x14ac:dyDescent="0.25"/>
    <row r="755" ht="13.8" x14ac:dyDescent="0.25"/>
    <row r="756" ht="13.8" x14ac:dyDescent="0.25"/>
    <row r="757" ht="13.8" x14ac:dyDescent="0.25"/>
    <row r="758" ht="13.8" x14ac:dyDescent="0.25"/>
    <row r="759" ht="13.8" x14ac:dyDescent="0.25"/>
    <row r="760" ht="13.8" x14ac:dyDescent="0.25"/>
    <row r="761" ht="13.8" x14ac:dyDescent="0.25"/>
    <row r="762" ht="13.8" x14ac:dyDescent="0.25"/>
    <row r="763" ht="13.8" x14ac:dyDescent="0.25"/>
    <row r="764" ht="13.8" x14ac:dyDescent="0.25"/>
    <row r="765" ht="13.8" x14ac:dyDescent="0.25"/>
    <row r="766" ht="13.8" x14ac:dyDescent="0.25"/>
    <row r="767" ht="13.8" x14ac:dyDescent="0.25"/>
    <row r="768" ht="13.8" x14ac:dyDescent="0.25"/>
    <row r="769" ht="13.8" x14ac:dyDescent="0.25"/>
    <row r="770" ht="13.8" x14ac:dyDescent="0.25"/>
    <row r="771" ht="13.8" x14ac:dyDescent="0.25"/>
    <row r="772" ht="13.8" x14ac:dyDescent="0.25"/>
    <row r="773" ht="13.8" x14ac:dyDescent="0.25"/>
    <row r="774" ht="13.8" x14ac:dyDescent="0.25"/>
    <row r="775" ht="13.8" x14ac:dyDescent="0.25"/>
    <row r="776" ht="13.8" x14ac:dyDescent="0.25"/>
    <row r="777" ht="13.8" x14ac:dyDescent="0.25"/>
    <row r="778" ht="13.8" x14ac:dyDescent="0.25"/>
    <row r="779" ht="13.8" x14ac:dyDescent="0.25"/>
    <row r="780" ht="13.8" x14ac:dyDescent="0.25"/>
    <row r="781" ht="13.8" x14ac:dyDescent="0.25"/>
    <row r="782" ht="13.8" x14ac:dyDescent="0.25"/>
    <row r="783" ht="13.8" x14ac:dyDescent="0.25"/>
    <row r="784" ht="13.8" x14ac:dyDescent="0.25"/>
    <row r="785" ht="13.8" x14ac:dyDescent="0.25"/>
    <row r="786" ht="13.8" x14ac:dyDescent="0.25"/>
    <row r="787" ht="13.8" x14ac:dyDescent="0.25"/>
    <row r="788" ht="13.8" x14ac:dyDescent="0.25"/>
    <row r="789" ht="13.8" x14ac:dyDescent="0.25"/>
    <row r="790" ht="13.8" x14ac:dyDescent="0.25"/>
    <row r="791" ht="13.8" x14ac:dyDescent="0.25"/>
    <row r="792" ht="13.8" x14ac:dyDescent="0.25"/>
    <row r="793" ht="13.8" x14ac:dyDescent="0.25"/>
    <row r="794" ht="13.8" x14ac:dyDescent="0.25"/>
    <row r="795" ht="13.8" x14ac:dyDescent="0.25"/>
    <row r="796" ht="13.8" x14ac:dyDescent="0.25"/>
    <row r="797" ht="13.8" x14ac:dyDescent="0.25"/>
    <row r="798" ht="13.8" x14ac:dyDescent="0.25"/>
    <row r="799" ht="13.8" x14ac:dyDescent="0.25"/>
    <row r="800" ht="13.8" x14ac:dyDescent="0.25"/>
    <row r="801" ht="13.8" x14ac:dyDescent="0.25"/>
    <row r="802" ht="13.8" x14ac:dyDescent="0.25"/>
    <row r="803" ht="13.8" x14ac:dyDescent="0.25"/>
    <row r="804" ht="13.8" x14ac:dyDescent="0.25"/>
    <row r="805" ht="13.8" x14ac:dyDescent="0.25"/>
    <row r="806" ht="13.8" x14ac:dyDescent="0.25"/>
    <row r="807" ht="13.8" x14ac:dyDescent="0.25"/>
    <row r="808" ht="13.8" x14ac:dyDescent="0.25"/>
    <row r="809" ht="13.8" x14ac:dyDescent="0.25"/>
    <row r="810" ht="13.8" x14ac:dyDescent="0.25"/>
    <row r="811" ht="13.8" x14ac:dyDescent="0.25"/>
    <row r="812" ht="13.8" x14ac:dyDescent="0.25"/>
    <row r="813" ht="13.8" x14ac:dyDescent="0.25"/>
    <row r="814" ht="13.8" x14ac:dyDescent="0.25"/>
    <row r="815" ht="13.8" x14ac:dyDescent="0.25"/>
    <row r="816" ht="13.8" x14ac:dyDescent="0.25"/>
    <row r="817" ht="13.8" x14ac:dyDescent="0.25"/>
    <row r="818" ht="13.8" x14ac:dyDescent="0.25"/>
    <row r="819" ht="13.8" x14ac:dyDescent="0.25"/>
    <row r="820" ht="13.8" x14ac:dyDescent="0.25"/>
    <row r="821" ht="13.8" x14ac:dyDescent="0.25"/>
    <row r="822" ht="13.8" x14ac:dyDescent="0.25"/>
    <row r="823" ht="13.8" x14ac:dyDescent="0.25"/>
    <row r="824" ht="13.8" x14ac:dyDescent="0.25"/>
    <row r="825" ht="13.8" x14ac:dyDescent="0.25"/>
    <row r="826" ht="13.8" x14ac:dyDescent="0.25"/>
    <row r="827" ht="13.8" x14ac:dyDescent="0.25"/>
    <row r="828" ht="13.8" x14ac:dyDescent="0.25"/>
    <row r="829" ht="13.8" x14ac:dyDescent="0.25"/>
    <row r="830" ht="13.8" x14ac:dyDescent="0.25"/>
    <row r="831" ht="13.8" x14ac:dyDescent="0.25"/>
    <row r="832" ht="13.8" x14ac:dyDescent="0.25"/>
    <row r="833" ht="13.8" x14ac:dyDescent="0.25"/>
    <row r="834" ht="13.8" x14ac:dyDescent="0.25"/>
    <row r="835" ht="13.8" x14ac:dyDescent="0.25"/>
    <row r="836" ht="13.8" x14ac:dyDescent="0.25"/>
    <row r="837" ht="13.8" x14ac:dyDescent="0.25"/>
    <row r="838" ht="13.8" x14ac:dyDescent="0.25"/>
    <row r="839" ht="13.8" x14ac:dyDescent="0.25"/>
    <row r="840" ht="13.8" x14ac:dyDescent="0.25"/>
    <row r="841" ht="13.8" x14ac:dyDescent="0.25"/>
    <row r="842" ht="13.8" x14ac:dyDescent="0.25"/>
    <row r="843" ht="13.8" x14ac:dyDescent="0.25"/>
    <row r="844" ht="13.8" x14ac:dyDescent="0.25"/>
    <row r="845" ht="13.8" x14ac:dyDescent="0.25"/>
    <row r="846" ht="13.8" x14ac:dyDescent="0.25"/>
    <row r="847" ht="13.8" x14ac:dyDescent="0.25"/>
    <row r="848" ht="13.8" x14ac:dyDescent="0.25"/>
    <row r="849" ht="13.8" x14ac:dyDescent="0.25"/>
    <row r="850" ht="13.8" x14ac:dyDescent="0.25"/>
    <row r="851" ht="13.8" x14ac:dyDescent="0.25"/>
    <row r="852" ht="13.8" x14ac:dyDescent="0.25"/>
    <row r="853" ht="13.8" x14ac:dyDescent="0.25"/>
    <row r="854" ht="13.8" x14ac:dyDescent="0.25"/>
    <row r="855" ht="13.8" x14ac:dyDescent="0.25"/>
    <row r="856" ht="13.8" x14ac:dyDescent="0.25"/>
    <row r="857" ht="13.8" x14ac:dyDescent="0.25"/>
    <row r="858" ht="13.8" x14ac:dyDescent="0.25"/>
    <row r="859" ht="13.8" x14ac:dyDescent="0.25"/>
    <row r="860" ht="13.8" x14ac:dyDescent="0.25"/>
    <row r="861" ht="13.8" x14ac:dyDescent="0.25"/>
    <row r="862" ht="13.8" x14ac:dyDescent="0.25"/>
    <row r="863" ht="13.8" x14ac:dyDescent="0.25"/>
    <row r="864" ht="13.8" x14ac:dyDescent="0.25"/>
    <row r="865" ht="13.8" x14ac:dyDescent="0.25"/>
    <row r="866" ht="13.8" x14ac:dyDescent="0.25"/>
    <row r="867" ht="13.8" x14ac:dyDescent="0.25"/>
    <row r="868" ht="13.8" x14ac:dyDescent="0.25"/>
    <row r="869" ht="13.8" x14ac:dyDescent="0.25"/>
    <row r="870" ht="13.8" x14ac:dyDescent="0.25"/>
    <row r="871" ht="13.8" x14ac:dyDescent="0.25"/>
    <row r="872" ht="13.8" x14ac:dyDescent="0.25"/>
    <row r="873" ht="13.8" x14ac:dyDescent="0.25"/>
    <row r="874" ht="13.8" x14ac:dyDescent="0.25"/>
    <row r="875" ht="13.8" x14ac:dyDescent="0.25"/>
    <row r="876" ht="13.8" x14ac:dyDescent="0.25"/>
    <row r="877" ht="13.8" x14ac:dyDescent="0.25"/>
    <row r="878" ht="13.8" x14ac:dyDescent="0.25"/>
    <row r="879" ht="13.8" x14ac:dyDescent="0.25"/>
    <row r="880" ht="13.8" x14ac:dyDescent="0.25"/>
    <row r="881" ht="13.8" x14ac:dyDescent="0.25"/>
    <row r="882" ht="13.8" x14ac:dyDescent="0.25"/>
    <row r="883" ht="13.8" x14ac:dyDescent="0.25"/>
    <row r="884" ht="13.8" x14ac:dyDescent="0.25"/>
    <row r="885" ht="13.8" x14ac:dyDescent="0.25"/>
    <row r="886" ht="13.8" x14ac:dyDescent="0.25"/>
    <row r="887" ht="13.8" x14ac:dyDescent="0.25"/>
    <row r="888" ht="13.8" x14ac:dyDescent="0.25"/>
    <row r="889" ht="13.8" x14ac:dyDescent="0.25"/>
    <row r="890" ht="13.8" x14ac:dyDescent="0.25"/>
    <row r="891" ht="13.8" x14ac:dyDescent="0.25"/>
    <row r="892" ht="13.8" x14ac:dyDescent="0.25"/>
    <row r="893" ht="13.8" x14ac:dyDescent="0.25"/>
    <row r="894" ht="13.8" x14ac:dyDescent="0.25"/>
    <row r="895" ht="13.8" x14ac:dyDescent="0.25"/>
    <row r="896" ht="13.8" x14ac:dyDescent="0.25"/>
    <row r="897" ht="13.8" x14ac:dyDescent="0.25"/>
    <row r="898" ht="13.8" x14ac:dyDescent="0.25"/>
    <row r="899" ht="13.8" x14ac:dyDescent="0.25"/>
    <row r="900" ht="13.8" x14ac:dyDescent="0.25"/>
    <row r="901" ht="13.8" x14ac:dyDescent="0.25"/>
    <row r="902" ht="13.8" x14ac:dyDescent="0.25"/>
    <row r="903" ht="13.8" x14ac:dyDescent="0.25"/>
    <row r="904" ht="13.8" x14ac:dyDescent="0.25"/>
    <row r="905" ht="13.8" x14ac:dyDescent="0.25"/>
    <row r="906" ht="13.8" x14ac:dyDescent="0.25"/>
    <row r="907" ht="13.8" x14ac:dyDescent="0.25"/>
    <row r="908" ht="13.8" x14ac:dyDescent="0.25"/>
    <row r="909" ht="13.8" x14ac:dyDescent="0.25"/>
    <row r="910" ht="13.8" x14ac:dyDescent="0.25"/>
    <row r="911" ht="13.8" x14ac:dyDescent="0.25"/>
    <row r="912" ht="13.8" x14ac:dyDescent="0.25"/>
    <row r="913" ht="13.8" x14ac:dyDescent="0.25"/>
    <row r="914" ht="13.8" x14ac:dyDescent="0.25"/>
    <row r="915" ht="13.8" x14ac:dyDescent="0.25"/>
    <row r="916" ht="13.8" x14ac:dyDescent="0.25"/>
    <row r="917" ht="13.8" x14ac:dyDescent="0.25"/>
    <row r="918" ht="13.8" x14ac:dyDescent="0.25"/>
    <row r="919" ht="13.8" x14ac:dyDescent="0.25"/>
    <row r="920" ht="13.8" x14ac:dyDescent="0.25"/>
    <row r="921" ht="13.8" x14ac:dyDescent="0.25"/>
    <row r="922" ht="13.8" x14ac:dyDescent="0.25"/>
    <row r="923" ht="13.8" x14ac:dyDescent="0.25"/>
    <row r="924" ht="13.8" x14ac:dyDescent="0.25"/>
    <row r="925" ht="13.8" x14ac:dyDescent="0.25"/>
    <row r="926" ht="13.8" x14ac:dyDescent="0.25"/>
    <row r="927" ht="13.8" x14ac:dyDescent="0.25"/>
    <row r="928" ht="13.8" x14ac:dyDescent="0.25"/>
    <row r="929" ht="13.8" x14ac:dyDescent="0.25"/>
    <row r="930" ht="13.8" x14ac:dyDescent="0.25"/>
    <row r="931" ht="13.8" x14ac:dyDescent="0.25"/>
    <row r="932" ht="13.8" x14ac:dyDescent="0.25"/>
    <row r="933" ht="13.8" x14ac:dyDescent="0.25"/>
    <row r="934" ht="13.8" x14ac:dyDescent="0.25"/>
    <row r="935" ht="13.8" x14ac:dyDescent="0.25"/>
    <row r="936" ht="13.8" x14ac:dyDescent="0.25"/>
    <row r="937" ht="13.8" x14ac:dyDescent="0.25"/>
    <row r="938" ht="13.8" x14ac:dyDescent="0.25"/>
    <row r="939" ht="13.8" x14ac:dyDescent="0.25"/>
    <row r="940" ht="13.8" x14ac:dyDescent="0.25"/>
    <row r="941" ht="13.8" x14ac:dyDescent="0.25"/>
    <row r="942" ht="13.8" x14ac:dyDescent="0.25"/>
    <row r="943" ht="13.8" x14ac:dyDescent="0.25"/>
    <row r="944" ht="13.8" x14ac:dyDescent="0.25"/>
    <row r="945" ht="13.8" x14ac:dyDescent="0.25"/>
    <row r="946" ht="13.8" x14ac:dyDescent="0.25"/>
    <row r="947" ht="13.8" x14ac:dyDescent="0.25"/>
    <row r="948" ht="13.8" x14ac:dyDescent="0.25"/>
    <row r="949" ht="13.8" x14ac:dyDescent="0.25"/>
    <row r="950" ht="13.8" x14ac:dyDescent="0.25"/>
    <row r="951" ht="13.8" x14ac:dyDescent="0.25"/>
    <row r="952" ht="13.8" x14ac:dyDescent="0.25"/>
    <row r="953" ht="13.8" x14ac:dyDescent="0.25"/>
    <row r="954" ht="13.8" x14ac:dyDescent="0.25"/>
    <row r="955" ht="13.8" x14ac:dyDescent="0.25"/>
    <row r="956" ht="13.8" x14ac:dyDescent="0.25"/>
    <row r="957" ht="13.8" x14ac:dyDescent="0.25"/>
    <row r="958" ht="13.8" x14ac:dyDescent="0.25"/>
    <row r="959" ht="13.8" x14ac:dyDescent="0.25"/>
    <row r="960" ht="13.8" x14ac:dyDescent="0.25"/>
    <row r="961" ht="13.8" x14ac:dyDescent="0.25"/>
    <row r="962" ht="13.8" x14ac:dyDescent="0.25"/>
    <row r="963" ht="13.8" x14ac:dyDescent="0.25"/>
    <row r="964" ht="13.8" x14ac:dyDescent="0.25"/>
    <row r="965" ht="13.8" x14ac:dyDescent="0.25"/>
    <row r="966" ht="13.8" x14ac:dyDescent="0.25"/>
    <row r="967" ht="13.8" x14ac:dyDescent="0.25"/>
    <row r="968" ht="13.8" x14ac:dyDescent="0.25"/>
    <row r="969" ht="13.8" x14ac:dyDescent="0.25"/>
    <row r="970" ht="13.8" x14ac:dyDescent="0.25"/>
    <row r="971" ht="13.8" x14ac:dyDescent="0.25"/>
    <row r="972" ht="13.8" x14ac:dyDescent="0.25"/>
    <row r="973" ht="13.8" x14ac:dyDescent="0.25"/>
    <row r="974" ht="13.8" x14ac:dyDescent="0.25"/>
    <row r="975" ht="13.8" x14ac:dyDescent="0.25"/>
    <row r="976" ht="13.8" x14ac:dyDescent="0.25"/>
    <row r="977" ht="13.8" x14ac:dyDescent="0.25"/>
    <row r="978" ht="13.8" x14ac:dyDescent="0.25"/>
    <row r="979" ht="13.8" x14ac:dyDescent="0.25"/>
    <row r="980" ht="13.8" x14ac:dyDescent="0.25"/>
    <row r="981" ht="13.8" x14ac:dyDescent="0.25"/>
    <row r="982" ht="13.8" x14ac:dyDescent="0.25"/>
    <row r="983" ht="13.8" x14ac:dyDescent="0.25"/>
    <row r="984" ht="13.8" x14ac:dyDescent="0.25"/>
    <row r="985" ht="13.8" x14ac:dyDescent="0.25"/>
    <row r="986" ht="13.8" x14ac:dyDescent="0.25"/>
    <row r="987" ht="13.8" x14ac:dyDescent="0.25"/>
    <row r="988" ht="13.8" x14ac:dyDescent="0.25"/>
    <row r="989" ht="13.8" x14ac:dyDescent="0.25"/>
    <row r="990" ht="13.8" x14ac:dyDescent="0.25"/>
    <row r="991" ht="13.8" x14ac:dyDescent="0.25"/>
    <row r="992" ht="13.8" x14ac:dyDescent="0.25"/>
    <row r="993" ht="13.8" x14ac:dyDescent="0.25"/>
    <row r="994" ht="13.8" x14ac:dyDescent="0.25"/>
    <row r="995" ht="13.8" x14ac:dyDescent="0.25"/>
    <row r="996" ht="13.8" x14ac:dyDescent="0.25"/>
    <row r="997" ht="13.8" x14ac:dyDescent="0.25"/>
    <row r="998" ht="13.8" x14ac:dyDescent="0.25"/>
    <row r="999" ht="13.8" x14ac:dyDescent="0.25"/>
    <row r="1000" ht="13.8" x14ac:dyDescent="0.25"/>
    <row r="1001" ht="13.8" x14ac:dyDescent="0.25"/>
    <row r="1002" ht="13.8" x14ac:dyDescent="0.25"/>
    <row r="1003" ht="13.8" x14ac:dyDescent="0.25"/>
    <row r="1004" ht="13.8" x14ac:dyDescent="0.25"/>
    <row r="1005" ht="13.8" x14ac:dyDescent="0.25"/>
    <row r="1006" ht="13.8" x14ac:dyDescent="0.25"/>
    <row r="1007" ht="13.8" x14ac:dyDescent="0.25"/>
    <row r="1008" ht="13.8" x14ac:dyDescent="0.25"/>
    <row r="1009" ht="13.8" x14ac:dyDescent="0.25"/>
    <row r="1010" ht="13.8" x14ac:dyDescent="0.25"/>
    <row r="1011" ht="13.8" x14ac:dyDescent="0.25"/>
    <row r="1012" ht="13.8" x14ac:dyDescent="0.25"/>
    <row r="1013" ht="13.8" x14ac:dyDescent="0.25"/>
    <row r="1014" ht="13.8" x14ac:dyDescent="0.25"/>
    <row r="1015" ht="13.8" x14ac:dyDescent="0.25"/>
    <row r="1016" ht="13.8" x14ac:dyDescent="0.25"/>
    <row r="1017" ht="13.8" x14ac:dyDescent="0.25"/>
    <row r="1018" ht="13.8" x14ac:dyDescent="0.25"/>
    <row r="1019" ht="13.8" x14ac:dyDescent="0.25"/>
    <row r="1020" ht="13.8" x14ac:dyDescent="0.25"/>
    <row r="1021" ht="13.8" x14ac:dyDescent="0.25"/>
    <row r="1022" ht="13.8" x14ac:dyDescent="0.25"/>
    <row r="1023" ht="13.8" x14ac:dyDescent="0.25"/>
    <row r="1024" ht="13.8" x14ac:dyDescent="0.25"/>
    <row r="1025" ht="13.8" x14ac:dyDescent="0.25"/>
    <row r="1026" ht="13.8" x14ac:dyDescent="0.25"/>
    <row r="1027" ht="13.8" x14ac:dyDescent="0.25"/>
    <row r="1028" ht="13.8" x14ac:dyDescent="0.25"/>
    <row r="1029" ht="13.8" x14ac:dyDescent="0.25"/>
    <row r="1030" ht="13.8" x14ac:dyDescent="0.25"/>
    <row r="1031" ht="13.8" x14ac:dyDescent="0.25"/>
    <row r="1032" ht="13.8" x14ac:dyDescent="0.25"/>
    <row r="1033" ht="13.8" x14ac:dyDescent="0.25"/>
    <row r="1034" ht="13.8" x14ac:dyDescent="0.25"/>
    <row r="1035" ht="13.8" x14ac:dyDescent="0.25"/>
    <row r="1036" ht="13.8" x14ac:dyDescent="0.25"/>
    <row r="1037" ht="13.8" x14ac:dyDescent="0.25"/>
    <row r="1038" ht="13.8" x14ac:dyDescent="0.25"/>
    <row r="1039" ht="13.8" x14ac:dyDescent="0.25"/>
    <row r="1040" ht="13.8" x14ac:dyDescent="0.25"/>
    <row r="1041" ht="13.8" x14ac:dyDescent="0.25"/>
    <row r="1042" ht="13.8" x14ac:dyDescent="0.25"/>
  </sheetData>
  <mergeCells count="83">
    <mergeCell ref="A103:I103"/>
    <mergeCell ref="A1:J1"/>
    <mergeCell ref="A2:J2"/>
    <mergeCell ref="A3:J3"/>
    <mergeCell ref="B4:J4"/>
    <mergeCell ref="A5:J5"/>
    <mergeCell ref="A157:F157"/>
    <mergeCell ref="A123:I123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69:F169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81:F181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93:F193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205:F205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17:F217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8:F218"/>
    <mergeCell ref="A219:F219"/>
    <mergeCell ref="A220:F220"/>
    <mergeCell ref="A221:F221"/>
    <mergeCell ref="A222:F222"/>
  </mergeCells>
  <dataValidations count="4">
    <dataValidation type="list" allowBlank="1" sqref="B125:B134" xr:uid="{5D6231CD-B268-4633-8DBB-360B3694A4EB}">
      <formula1>"FGS-1,FGS-2,FGS-3,FGA-1,FGA-2,FGA-3"</formula1>
    </dataValidation>
    <dataValidation type="list" allowBlank="1" sqref="B105:B114" xr:uid="{A620C49C-0C45-481E-8D1C-D798D045B8FD}">
      <formula1>"FDA,FDA-1,FDA-2,FDA-3,FDA-4"</formula1>
    </dataValidation>
    <dataValidation type="list" allowBlank="1" sqref="D125:D134 D105:D114 D19:D88 D7:D18" xr:uid="{E90300AF-10B6-46E1-8BB2-606A67A1600E}">
      <formula1>"AGP,CLH,CLT,COM,CTD,CTI,DES,DISP,ELE,ESG,EST,EXM,EXQ,EXR,FRQ,REV,VAGO"</formula1>
    </dataValidation>
    <dataValidation type="list" allowBlank="1" sqref="B19:B88 B7:B18" xr:uid="{50BFB128-3CDF-450B-84D7-35C7ABBB42B4}">
      <formula1>"DAS,DAS-1,DAS-2,DAS-3,DAS-4,DAS-5,CAA-1,CAA-2,CAA-3,CAA-4,CAA-5"</formula1>
    </dataValidation>
  </dataValidations>
  <pageMargins left="0.74791666666666701" right="0.74791666666666701" top="0.98402777777777795" bottom="0.98402777777777795" header="0" footer="0"/>
  <pageSetup paperSize="9" orientation="portrait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827A1-560A-4F89-80E6-4C180E130AAB}">
  <sheetPr codeName="Planilha2"/>
  <dimension ref="A1:AD1042"/>
  <sheetViews>
    <sheetView topLeftCell="A64" zoomScale="102" zoomScaleNormal="102" workbookViewId="0">
      <selection activeCell="A82" sqref="A82:XFD82"/>
    </sheetView>
  </sheetViews>
  <sheetFormatPr defaultColWidth="12.59765625" defaultRowHeight="15" customHeight="1" x14ac:dyDescent="0.25"/>
  <cols>
    <col min="1" max="1" width="71" customWidth="1"/>
    <col min="2" max="2" width="12" customWidth="1"/>
    <col min="3" max="3" width="17.3984375" customWidth="1"/>
    <col min="4" max="4" width="14.5" customWidth="1"/>
    <col min="5" max="5" width="9.8984375" customWidth="1"/>
    <col min="6" max="6" width="52.8984375" customWidth="1"/>
    <col min="7" max="7" width="19.8984375" customWidth="1"/>
    <col min="8" max="8" width="18.19921875" customWidth="1"/>
    <col min="9" max="9" width="17.8984375" customWidth="1"/>
    <col min="10" max="10" width="15" customWidth="1"/>
    <col min="11" max="16" width="8" customWidth="1"/>
    <col min="17" max="17" width="43.8984375" customWidth="1"/>
    <col min="18" max="30" width="8" customWidth="1"/>
  </cols>
  <sheetData>
    <row r="1" spans="1:30" ht="21" x14ac:dyDescent="0.4">
      <c r="A1" s="76" t="s">
        <v>179</v>
      </c>
      <c r="B1" s="70"/>
      <c r="C1" s="70"/>
      <c r="D1" s="70"/>
      <c r="E1" s="70"/>
      <c r="F1" s="70"/>
      <c r="G1" s="70"/>
      <c r="H1" s="70"/>
      <c r="I1" s="70"/>
      <c r="J1" s="7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0" ht="21" x14ac:dyDescent="0.4">
      <c r="A2" s="77" t="s">
        <v>178</v>
      </c>
      <c r="B2" s="66"/>
      <c r="C2" s="66"/>
      <c r="D2" s="66"/>
      <c r="E2" s="66"/>
      <c r="F2" s="66"/>
      <c r="G2" s="66"/>
      <c r="H2" s="66"/>
      <c r="I2" s="66"/>
      <c r="J2" s="6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30" ht="21" x14ac:dyDescent="0.35">
      <c r="A3" s="77" t="s">
        <v>180</v>
      </c>
      <c r="B3" s="66"/>
      <c r="C3" s="66"/>
      <c r="D3" s="66"/>
      <c r="E3" s="66"/>
      <c r="F3" s="66"/>
      <c r="G3" s="66"/>
      <c r="H3" s="66"/>
      <c r="I3" s="66"/>
      <c r="J3" s="66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</row>
    <row r="4" spans="1:30" ht="13.8" x14ac:dyDescent="0.25">
      <c r="A4" s="4" t="s">
        <v>325</v>
      </c>
      <c r="B4" s="78"/>
      <c r="C4" s="66"/>
      <c r="D4" s="66"/>
      <c r="E4" s="66"/>
      <c r="F4" s="66"/>
      <c r="G4" s="66"/>
      <c r="H4" s="66"/>
      <c r="I4" s="66"/>
      <c r="J4" s="67"/>
      <c r="K4" s="5"/>
    </row>
    <row r="5" spans="1:30" ht="14.4" x14ac:dyDescent="0.25">
      <c r="A5" s="74" t="s">
        <v>0</v>
      </c>
      <c r="B5" s="66"/>
      <c r="C5" s="66"/>
      <c r="D5" s="66"/>
      <c r="E5" s="66"/>
      <c r="F5" s="66"/>
      <c r="G5" s="66"/>
      <c r="H5" s="66"/>
      <c r="I5" s="66"/>
      <c r="J5" s="67"/>
      <c r="K5" s="6"/>
      <c r="L5" s="7"/>
      <c r="M5" s="8"/>
      <c r="N5" s="8"/>
      <c r="O5" s="8"/>
      <c r="P5" s="8"/>
      <c r="Q5" s="8"/>
    </row>
    <row r="6" spans="1:30" ht="27.6" x14ac:dyDescent="0.25">
      <c r="A6" s="52" t="s">
        <v>1</v>
      </c>
      <c r="B6" s="52" t="s">
        <v>2</v>
      </c>
      <c r="C6" s="52" t="s">
        <v>3</v>
      </c>
      <c r="D6" s="52" t="s">
        <v>4</v>
      </c>
      <c r="E6" s="9" t="s">
        <v>5</v>
      </c>
      <c r="F6" s="52" t="s">
        <v>6</v>
      </c>
      <c r="G6" s="9" t="s">
        <v>7</v>
      </c>
      <c r="H6" s="9" t="s">
        <v>8</v>
      </c>
      <c r="I6" s="9" t="s">
        <v>9</v>
      </c>
      <c r="J6" s="9" t="s">
        <v>10</v>
      </c>
      <c r="K6" s="10"/>
      <c r="L6" s="11"/>
      <c r="M6" s="11"/>
      <c r="N6" s="11"/>
      <c r="O6" s="11"/>
      <c r="P6" s="11"/>
      <c r="Q6" s="11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</row>
    <row r="7" spans="1:30" ht="14.4" x14ac:dyDescent="0.25">
      <c r="A7" s="57" t="s">
        <v>181</v>
      </c>
      <c r="B7" s="55" t="s">
        <v>21</v>
      </c>
      <c r="C7" s="55" t="s">
        <v>238</v>
      </c>
      <c r="D7" s="56" t="s">
        <v>305</v>
      </c>
      <c r="E7" s="58">
        <v>1</v>
      </c>
      <c r="F7" s="57" t="s">
        <v>239</v>
      </c>
      <c r="G7" s="59">
        <v>0</v>
      </c>
      <c r="H7" s="16">
        <v>0</v>
      </c>
      <c r="I7" s="16">
        <v>14105.6</v>
      </c>
      <c r="J7" s="17">
        <f t="shared" ref="J7:J81" si="0">SUM(G7:I7)</f>
        <v>14105.6</v>
      </c>
      <c r="K7" s="18"/>
      <c r="L7" s="18"/>
      <c r="M7" s="18"/>
      <c r="N7" s="18"/>
      <c r="O7" s="18"/>
      <c r="P7" s="18"/>
      <c r="Q7" s="18"/>
      <c r="R7" s="19"/>
      <c r="S7" s="19"/>
      <c r="T7" s="19"/>
      <c r="U7" s="19"/>
      <c r="V7" s="19"/>
      <c r="W7" s="19"/>
      <c r="X7" s="19"/>
      <c r="Y7" s="19"/>
      <c r="Z7" s="19"/>
      <c r="AA7" s="5"/>
      <c r="AB7" s="5"/>
      <c r="AC7" s="5"/>
      <c r="AD7" s="5"/>
    </row>
    <row r="8" spans="1:30" ht="14.4" x14ac:dyDescent="0.25">
      <c r="A8" s="57" t="s">
        <v>182</v>
      </c>
      <c r="B8" s="56" t="s">
        <v>21</v>
      </c>
      <c r="C8" s="55" t="s">
        <v>238</v>
      </c>
      <c r="D8" s="56" t="s">
        <v>305</v>
      </c>
      <c r="E8" s="58">
        <v>1</v>
      </c>
      <c r="F8" s="57" t="s">
        <v>240</v>
      </c>
      <c r="G8" s="59">
        <v>0</v>
      </c>
      <c r="H8" s="16">
        <v>0</v>
      </c>
      <c r="I8" s="16">
        <v>12064</v>
      </c>
      <c r="J8" s="17">
        <f t="shared" si="0"/>
        <v>12064</v>
      </c>
      <c r="K8" s="18"/>
      <c r="L8" s="18"/>
      <c r="M8" s="18"/>
      <c r="N8" s="18"/>
      <c r="O8" s="18"/>
      <c r="P8" s="18"/>
      <c r="Q8" s="18"/>
      <c r="R8" s="51"/>
      <c r="S8" s="51"/>
      <c r="T8" s="51"/>
      <c r="U8" s="51"/>
      <c r="V8" s="51"/>
      <c r="W8" s="51"/>
      <c r="X8" s="51"/>
      <c r="Y8" s="51"/>
      <c r="Z8" s="51"/>
      <c r="AA8" s="5"/>
      <c r="AB8" s="5"/>
      <c r="AC8" s="5"/>
      <c r="AD8" s="5"/>
    </row>
    <row r="9" spans="1:30" ht="14.4" x14ac:dyDescent="0.25">
      <c r="A9" s="57" t="s">
        <v>183</v>
      </c>
      <c r="B9" s="56" t="s">
        <v>21</v>
      </c>
      <c r="C9" s="55" t="s">
        <v>238</v>
      </c>
      <c r="D9" s="56" t="s">
        <v>305</v>
      </c>
      <c r="E9" s="58">
        <v>1</v>
      </c>
      <c r="F9" s="57" t="s">
        <v>241</v>
      </c>
      <c r="G9" s="59">
        <v>0</v>
      </c>
      <c r="H9" s="16">
        <v>0</v>
      </c>
      <c r="I9" s="16">
        <v>12064</v>
      </c>
      <c r="J9" s="17">
        <f t="shared" si="0"/>
        <v>12064</v>
      </c>
      <c r="K9" s="18"/>
      <c r="L9" s="18"/>
      <c r="M9" s="18"/>
      <c r="N9" s="18"/>
      <c r="O9" s="18"/>
      <c r="P9" s="18"/>
      <c r="Q9" s="18"/>
      <c r="R9" s="51"/>
      <c r="S9" s="51"/>
      <c r="T9" s="51"/>
      <c r="U9" s="51"/>
      <c r="V9" s="51"/>
      <c r="W9" s="51"/>
      <c r="X9" s="51"/>
      <c r="Y9" s="51"/>
      <c r="Z9" s="51"/>
      <c r="AA9" s="5"/>
      <c r="AB9" s="5"/>
      <c r="AC9" s="5"/>
      <c r="AD9" s="5"/>
    </row>
    <row r="10" spans="1:30" ht="14.4" x14ac:dyDescent="0.25">
      <c r="A10" s="57" t="s">
        <v>184</v>
      </c>
      <c r="B10" s="56" t="s">
        <v>21</v>
      </c>
      <c r="C10" s="55" t="s">
        <v>238</v>
      </c>
      <c r="D10" s="56" t="s">
        <v>304</v>
      </c>
      <c r="E10" s="58">
        <v>1</v>
      </c>
      <c r="F10" s="57" t="s">
        <v>242</v>
      </c>
      <c r="G10" s="59">
        <v>0</v>
      </c>
      <c r="H10" s="16">
        <v>3016</v>
      </c>
      <c r="I10" s="16">
        <v>12064</v>
      </c>
      <c r="J10" s="17">
        <f t="shared" si="0"/>
        <v>15080</v>
      </c>
      <c r="K10" s="18"/>
      <c r="L10" s="18"/>
      <c r="M10" s="18"/>
      <c r="N10" s="18"/>
      <c r="O10" s="18"/>
      <c r="P10" s="18"/>
      <c r="Q10" s="18"/>
      <c r="R10" s="51"/>
      <c r="S10" s="51"/>
      <c r="T10" s="51"/>
      <c r="U10" s="51"/>
      <c r="V10" s="51"/>
      <c r="W10" s="51"/>
      <c r="X10" s="51"/>
      <c r="Y10" s="51"/>
      <c r="Z10" s="51"/>
      <c r="AA10" s="5"/>
      <c r="AB10" s="5"/>
      <c r="AC10" s="5"/>
      <c r="AD10" s="5"/>
    </row>
    <row r="11" spans="1:30" ht="14.4" x14ac:dyDescent="0.25">
      <c r="A11" s="57" t="s">
        <v>188</v>
      </c>
      <c r="B11" s="56" t="s">
        <v>25</v>
      </c>
      <c r="C11" s="55" t="s">
        <v>238</v>
      </c>
      <c r="D11" s="56" t="s">
        <v>304</v>
      </c>
      <c r="E11" s="58">
        <v>1</v>
      </c>
      <c r="F11" s="57" t="s">
        <v>246</v>
      </c>
      <c r="G11" s="59">
        <v>0</v>
      </c>
      <c r="H11" s="16">
        <v>1695.65</v>
      </c>
      <c r="I11" s="16">
        <v>6782.62</v>
      </c>
      <c r="J11" s="17">
        <f>SUM(G11:I11)</f>
        <v>8478.27</v>
      </c>
      <c r="K11" s="18"/>
      <c r="L11" s="18"/>
      <c r="M11" s="18"/>
      <c r="N11" s="18"/>
      <c r="O11" s="18"/>
      <c r="P11" s="18"/>
      <c r="Q11" s="18"/>
      <c r="R11" s="51"/>
      <c r="S11" s="51"/>
      <c r="T11" s="51"/>
      <c r="U11" s="51"/>
      <c r="V11" s="51"/>
      <c r="W11" s="51"/>
      <c r="X11" s="51"/>
      <c r="Y11" s="51"/>
      <c r="Z11" s="51"/>
      <c r="AA11" s="5"/>
      <c r="AB11" s="5"/>
      <c r="AC11" s="5"/>
      <c r="AD11" s="5"/>
    </row>
    <row r="12" spans="1:30" ht="14.4" x14ac:dyDescent="0.25">
      <c r="A12" s="57" t="s">
        <v>185</v>
      </c>
      <c r="B12" s="56" t="s">
        <v>25</v>
      </c>
      <c r="C12" s="55" t="s">
        <v>238</v>
      </c>
      <c r="D12" s="56" t="s">
        <v>304</v>
      </c>
      <c r="E12" s="58">
        <v>1</v>
      </c>
      <c r="F12" s="57" t="s">
        <v>243</v>
      </c>
      <c r="G12" s="59">
        <v>0</v>
      </c>
      <c r="H12" s="16">
        <v>1695.65</v>
      </c>
      <c r="I12" s="16">
        <v>6782.62</v>
      </c>
      <c r="J12" s="17">
        <f t="shared" si="0"/>
        <v>8478.27</v>
      </c>
      <c r="K12" s="18"/>
      <c r="L12" s="18"/>
      <c r="M12" s="18"/>
      <c r="N12" s="18"/>
      <c r="O12" s="18"/>
      <c r="P12" s="18"/>
      <c r="Q12" s="18"/>
      <c r="R12" s="51"/>
      <c r="S12" s="51"/>
      <c r="T12" s="51"/>
      <c r="U12" s="51"/>
      <c r="V12" s="51"/>
      <c r="W12" s="51"/>
      <c r="X12" s="51"/>
      <c r="Y12" s="51"/>
      <c r="Z12" s="51"/>
      <c r="AA12" s="5"/>
      <c r="AB12" s="5"/>
      <c r="AC12" s="5"/>
      <c r="AD12" s="5"/>
    </row>
    <row r="13" spans="1:30" ht="14.4" x14ac:dyDescent="0.25">
      <c r="A13" s="57" t="s">
        <v>187</v>
      </c>
      <c r="B13" s="56" t="s">
        <v>25</v>
      </c>
      <c r="C13" s="55" t="s">
        <v>238</v>
      </c>
      <c r="D13" s="56" t="s">
        <v>304</v>
      </c>
      <c r="E13" s="58">
        <v>1</v>
      </c>
      <c r="F13" s="57" t="s">
        <v>245</v>
      </c>
      <c r="G13" s="59">
        <v>0</v>
      </c>
      <c r="H13" s="16">
        <v>1695.65</v>
      </c>
      <c r="I13" s="16">
        <v>6782.62</v>
      </c>
      <c r="J13" s="17">
        <f t="shared" si="0"/>
        <v>8478.27</v>
      </c>
      <c r="K13" s="18"/>
      <c r="L13" s="18"/>
      <c r="M13" s="18"/>
      <c r="N13" s="18"/>
      <c r="O13" s="18"/>
      <c r="P13" s="18"/>
      <c r="Q13" s="18"/>
      <c r="R13" s="51"/>
      <c r="S13" s="51"/>
      <c r="T13" s="51"/>
      <c r="U13" s="51"/>
      <c r="V13" s="51"/>
      <c r="W13" s="51"/>
      <c r="X13" s="51"/>
      <c r="Y13" s="51"/>
      <c r="Z13" s="51"/>
      <c r="AA13" s="5"/>
      <c r="AB13" s="5"/>
      <c r="AC13" s="5"/>
      <c r="AD13" s="5"/>
    </row>
    <row r="14" spans="1:30" ht="14.4" x14ac:dyDescent="0.25">
      <c r="A14" s="57" t="s">
        <v>190</v>
      </c>
      <c r="B14" s="56" t="s">
        <v>25</v>
      </c>
      <c r="C14" s="55" t="s">
        <v>238</v>
      </c>
      <c r="D14" s="56" t="s">
        <v>304</v>
      </c>
      <c r="E14" s="58">
        <v>1</v>
      </c>
      <c r="F14" s="57" t="s">
        <v>248</v>
      </c>
      <c r="G14" s="59">
        <v>0</v>
      </c>
      <c r="H14" s="16">
        <v>1695.65</v>
      </c>
      <c r="I14" s="16">
        <v>6782.62</v>
      </c>
      <c r="J14" s="17">
        <f t="shared" si="0"/>
        <v>8478.27</v>
      </c>
      <c r="K14" s="18"/>
      <c r="L14" s="18"/>
      <c r="M14" s="18"/>
      <c r="N14" s="18"/>
      <c r="O14" s="18"/>
      <c r="P14" s="18"/>
      <c r="Q14" s="18"/>
      <c r="R14" s="51"/>
      <c r="S14" s="51"/>
      <c r="T14" s="51"/>
      <c r="U14" s="51"/>
      <c r="V14" s="51"/>
      <c r="W14" s="51"/>
      <c r="X14" s="51"/>
      <c r="Y14" s="51"/>
      <c r="Z14" s="51"/>
      <c r="AA14" s="5"/>
      <c r="AB14" s="5"/>
      <c r="AC14" s="5"/>
      <c r="AD14" s="5"/>
    </row>
    <row r="15" spans="1:30" ht="14.4" x14ac:dyDescent="0.25">
      <c r="A15" s="57" t="s">
        <v>193</v>
      </c>
      <c r="B15" s="56" t="s">
        <v>29</v>
      </c>
      <c r="C15" s="55" t="s">
        <v>238</v>
      </c>
      <c r="D15" s="56" t="s">
        <v>304</v>
      </c>
      <c r="E15" s="58">
        <v>1</v>
      </c>
      <c r="F15" s="57" t="s">
        <v>252</v>
      </c>
      <c r="G15" s="59">
        <v>0</v>
      </c>
      <c r="H15" s="16">
        <v>1310.28</v>
      </c>
      <c r="I15" s="16">
        <v>5241.1099999999997</v>
      </c>
      <c r="J15" s="17">
        <f>SUM(G15:I15)</f>
        <v>6551.3899999999994</v>
      </c>
      <c r="K15" s="18"/>
      <c r="L15" s="18"/>
      <c r="M15" s="18"/>
      <c r="N15" s="18"/>
      <c r="O15" s="18"/>
      <c r="P15" s="18"/>
      <c r="Q15" s="18"/>
      <c r="R15" s="51"/>
      <c r="S15" s="51"/>
      <c r="T15" s="51"/>
      <c r="U15" s="51"/>
      <c r="V15" s="51"/>
      <c r="W15" s="51"/>
      <c r="X15" s="51"/>
      <c r="Y15" s="51"/>
      <c r="Z15" s="51"/>
      <c r="AA15" s="5"/>
      <c r="AB15" s="5"/>
      <c r="AC15" s="5"/>
      <c r="AD15" s="5"/>
    </row>
    <row r="16" spans="1:30" ht="14.4" x14ac:dyDescent="0.25">
      <c r="A16" s="57" t="s">
        <v>196</v>
      </c>
      <c r="B16" s="56" t="s">
        <v>29</v>
      </c>
      <c r="C16" s="55" t="s">
        <v>238</v>
      </c>
      <c r="D16" s="56" t="s">
        <v>304</v>
      </c>
      <c r="E16" s="58">
        <v>1</v>
      </c>
      <c r="F16" s="57" t="s">
        <v>255</v>
      </c>
      <c r="G16" s="59">
        <v>0</v>
      </c>
      <c r="H16" s="16">
        <v>1310.28</v>
      </c>
      <c r="I16" s="16">
        <v>5241.1099999999997</v>
      </c>
      <c r="J16" s="17">
        <f>SUM(G16:I16)</f>
        <v>6551.3899999999994</v>
      </c>
      <c r="K16" s="18"/>
      <c r="L16" s="18"/>
      <c r="M16" s="18"/>
      <c r="N16" s="18"/>
      <c r="O16" s="18"/>
      <c r="P16" s="18"/>
      <c r="Q16" s="18"/>
      <c r="R16" s="51"/>
      <c r="S16" s="51"/>
      <c r="T16" s="51"/>
      <c r="U16" s="51"/>
      <c r="V16" s="51"/>
      <c r="W16" s="51"/>
      <c r="X16" s="51"/>
      <c r="Y16" s="51"/>
      <c r="Z16" s="51"/>
      <c r="AA16" s="5"/>
      <c r="AB16" s="5"/>
      <c r="AC16" s="5"/>
      <c r="AD16" s="5"/>
    </row>
    <row r="17" spans="1:30" ht="14.4" x14ac:dyDescent="0.25">
      <c r="A17" s="57" t="s">
        <v>186</v>
      </c>
      <c r="B17" s="56" t="s">
        <v>25</v>
      </c>
      <c r="C17" s="55" t="s">
        <v>238</v>
      </c>
      <c r="D17" s="56" t="s">
        <v>305</v>
      </c>
      <c r="E17" s="58">
        <v>1</v>
      </c>
      <c r="F17" s="57" t="s">
        <v>244</v>
      </c>
      <c r="G17" s="59">
        <v>0</v>
      </c>
      <c r="H17" s="16">
        <v>0</v>
      </c>
      <c r="I17" s="16">
        <v>6782.62</v>
      </c>
      <c r="J17" s="17">
        <f>SUM(G17:I17)</f>
        <v>6782.62</v>
      </c>
      <c r="K17" s="18"/>
      <c r="L17" s="18"/>
      <c r="M17" s="18"/>
      <c r="N17" s="18"/>
      <c r="O17" s="18"/>
      <c r="P17" s="18"/>
      <c r="Q17" s="18"/>
      <c r="R17" s="51"/>
      <c r="S17" s="51"/>
      <c r="T17" s="51"/>
      <c r="U17" s="51"/>
      <c r="V17" s="51"/>
      <c r="W17" s="51"/>
      <c r="X17" s="51"/>
      <c r="Y17" s="51"/>
      <c r="Z17" s="51"/>
      <c r="AA17" s="5"/>
      <c r="AB17" s="5"/>
      <c r="AC17" s="5"/>
      <c r="AD17" s="5"/>
    </row>
    <row r="18" spans="1:30" ht="14.4" x14ac:dyDescent="0.25">
      <c r="A18" s="57" t="s">
        <v>194</v>
      </c>
      <c r="B18" s="56" t="s">
        <v>29</v>
      </c>
      <c r="C18" s="55" t="s">
        <v>238</v>
      </c>
      <c r="D18" s="56" t="s">
        <v>304</v>
      </c>
      <c r="E18" s="58">
        <v>1</v>
      </c>
      <c r="F18" s="57" t="s">
        <v>309</v>
      </c>
      <c r="G18" s="59">
        <v>0</v>
      </c>
      <c r="H18" s="16">
        <v>1310.28</v>
      </c>
      <c r="I18" s="16">
        <v>5241.1099999999997</v>
      </c>
      <c r="J18" s="17">
        <f>SUM(G18:I18)</f>
        <v>6551.3899999999994</v>
      </c>
      <c r="K18" s="18"/>
      <c r="L18" s="18"/>
      <c r="M18" s="18"/>
      <c r="N18" s="18"/>
      <c r="O18" s="18"/>
      <c r="P18" s="18"/>
      <c r="Q18" s="18"/>
      <c r="R18" s="51"/>
      <c r="S18" s="51"/>
      <c r="T18" s="51"/>
      <c r="U18" s="51"/>
      <c r="V18" s="51"/>
      <c r="W18" s="51"/>
      <c r="X18" s="51"/>
      <c r="Y18" s="51"/>
      <c r="Z18" s="51"/>
      <c r="AA18" s="5"/>
      <c r="AB18" s="5"/>
      <c r="AC18" s="5"/>
      <c r="AD18" s="5"/>
    </row>
    <row r="19" spans="1:30" ht="14.4" x14ac:dyDescent="0.25">
      <c r="A19" s="57" t="s">
        <v>191</v>
      </c>
      <c r="B19" s="56" t="s">
        <v>29</v>
      </c>
      <c r="C19" s="55" t="s">
        <v>238</v>
      </c>
      <c r="D19" s="56" t="s">
        <v>304</v>
      </c>
      <c r="E19" s="58">
        <v>1</v>
      </c>
      <c r="F19" s="57" t="s">
        <v>249</v>
      </c>
      <c r="G19" s="59">
        <v>0</v>
      </c>
      <c r="H19" s="16">
        <v>1310.28</v>
      </c>
      <c r="I19" s="16">
        <v>5241.1099999999997</v>
      </c>
      <c r="J19" s="17">
        <f t="shared" si="0"/>
        <v>6551.3899999999994</v>
      </c>
      <c r="K19" s="18"/>
      <c r="L19" s="18"/>
      <c r="M19" s="18"/>
      <c r="N19" s="18"/>
      <c r="O19" s="18"/>
      <c r="P19" s="18"/>
      <c r="Q19" s="18"/>
      <c r="R19" s="51"/>
      <c r="S19" s="51"/>
      <c r="T19" s="51"/>
      <c r="U19" s="51"/>
      <c r="V19" s="51"/>
      <c r="W19" s="51"/>
      <c r="X19" s="51"/>
      <c r="Y19" s="51"/>
      <c r="Z19" s="51"/>
      <c r="AA19" s="5"/>
      <c r="AB19" s="5"/>
      <c r="AC19" s="5"/>
      <c r="AD19" s="5"/>
    </row>
    <row r="20" spans="1:30" ht="14.4" x14ac:dyDescent="0.25">
      <c r="A20" s="57" t="s">
        <v>192</v>
      </c>
      <c r="B20" s="56" t="s">
        <v>29</v>
      </c>
      <c r="C20" s="55" t="s">
        <v>238</v>
      </c>
      <c r="D20" s="56" t="s">
        <v>304</v>
      </c>
      <c r="E20" s="58">
        <v>1</v>
      </c>
      <c r="F20" s="57" t="s">
        <v>250</v>
      </c>
      <c r="G20" s="59">
        <v>0</v>
      </c>
      <c r="H20" s="16">
        <v>1310.28</v>
      </c>
      <c r="I20" s="16">
        <v>5241.1099999999997</v>
      </c>
      <c r="J20" s="17">
        <f t="shared" si="0"/>
        <v>6551.3899999999994</v>
      </c>
      <c r="K20" s="18"/>
      <c r="L20" s="18"/>
      <c r="M20" s="18"/>
      <c r="N20" s="18"/>
      <c r="O20" s="18"/>
      <c r="P20" s="18"/>
      <c r="Q20" s="18"/>
      <c r="R20" s="51"/>
      <c r="S20" s="51"/>
      <c r="T20" s="51"/>
      <c r="U20" s="51"/>
      <c r="V20" s="51"/>
      <c r="W20" s="51"/>
      <c r="X20" s="51"/>
      <c r="Y20" s="51"/>
      <c r="Z20" s="51"/>
      <c r="AA20" s="5"/>
      <c r="AB20" s="5"/>
      <c r="AC20" s="5"/>
      <c r="AD20" s="5"/>
    </row>
    <row r="21" spans="1:30" ht="14.4" x14ac:dyDescent="0.25">
      <c r="A21" s="57" t="s">
        <v>191</v>
      </c>
      <c r="B21" s="56" t="s">
        <v>29</v>
      </c>
      <c r="C21" s="55" t="s">
        <v>238</v>
      </c>
      <c r="D21" s="56" t="s">
        <v>304</v>
      </c>
      <c r="E21" s="58">
        <v>1</v>
      </c>
      <c r="F21" s="57" t="s">
        <v>251</v>
      </c>
      <c r="G21" s="59">
        <v>0</v>
      </c>
      <c r="H21" s="16">
        <v>1310.28</v>
      </c>
      <c r="I21" s="16">
        <v>5241.1099999999997</v>
      </c>
      <c r="J21" s="17">
        <f t="shared" si="0"/>
        <v>6551.3899999999994</v>
      </c>
      <c r="K21" s="18"/>
      <c r="L21" s="18"/>
      <c r="M21" s="18"/>
      <c r="N21" s="18"/>
      <c r="O21" s="18"/>
      <c r="P21" s="18"/>
      <c r="Q21" s="18"/>
      <c r="R21" s="51"/>
      <c r="S21" s="51"/>
      <c r="T21" s="51"/>
      <c r="U21" s="51"/>
      <c r="V21" s="51"/>
      <c r="W21" s="51"/>
      <c r="X21" s="51"/>
      <c r="Y21" s="51"/>
      <c r="Z21" s="51"/>
      <c r="AA21" s="5"/>
      <c r="AB21" s="5"/>
      <c r="AC21" s="5"/>
      <c r="AD21" s="5"/>
    </row>
    <row r="22" spans="1:30" ht="14.4" x14ac:dyDescent="0.25">
      <c r="A22" s="57" t="s">
        <v>320</v>
      </c>
      <c r="B22" s="56" t="s">
        <v>29</v>
      </c>
      <c r="C22" s="55" t="s">
        <v>238</v>
      </c>
      <c r="D22" s="56" t="s">
        <v>305</v>
      </c>
      <c r="E22" s="58">
        <v>1</v>
      </c>
      <c r="F22" s="57" t="s">
        <v>321</v>
      </c>
      <c r="G22" s="59">
        <v>0</v>
      </c>
      <c r="H22" s="16">
        <v>0</v>
      </c>
      <c r="I22" s="16">
        <v>5241.1099999999997</v>
      </c>
      <c r="J22" s="17">
        <f>SUM(G22:I22)</f>
        <v>5241.1099999999997</v>
      </c>
      <c r="K22" s="18"/>
      <c r="L22" s="18"/>
      <c r="M22" s="18"/>
      <c r="N22" s="18"/>
      <c r="O22" s="18"/>
      <c r="P22" s="18"/>
      <c r="Q22" s="18"/>
      <c r="R22" s="51"/>
      <c r="S22" s="51"/>
      <c r="T22" s="51"/>
      <c r="U22" s="51"/>
      <c r="V22" s="51"/>
      <c r="W22" s="51"/>
      <c r="X22" s="51"/>
      <c r="Y22" s="51"/>
      <c r="Z22" s="51"/>
      <c r="AA22" s="5"/>
      <c r="AB22" s="5"/>
      <c r="AC22" s="5"/>
      <c r="AD22" s="5"/>
    </row>
    <row r="23" spans="1:30" ht="14.4" x14ac:dyDescent="0.25">
      <c r="A23" s="57" t="s">
        <v>322</v>
      </c>
      <c r="B23" s="56" t="s">
        <v>29</v>
      </c>
      <c r="C23" s="55" t="s">
        <v>238</v>
      </c>
      <c r="D23" s="56" t="s">
        <v>305</v>
      </c>
      <c r="E23" s="58">
        <v>1</v>
      </c>
      <c r="F23" s="57" t="s">
        <v>323</v>
      </c>
      <c r="G23" s="59">
        <v>0</v>
      </c>
      <c r="H23" s="16">
        <v>0</v>
      </c>
      <c r="I23" s="16">
        <v>5241.1099999999997</v>
      </c>
      <c r="J23" s="17">
        <f>SUM(G23:I23)</f>
        <v>5241.1099999999997</v>
      </c>
      <c r="K23" s="18"/>
      <c r="L23" s="18"/>
      <c r="M23" s="18"/>
      <c r="N23" s="18"/>
      <c r="O23" s="18"/>
      <c r="P23" s="18"/>
      <c r="Q23" s="18"/>
      <c r="R23" s="51"/>
      <c r="S23" s="51"/>
      <c r="T23" s="51"/>
      <c r="U23" s="51"/>
      <c r="V23" s="51"/>
      <c r="W23" s="51"/>
      <c r="X23" s="51"/>
      <c r="Y23" s="51"/>
      <c r="Z23" s="51"/>
      <c r="AA23" s="5"/>
      <c r="AB23" s="5"/>
      <c r="AC23" s="5"/>
      <c r="AD23" s="5"/>
    </row>
    <row r="24" spans="1:30" ht="14.4" x14ac:dyDescent="0.25">
      <c r="A24" s="57" t="s">
        <v>195</v>
      </c>
      <c r="B24" s="56" t="s">
        <v>29</v>
      </c>
      <c r="C24" s="55" t="s">
        <v>238</v>
      </c>
      <c r="D24" s="56" t="s">
        <v>304</v>
      </c>
      <c r="E24" s="58">
        <v>1</v>
      </c>
      <c r="F24" s="57" t="s">
        <v>254</v>
      </c>
      <c r="G24" s="59">
        <v>0</v>
      </c>
      <c r="H24" s="16">
        <v>1310.28</v>
      </c>
      <c r="I24" s="16">
        <v>5241.1099999999997</v>
      </c>
      <c r="J24" s="17">
        <f t="shared" si="0"/>
        <v>6551.3899999999994</v>
      </c>
      <c r="K24" s="18"/>
      <c r="L24" s="18"/>
      <c r="M24" s="18"/>
      <c r="N24" s="18"/>
      <c r="O24" s="18"/>
      <c r="P24" s="18"/>
      <c r="Q24" s="18"/>
      <c r="R24" s="51"/>
      <c r="S24" s="51"/>
      <c r="T24" s="51"/>
      <c r="U24" s="51"/>
      <c r="V24" s="51"/>
      <c r="W24" s="51"/>
      <c r="X24" s="51"/>
      <c r="Y24" s="51"/>
      <c r="Z24" s="51"/>
      <c r="AA24" s="5"/>
      <c r="AB24" s="5"/>
      <c r="AC24" s="5"/>
      <c r="AD24" s="5"/>
    </row>
    <row r="25" spans="1:30" ht="14.4" x14ac:dyDescent="0.25">
      <c r="A25" s="57" t="s">
        <v>189</v>
      </c>
      <c r="B25" s="56" t="s">
        <v>25</v>
      </c>
      <c r="C25" s="55" t="s">
        <v>238</v>
      </c>
      <c r="D25" s="56" t="s">
        <v>304</v>
      </c>
      <c r="E25" s="58">
        <v>1</v>
      </c>
      <c r="F25" s="57" t="s">
        <v>247</v>
      </c>
      <c r="G25" s="59">
        <v>0</v>
      </c>
      <c r="H25" s="16">
        <v>1695.65</v>
      </c>
      <c r="I25" s="16">
        <v>6782.62</v>
      </c>
      <c r="J25" s="17">
        <f>SUM(G25:I25)</f>
        <v>8478.27</v>
      </c>
      <c r="K25" s="18"/>
      <c r="L25" s="18"/>
      <c r="M25" s="18"/>
      <c r="N25" s="18"/>
      <c r="O25" s="18"/>
      <c r="P25" s="18"/>
      <c r="Q25" s="18"/>
      <c r="R25" s="51"/>
      <c r="S25" s="51"/>
      <c r="T25" s="51"/>
      <c r="U25" s="51"/>
      <c r="V25" s="51"/>
      <c r="W25" s="51"/>
      <c r="X25" s="51"/>
      <c r="Y25" s="51"/>
      <c r="Z25" s="51"/>
      <c r="AA25" s="5"/>
      <c r="AB25" s="5"/>
      <c r="AC25" s="5"/>
      <c r="AD25" s="5"/>
    </row>
    <row r="26" spans="1:30" ht="14.4" x14ac:dyDescent="0.25">
      <c r="A26" s="57" t="s">
        <v>197</v>
      </c>
      <c r="B26" s="56" t="s">
        <v>29</v>
      </c>
      <c r="C26" s="55" t="s">
        <v>238</v>
      </c>
      <c r="D26" s="56" t="s">
        <v>303</v>
      </c>
      <c r="E26" s="58">
        <v>1</v>
      </c>
      <c r="F26" s="57"/>
      <c r="G26" s="59"/>
      <c r="H26" s="16"/>
      <c r="I26" s="16"/>
      <c r="J26" s="17"/>
      <c r="K26" s="18"/>
      <c r="L26" s="18"/>
      <c r="M26" s="18"/>
      <c r="N26" s="18"/>
      <c r="O26" s="18"/>
      <c r="P26" s="18"/>
      <c r="Q26" s="18"/>
      <c r="R26" s="51"/>
      <c r="S26" s="51"/>
      <c r="T26" s="51"/>
      <c r="U26" s="51"/>
      <c r="V26" s="51"/>
      <c r="W26" s="51"/>
      <c r="X26" s="51"/>
      <c r="Y26" s="51"/>
      <c r="Z26" s="51"/>
      <c r="AA26" s="5"/>
      <c r="AB26" s="5"/>
      <c r="AC26" s="5"/>
      <c r="AD26" s="5"/>
    </row>
    <row r="27" spans="1:30" ht="14.4" x14ac:dyDescent="0.25">
      <c r="A27" s="57" t="s">
        <v>197</v>
      </c>
      <c r="B27" s="56" t="s">
        <v>29</v>
      </c>
      <c r="C27" s="55" t="s">
        <v>238</v>
      </c>
      <c r="D27" s="56" t="s">
        <v>303</v>
      </c>
      <c r="E27" s="58">
        <v>1</v>
      </c>
      <c r="F27" s="57"/>
      <c r="G27" s="59"/>
      <c r="H27" s="16"/>
      <c r="I27" s="16"/>
      <c r="J27" s="17"/>
      <c r="K27" s="18"/>
      <c r="L27" s="18"/>
      <c r="M27" s="18"/>
      <c r="N27" s="18"/>
      <c r="O27" s="18"/>
      <c r="P27" s="18"/>
      <c r="Q27" s="18"/>
      <c r="R27" s="51"/>
      <c r="S27" s="51"/>
      <c r="T27" s="51"/>
      <c r="U27" s="51"/>
      <c r="V27" s="51"/>
      <c r="W27" s="51"/>
      <c r="X27" s="51"/>
      <c r="Y27" s="51"/>
      <c r="Z27" s="51"/>
      <c r="AA27" s="5"/>
      <c r="AB27" s="5"/>
      <c r="AC27" s="5"/>
      <c r="AD27" s="5"/>
    </row>
    <row r="28" spans="1:30" ht="14.4" x14ac:dyDescent="0.25">
      <c r="A28" s="57" t="s">
        <v>199</v>
      </c>
      <c r="B28" s="56" t="s">
        <v>31</v>
      </c>
      <c r="C28" s="55" t="s">
        <v>238</v>
      </c>
      <c r="D28" s="56" t="s">
        <v>304</v>
      </c>
      <c r="E28" s="58">
        <v>1</v>
      </c>
      <c r="F28" s="57" t="s">
        <v>257</v>
      </c>
      <c r="G28" s="59">
        <v>0</v>
      </c>
      <c r="H28" s="16">
        <v>1079.05</v>
      </c>
      <c r="I28" s="16">
        <v>4316.21</v>
      </c>
      <c r="J28" s="17">
        <f t="shared" ref="J28:J38" si="1">SUM(G28:I28)</f>
        <v>5395.26</v>
      </c>
      <c r="K28" s="18"/>
      <c r="L28" s="18"/>
      <c r="M28" s="18"/>
      <c r="N28" s="18"/>
      <c r="O28" s="18"/>
      <c r="P28" s="18"/>
      <c r="Q28" s="18"/>
      <c r="R28" s="51"/>
      <c r="S28" s="51"/>
      <c r="T28" s="51"/>
      <c r="U28" s="51"/>
      <c r="V28" s="51"/>
      <c r="W28" s="51"/>
      <c r="X28" s="51"/>
      <c r="Y28" s="51"/>
      <c r="Z28" s="51"/>
      <c r="AA28" s="5"/>
      <c r="AB28" s="5"/>
      <c r="AC28" s="5"/>
      <c r="AD28" s="5"/>
    </row>
    <row r="29" spans="1:30" ht="14.4" x14ac:dyDescent="0.25">
      <c r="A29" s="57" t="s">
        <v>314</v>
      </c>
      <c r="B29" s="56" t="s">
        <v>31</v>
      </c>
      <c r="C29" s="55" t="s">
        <v>238</v>
      </c>
      <c r="D29" s="56" t="s">
        <v>304</v>
      </c>
      <c r="E29" s="58">
        <v>1</v>
      </c>
      <c r="F29" s="57" t="s">
        <v>315</v>
      </c>
      <c r="G29" s="59">
        <v>0</v>
      </c>
      <c r="H29" s="16">
        <v>1079.05</v>
      </c>
      <c r="I29" s="16">
        <v>4316.21</v>
      </c>
      <c r="J29" s="17">
        <f t="shared" si="1"/>
        <v>5395.26</v>
      </c>
      <c r="K29" s="18"/>
      <c r="L29" s="18"/>
      <c r="M29" s="18"/>
      <c r="N29" s="18"/>
      <c r="O29" s="18"/>
      <c r="P29" s="18"/>
      <c r="Q29" s="18"/>
      <c r="R29" s="51"/>
      <c r="S29" s="51"/>
      <c r="T29" s="51"/>
      <c r="U29" s="51"/>
      <c r="V29" s="51"/>
      <c r="W29" s="51"/>
      <c r="X29" s="51"/>
      <c r="Y29" s="51"/>
      <c r="Z29" s="51"/>
      <c r="AA29" s="5"/>
      <c r="AB29" s="5"/>
      <c r="AC29" s="5"/>
      <c r="AD29" s="5"/>
    </row>
    <row r="30" spans="1:30" ht="14.4" x14ac:dyDescent="0.25">
      <c r="A30" s="57" t="s">
        <v>316</v>
      </c>
      <c r="B30" s="56" t="s">
        <v>31</v>
      </c>
      <c r="C30" s="55" t="s">
        <v>238</v>
      </c>
      <c r="D30" s="56" t="s">
        <v>304</v>
      </c>
      <c r="E30" s="58">
        <v>1</v>
      </c>
      <c r="F30" s="57" t="s">
        <v>317</v>
      </c>
      <c r="G30" s="59">
        <v>0</v>
      </c>
      <c r="H30" s="16">
        <v>1079.05</v>
      </c>
      <c r="I30" s="16">
        <v>4316.21</v>
      </c>
      <c r="J30" s="17">
        <f t="shared" si="1"/>
        <v>5395.26</v>
      </c>
      <c r="K30" s="18"/>
      <c r="L30" s="18"/>
      <c r="M30" s="18"/>
      <c r="N30" s="18"/>
      <c r="O30" s="18"/>
      <c r="P30" s="18"/>
      <c r="Q30" s="18"/>
      <c r="R30" s="51"/>
      <c r="S30" s="51"/>
      <c r="T30" s="51"/>
      <c r="U30" s="51"/>
      <c r="V30" s="51"/>
      <c r="W30" s="51"/>
      <c r="X30" s="51"/>
      <c r="Y30" s="51"/>
      <c r="Z30" s="51"/>
      <c r="AA30" s="5"/>
      <c r="AB30" s="5"/>
      <c r="AC30" s="5"/>
      <c r="AD30" s="5"/>
    </row>
    <row r="31" spans="1:30" ht="14.4" x14ac:dyDescent="0.25">
      <c r="A31" s="57" t="s">
        <v>200</v>
      </c>
      <c r="B31" s="56" t="s">
        <v>31</v>
      </c>
      <c r="C31" s="55" t="s">
        <v>238</v>
      </c>
      <c r="D31" s="56" t="s">
        <v>304</v>
      </c>
      <c r="E31" s="58">
        <v>1</v>
      </c>
      <c r="F31" s="57" t="s">
        <v>258</v>
      </c>
      <c r="G31" s="59">
        <v>0</v>
      </c>
      <c r="H31" s="16">
        <v>1079.05</v>
      </c>
      <c r="I31" s="16">
        <v>4316.21</v>
      </c>
      <c r="J31" s="17">
        <f t="shared" si="1"/>
        <v>5395.26</v>
      </c>
      <c r="K31" s="18"/>
      <c r="L31" s="18"/>
      <c r="M31" s="18"/>
      <c r="N31" s="18"/>
      <c r="O31" s="18"/>
      <c r="P31" s="18"/>
      <c r="Q31" s="18"/>
      <c r="R31" s="51"/>
      <c r="S31" s="51"/>
      <c r="T31" s="51"/>
      <c r="U31" s="51"/>
      <c r="V31" s="51"/>
      <c r="W31" s="51"/>
      <c r="X31" s="51"/>
      <c r="Y31" s="51"/>
      <c r="Z31" s="51"/>
      <c r="AA31" s="5"/>
      <c r="AB31" s="5"/>
      <c r="AC31" s="5"/>
      <c r="AD31" s="5"/>
    </row>
    <row r="32" spans="1:30" ht="14.4" x14ac:dyDescent="0.25">
      <c r="A32" s="57" t="s">
        <v>312</v>
      </c>
      <c r="B32" s="56" t="s">
        <v>31</v>
      </c>
      <c r="C32" s="55" t="s">
        <v>238</v>
      </c>
      <c r="D32" s="55" t="s">
        <v>304</v>
      </c>
      <c r="E32" s="58">
        <v>1</v>
      </c>
      <c r="F32" s="57" t="s">
        <v>313</v>
      </c>
      <c r="G32" s="59">
        <v>0</v>
      </c>
      <c r="H32" s="16">
        <v>1079.05</v>
      </c>
      <c r="I32" s="16">
        <v>4316.21</v>
      </c>
      <c r="J32" s="17">
        <f t="shared" si="1"/>
        <v>5395.26</v>
      </c>
      <c r="K32" s="18"/>
      <c r="L32" s="18"/>
      <c r="M32" s="18"/>
      <c r="N32" s="18"/>
      <c r="O32" s="18"/>
      <c r="P32" s="18"/>
      <c r="Q32" s="18"/>
      <c r="R32" s="51"/>
      <c r="S32" s="51"/>
      <c r="T32" s="51"/>
      <c r="U32" s="51"/>
      <c r="V32" s="51"/>
      <c r="W32" s="51"/>
      <c r="X32" s="51"/>
      <c r="Y32" s="51"/>
      <c r="Z32" s="51"/>
      <c r="AA32" s="5"/>
      <c r="AB32" s="5"/>
      <c r="AC32" s="5"/>
      <c r="AD32" s="5"/>
    </row>
    <row r="33" spans="1:30" ht="14.4" x14ac:dyDescent="0.25">
      <c r="A33" s="57" t="s">
        <v>215</v>
      </c>
      <c r="B33" s="56" t="s">
        <v>33</v>
      </c>
      <c r="C33" s="55" t="s">
        <v>238</v>
      </c>
      <c r="D33" s="56" t="s">
        <v>304</v>
      </c>
      <c r="E33" s="58">
        <v>1</v>
      </c>
      <c r="F33" s="57" t="s">
        <v>276</v>
      </c>
      <c r="G33" s="59">
        <v>0</v>
      </c>
      <c r="H33" s="16">
        <v>936.46</v>
      </c>
      <c r="I33" s="16">
        <v>3745.85</v>
      </c>
      <c r="J33" s="17">
        <f t="shared" si="1"/>
        <v>4682.3099999999995</v>
      </c>
      <c r="K33" s="18"/>
      <c r="L33" s="18"/>
      <c r="M33" s="18"/>
      <c r="N33" s="18"/>
      <c r="O33" s="18"/>
      <c r="P33" s="18"/>
      <c r="Q33" s="18"/>
      <c r="R33" s="51"/>
      <c r="S33" s="51"/>
      <c r="T33" s="51"/>
      <c r="U33" s="51"/>
      <c r="V33" s="51"/>
      <c r="W33" s="51"/>
      <c r="X33" s="51"/>
      <c r="Y33" s="51"/>
      <c r="Z33" s="51"/>
      <c r="AA33" s="5"/>
      <c r="AB33" s="5"/>
      <c r="AC33" s="5"/>
      <c r="AD33" s="5"/>
    </row>
    <row r="34" spans="1:30" ht="14.4" x14ac:dyDescent="0.25">
      <c r="A34" s="57" t="s">
        <v>208</v>
      </c>
      <c r="B34" s="56" t="s">
        <v>33</v>
      </c>
      <c r="C34" s="55" t="s">
        <v>238</v>
      </c>
      <c r="D34" s="56" t="s">
        <v>304</v>
      </c>
      <c r="E34" s="58">
        <v>1</v>
      </c>
      <c r="F34" s="57" t="s">
        <v>272</v>
      </c>
      <c r="G34" s="59">
        <v>0</v>
      </c>
      <c r="H34" s="16">
        <v>936.46</v>
      </c>
      <c r="I34" s="16">
        <v>3745.85</v>
      </c>
      <c r="J34" s="17">
        <f t="shared" si="1"/>
        <v>4682.3099999999995</v>
      </c>
      <c r="K34" s="18"/>
      <c r="L34" s="18"/>
      <c r="M34" s="18"/>
      <c r="N34" s="18"/>
      <c r="O34" s="18"/>
      <c r="P34" s="18"/>
      <c r="Q34" s="18"/>
      <c r="R34" s="51"/>
      <c r="S34" s="51"/>
      <c r="T34" s="51"/>
      <c r="U34" s="51"/>
      <c r="V34" s="51"/>
      <c r="W34" s="51"/>
      <c r="X34" s="51"/>
      <c r="Y34" s="51"/>
      <c r="Z34" s="51"/>
      <c r="AA34" s="5"/>
      <c r="AB34" s="5"/>
      <c r="AC34" s="5"/>
      <c r="AD34" s="5"/>
    </row>
    <row r="35" spans="1:30" ht="14.4" x14ac:dyDescent="0.25">
      <c r="A35" s="57" t="s">
        <v>203</v>
      </c>
      <c r="B35" s="56" t="s">
        <v>33</v>
      </c>
      <c r="C35" s="55" t="s">
        <v>238</v>
      </c>
      <c r="D35" s="56" t="s">
        <v>304</v>
      </c>
      <c r="E35" s="58">
        <v>1</v>
      </c>
      <c r="F35" s="57" t="s">
        <v>260</v>
      </c>
      <c r="G35" s="59">
        <v>0</v>
      </c>
      <c r="H35" s="16">
        <v>936.46</v>
      </c>
      <c r="I35" s="16">
        <v>3745.85</v>
      </c>
      <c r="J35" s="17">
        <f t="shared" si="1"/>
        <v>4682.3099999999995</v>
      </c>
      <c r="K35" s="18"/>
      <c r="L35" s="18"/>
      <c r="M35" s="18"/>
      <c r="N35" s="18"/>
      <c r="O35" s="18"/>
      <c r="P35" s="18"/>
      <c r="Q35" s="18"/>
      <c r="R35" s="51"/>
      <c r="S35" s="51"/>
      <c r="T35" s="51"/>
      <c r="U35" s="51"/>
      <c r="V35" s="51"/>
      <c r="W35" s="51"/>
      <c r="X35" s="51"/>
      <c r="Y35" s="51"/>
      <c r="Z35" s="51"/>
      <c r="AA35" s="5"/>
      <c r="AB35" s="5"/>
      <c r="AC35" s="5"/>
      <c r="AD35" s="5"/>
    </row>
    <row r="36" spans="1:30" ht="14.4" x14ac:dyDescent="0.25">
      <c r="A36" s="57" t="s">
        <v>213</v>
      </c>
      <c r="B36" s="56" t="s">
        <v>33</v>
      </c>
      <c r="C36" s="55" t="s">
        <v>238</v>
      </c>
      <c r="D36" s="56" t="s">
        <v>304</v>
      </c>
      <c r="E36" s="58">
        <v>1</v>
      </c>
      <c r="F36" s="57" t="s">
        <v>271</v>
      </c>
      <c r="G36" s="59">
        <v>0</v>
      </c>
      <c r="H36" s="16">
        <v>936.46</v>
      </c>
      <c r="I36" s="16">
        <v>3745.85</v>
      </c>
      <c r="J36" s="17">
        <f t="shared" si="1"/>
        <v>4682.3099999999995</v>
      </c>
      <c r="K36" s="18"/>
      <c r="L36" s="18"/>
      <c r="M36" s="18"/>
      <c r="N36" s="18"/>
      <c r="O36" s="18"/>
      <c r="P36" s="18"/>
      <c r="Q36" s="18"/>
      <c r="R36" s="51"/>
      <c r="S36" s="51"/>
      <c r="T36" s="51"/>
      <c r="U36" s="51"/>
      <c r="V36" s="51"/>
      <c r="W36" s="51"/>
      <c r="X36" s="51"/>
      <c r="Y36" s="51"/>
      <c r="Z36" s="51"/>
      <c r="AA36" s="5"/>
      <c r="AB36" s="5"/>
      <c r="AC36" s="5"/>
      <c r="AD36" s="5"/>
    </row>
    <row r="37" spans="1:30" ht="14.4" x14ac:dyDescent="0.25">
      <c r="A37" s="57" t="s">
        <v>214</v>
      </c>
      <c r="B37" s="56" t="s">
        <v>33</v>
      </c>
      <c r="C37" s="55" t="s">
        <v>238</v>
      </c>
      <c r="D37" s="56" t="s">
        <v>304</v>
      </c>
      <c r="E37" s="58">
        <v>1</v>
      </c>
      <c r="F37" s="57" t="s">
        <v>273</v>
      </c>
      <c r="G37" s="59">
        <v>0</v>
      </c>
      <c r="H37" s="16">
        <v>936.46</v>
      </c>
      <c r="I37" s="16">
        <v>3745.85</v>
      </c>
      <c r="J37" s="17">
        <f t="shared" si="1"/>
        <v>4682.3099999999995</v>
      </c>
      <c r="K37" s="18"/>
      <c r="L37" s="18"/>
      <c r="M37" s="18"/>
      <c r="N37" s="18"/>
      <c r="O37" s="18"/>
      <c r="P37" s="18"/>
      <c r="Q37" s="18"/>
      <c r="R37" s="51"/>
      <c r="S37" s="51"/>
      <c r="T37" s="51"/>
      <c r="U37" s="51"/>
      <c r="V37" s="51"/>
      <c r="W37" s="51"/>
      <c r="X37" s="51"/>
      <c r="Y37" s="51"/>
      <c r="Z37" s="51"/>
      <c r="AA37" s="5"/>
      <c r="AB37" s="5"/>
      <c r="AC37" s="5"/>
      <c r="AD37" s="5"/>
    </row>
    <row r="38" spans="1:30" ht="14.4" x14ac:dyDescent="0.25">
      <c r="A38" s="57" t="s">
        <v>211</v>
      </c>
      <c r="B38" s="56" t="s">
        <v>33</v>
      </c>
      <c r="C38" s="55" t="s">
        <v>238</v>
      </c>
      <c r="D38" s="56" t="s">
        <v>304</v>
      </c>
      <c r="E38" s="58">
        <v>1</v>
      </c>
      <c r="F38" s="57" t="s">
        <v>268</v>
      </c>
      <c r="G38" s="59">
        <v>0</v>
      </c>
      <c r="H38" s="16">
        <v>936.46</v>
      </c>
      <c r="I38" s="16">
        <v>3745.85</v>
      </c>
      <c r="J38" s="17">
        <f t="shared" si="1"/>
        <v>4682.3099999999995</v>
      </c>
      <c r="K38" s="18"/>
      <c r="L38" s="18"/>
      <c r="M38" s="18"/>
      <c r="N38" s="18"/>
      <c r="O38" s="18"/>
      <c r="P38" s="18"/>
      <c r="Q38" s="18"/>
      <c r="R38" s="51"/>
      <c r="S38" s="51"/>
      <c r="T38" s="51"/>
      <c r="U38" s="51"/>
      <c r="V38" s="51"/>
      <c r="W38" s="51"/>
      <c r="X38" s="51"/>
      <c r="Y38" s="51"/>
      <c r="Z38" s="51"/>
      <c r="AA38" s="5"/>
      <c r="AB38" s="5"/>
      <c r="AC38" s="5"/>
      <c r="AD38" s="5"/>
    </row>
    <row r="39" spans="1:30" ht="14.4" x14ac:dyDescent="0.25">
      <c r="A39" s="57" t="s">
        <v>214</v>
      </c>
      <c r="B39" s="56" t="s">
        <v>33</v>
      </c>
      <c r="C39" s="55" t="s">
        <v>238</v>
      </c>
      <c r="D39" s="56" t="s">
        <v>303</v>
      </c>
      <c r="E39" s="58">
        <v>1</v>
      </c>
      <c r="F39" s="57" t="s">
        <v>310</v>
      </c>
      <c r="G39" s="59">
        <v>0</v>
      </c>
      <c r="H39" s="16">
        <v>936.46</v>
      </c>
      <c r="I39" s="16">
        <v>3745.85</v>
      </c>
      <c r="J39" s="17">
        <f t="shared" ref="J39" si="2">SUM(G39:I39)</f>
        <v>4682.3099999999995</v>
      </c>
      <c r="K39" s="18"/>
      <c r="L39" s="18"/>
      <c r="M39" s="18"/>
      <c r="N39" s="18"/>
      <c r="O39" s="18"/>
      <c r="P39" s="18"/>
      <c r="Q39" s="18"/>
      <c r="R39" s="51"/>
      <c r="S39" s="51"/>
      <c r="T39" s="51"/>
      <c r="U39" s="51"/>
      <c r="V39" s="51"/>
      <c r="W39" s="51"/>
      <c r="X39" s="51"/>
      <c r="Y39" s="51"/>
      <c r="Z39" s="51"/>
      <c r="AA39" s="5"/>
      <c r="AB39" s="5"/>
      <c r="AC39" s="5"/>
      <c r="AD39" s="5"/>
    </row>
    <row r="40" spans="1:30" ht="14.4" x14ac:dyDescent="0.25">
      <c r="A40" s="57" t="s">
        <v>208</v>
      </c>
      <c r="B40" s="56" t="s">
        <v>33</v>
      </c>
      <c r="C40" s="55" t="s">
        <v>238</v>
      </c>
      <c r="D40" s="56" t="s">
        <v>304</v>
      </c>
      <c r="E40" s="58">
        <v>1</v>
      </c>
      <c r="F40" s="57" t="s">
        <v>265</v>
      </c>
      <c r="G40" s="59">
        <v>0</v>
      </c>
      <c r="H40" s="16">
        <v>936.46</v>
      </c>
      <c r="I40" s="16">
        <v>3745.85</v>
      </c>
      <c r="J40" s="17">
        <f>SUM(G40:I40)</f>
        <v>4682.3099999999995</v>
      </c>
      <c r="K40" s="18"/>
      <c r="L40" s="18"/>
      <c r="M40" s="18"/>
      <c r="N40" s="18"/>
      <c r="O40" s="18"/>
      <c r="P40" s="18"/>
      <c r="Q40" s="18"/>
      <c r="R40" s="51"/>
      <c r="S40" s="51"/>
      <c r="T40" s="51"/>
      <c r="U40" s="51"/>
      <c r="V40" s="51"/>
      <c r="W40" s="51"/>
      <c r="X40" s="51"/>
      <c r="Y40" s="51"/>
      <c r="Z40" s="51"/>
      <c r="AA40" s="5"/>
      <c r="AB40" s="5"/>
      <c r="AC40" s="5"/>
      <c r="AD40" s="5"/>
    </row>
    <row r="41" spans="1:30" ht="14.4" x14ac:dyDescent="0.25">
      <c r="A41" s="57" t="s">
        <v>216</v>
      </c>
      <c r="B41" s="56" t="s">
        <v>33</v>
      </c>
      <c r="C41" s="55" t="s">
        <v>238</v>
      </c>
      <c r="D41" s="56" t="s">
        <v>304</v>
      </c>
      <c r="E41" s="58">
        <v>1</v>
      </c>
      <c r="F41" s="57" t="s">
        <v>278</v>
      </c>
      <c r="G41" s="59">
        <v>0</v>
      </c>
      <c r="H41" s="16">
        <v>936.46</v>
      </c>
      <c r="I41" s="16">
        <v>3745.85</v>
      </c>
      <c r="J41" s="17">
        <f>SUM(G41:I41)</f>
        <v>4682.3099999999995</v>
      </c>
      <c r="K41" s="18"/>
      <c r="L41" s="18"/>
      <c r="M41" s="18"/>
      <c r="N41" s="18"/>
      <c r="O41" s="18"/>
      <c r="P41" s="18"/>
      <c r="Q41" s="18"/>
      <c r="R41" s="51"/>
      <c r="S41" s="51"/>
      <c r="T41" s="51"/>
      <c r="U41" s="51"/>
      <c r="V41" s="51"/>
      <c r="W41" s="51"/>
      <c r="X41" s="51"/>
      <c r="Y41" s="51"/>
      <c r="Z41" s="51"/>
      <c r="AA41" s="5"/>
      <c r="AB41" s="5"/>
      <c r="AC41" s="5"/>
      <c r="AD41" s="5"/>
    </row>
    <row r="42" spans="1:30" ht="14.4" x14ac:dyDescent="0.25">
      <c r="A42" s="57" t="s">
        <v>207</v>
      </c>
      <c r="B42" s="56" t="s">
        <v>33</v>
      </c>
      <c r="C42" s="55" t="s">
        <v>238</v>
      </c>
      <c r="D42" s="56" t="s">
        <v>304</v>
      </c>
      <c r="E42" s="58">
        <v>1</v>
      </c>
      <c r="F42" s="57" t="s">
        <v>264</v>
      </c>
      <c r="G42" s="59">
        <v>0</v>
      </c>
      <c r="H42" s="16">
        <v>936.46</v>
      </c>
      <c r="I42" s="16">
        <v>3745.85</v>
      </c>
      <c r="J42" s="17">
        <f>SUM(G42:I42)</f>
        <v>4682.3099999999995</v>
      </c>
      <c r="K42" s="18"/>
      <c r="L42" s="18"/>
      <c r="M42" s="18"/>
      <c r="N42" s="18"/>
      <c r="O42" s="18"/>
      <c r="P42" s="18"/>
      <c r="Q42" s="18"/>
      <c r="R42" s="51"/>
      <c r="S42" s="51"/>
      <c r="T42" s="51"/>
      <c r="U42" s="51"/>
      <c r="V42" s="51"/>
      <c r="W42" s="51"/>
      <c r="X42" s="51"/>
      <c r="Y42" s="51"/>
      <c r="Z42" s="51"/>
      <c r="AA42" s="5"/>
      <c r="AB42" s="5"/>
      <c r="AC42" s="5"/>
      <c r="AD42" s="5"/>
    </row>
    <row r="43" spans="1:30" ht="14.4" x14ac:dyDescent="0.25">
      <c r="A43" s="57" t="s">
        <v>209</v>
      </c>
      <c r="B43" s="56" t="s">
        <v>33</v>
      </c>
      <c r="C43" s="55" t="s">
        <v>238</v>
      </c>
      <c r="D43" s="56" t="s">
        <v>304</v>
      </c>
      <c r="E43" s="58">
        <v>1</v>
      </c>
      <c r="F43" s="57" t="s">
        <v>266</v>
      </c>
      <c r="G43" s="59">
        <v>0</v>
      </c>
      <c r="H43" s="16">
        <v>936.46</v>
      </c>
      <c r="I43" s="16">
        <v>3745.85</v>
      </c>
      <c r="J43" s="17">
        <f>SUM(G43:I43)</f>
        <v>4682.3099999999995</v>
      </c>
      <c r="K43" s="18"/>
      <c r="L43" s="18"/>
      <c r="M43" s="18"/>
      <c r="N43" s="18"/>
      <c r="O43" s="18"/>
      <c r="P43" s="18"/>
      <c r="Q43" s="18"/>
      <c r="R43" s="51"/>
      <c r="S43" s="51"/>
      <c r="T43" s="51"/>
      <c r="U43" s="51"/>
      <c r="V43" s="51"/>
      <c r="W43" s="51"/>
      <c r="X43" s="51"/>
      <c r="Y43" s="51"/>
      <c r="Z43" s="51"/>
      <c r="AA43" s="5"/>
      <c r="AB43" s="5"/>
      <c r="AC43" s="5"/>
      <c r="AD43" s="5"/>
    </row>
    <row r="44" spans="1:30" ht="14.4" x14ac:dyDescent="0.25">
      <c r="A44" s="57" t="s">
        <v>318</v>
      </c>
      <c r="B44" s="56" t="s">
        <v>33</v>
      </c>
      <c r="C44" s="55" t="s">
        <v>238</v>
      </c>
      <c r="D44" s="55" t="s">
        <v>304</v>
      </c>
      <c r="E44" s="58">
        <v>1</v>
      </c>
      <c r="F44" s="57" t="s">
        <v>319</v>
      </c>
      <c r="G44" s="59">
        <v>0</v>
      </c>
      <c r="H44" s="16">
        <v>936.46</v>
      </c>
      <c r="I44" s="16">
        <v>3745.85</v>
      </c>
      <c r="J44" s="17">
        <f t="shared" si="0"/>
        <v>4682.3099999999995</v>
      </c>
      <c r="K44" s="63" t="s">
        <v>308</v>
      </c>
      <c r="L44" s="18"/>
      <c r="M44" s="18"/>
      <c r="N44" s="18"/>
      <c r="O44" s="18"/>
      <c r="P44" s="18"/>
      <c r="Q44" s="18"/>
      <c r="R44" s="51"/>
      <c r="S44" s="51"/>
      <c r="T44" s="51"/>
      <c r="U44" s="51"/>
      <c r="V44" s="51"/>
      <c r="W44" s="51"/>
      <c r="X44" s="51"/>
      <c r="Y44" s="51"/>
      <c r="Z44" s="51"/>
      <c r="AA44" s="5"/>
      <c r="AB44" s="5"/>
      <c r="AC44" s="5"/>
      <c r="AD44" s="5"/>
    </row>
    <row r="45" spans="1:30" ht="14.4" x14ac:dyDescent="0.25">
      <c r="A45" s="57" t="s">
        <v>210</v>
      </c>
      <c r="B45" s="56" t="s">
        <v>33</v>
      </c>
      <c r="C45" s="55" t="s">
        <v>238</v>
      </c>
      <c r="D45" s="56" t="s">
        <v>304</v>
      </c>
      <c r="E45" s="58">
        <v>1</v>
      </c>
      <c r="F45" s="57" t="s">
        <v>267</v>
      </c>
      <c r="G45" s="59">
        <v>0</v>
      </c>
      <c r="H45" s="16">
        <v>936.46</v>
      </c>
      <c r="I45" s="16">
        <v>3745.85</v>
      </c>
      <c r="J45" s="17">
        <f>SUM(G45:I45)</f>
        <v>4682.3099999999995</v>
      </c>
      <c r="K45" s="18"/>
      <c r="L45" s="18"/>
      <c r="M45" s="18"/>
      <c r="N45" s="18"/>
      <c r="O45" s="18"/>
      <c r="P45" s="18"/>
      <c r="Q45" s="18"/>
      <c r="R45" s="51"/>
      <c r="S45" s="51"/>
      <c r="T45" s="51"/>
      <c r="U45" s="51"/>
      <c r="V45" s="51"/>
      <c r="W45" s="51"/>
      <c r="X45" s="51"/>
      <c r="Y45" s="51"/>
      <c r="Z45" s="51"/>
      <c r="AA45" s="5"/>
      <c r="AB45" s="5"/>
      <c r="AC45" s="5"/>
      <c r="AD45" s="5"/>
    </row>
    <row r="46" spans="1:30" ht="14.4" x14ac:dyDescent="0.25">
      <c r="A46" s="57" t="s">
        <v>212</v>
      </c>
      <c r="B46" s="56" t="s">
        <v>33</v>
      </c>
      <c r="C46" s="55" t="s">
        <v>238</v>
      </c>
      <c r="D46" s="56" t="s">
        <v>304</v>
      </c>
      <c r="E46" s="58">
        <v>1</v>
      </c>
      <c r="F46" s="57" t="s">
        <v>270</v>
      </c>
      <c r="G46" s="59">
        <v>0</v>
      </c>
      <c r="H46" s="16">
        <v>936.46</v>
      </c>
      <c r="I46" s="16">
        <v>3745.85</v>
      </c>
      <c r="J46" s="17">
        <f>SUM(G46:I46)</f>
        <v>4682.3099999999995</v>
      </c>
      <c r="K46" s="18"/>
      <c r="L46" s="18"/>
      <c r="M46" s="18"/>
      <c r="N46" s="18"/>
      <c r="O46" s="18"/>
      <c r="P46" s="18"/>
      <c r="Q46" s="18"/>
      <c r="R46" s="51"/>
      <c r="S46" s="51"/>
      <c r="T46" s="51"/>
      <c r="U46" s="51"/>
      <c r="V46" s="51"/>
      <c r="W46" s="51"/>
      <c r="X46" s="51"/>
      <c r="Y46" s="51"/>
      <c r="Z46" s="51"/>
      <c r="AA46" s="5"/>
      <c r="AB46" s="5"/>
      <c r="AC46" s="5"/>
      <c r="AD46" s="5"/>
    </row>
    <row r="47" spans="1:30" ht="14.4" x14ac:dyDescent="0.25">
      <c r="A47" s="57" t="s">
        <v>208</v>
      </c>
      <c r="B47" s="56" t="s">
        <v>33</v>
      </c>
      <c r="C47" s="55" t="s">
        <v>238</v>
      </c>
      <c r="D47" s="56" t="s">
        <v>304</v>
      </c>
      <c r="E47" s="58">
        <v>1</v>
      </c>
      <c r="F47" s="57" t="s">
        <v>275</v>
      </c>
      <c r="G47" s="59">
        <v>0</v>
      </c>
      <c r="H47" s="16">
        <v>936.46</v>
      </c>
      <c r="I47" s="16">
        <v>3745.85</v>
      </c>
      <c r="J47" s="17">
        <f>SUM(G47:I47)</f>
        <v>4682.3099999999995</v>
      </c>
      <c r="K47" s="18"/>
      <c r="L47" s="18"/>
      <c r="M47" s="18"/>
      <c r="N47" s="18"/>
      <c r="O47" s="18"/>
      <c r="P47" s="18"/>
      <c r="Q47" s="18"/>
      <c r="R47" s="51"/>
      <c r="S47" s="51"/>
      <c r="T47" s="51"/>
      <c r="U47" s="51"/>
      <c r="V47" s="51"/>
      <c r="W47" s="51"/>
      <c r="X47" s="51"/>
      <c r="Y47" s="51"/>
      <c r="Z47" s="51"/>
      <c r="AA47" s="5"/>
      <c r="AB47" s="5"/>
      <c r="AC47" s="5"/>
      <c r="AD47" s="5"/>
    </row>
    <row r="48" spans="1:30" ht="14.4" x14ac:dyDescent="0.25">
      <c r="A48" s="57" t="s">
        <v>205</v>
      </c>
      <c r="B48" s="56" t="s">
        <v>33</v>
      </c>
      <c r="C48" s="55" t="s">
        <v>238</v>
      </c>
      <c r="D48" s="56" t="s">
        <v>304</v>
      </c>
      <c r="E48" s="58">
        <v>1</v>
      </c>
      <c r="F48" s="57" t="s">
        <v>262</v>
      </c>
      <c r="G48" s="59">
        <v>0</v>
      </c>
      <c r="H48" s="16">
        <v>936.46</v>
      </c>
      <c r="I48" s="16">
        <v>3745.85</v>
      </c>
      <c r="J48" s="17">
        <f t="shared" si="0"/>
        <v>4682.3099999999995</v>
      </c>
      <c r="K48" s="18"/>
      <c r="L48" s="18"/>
      <c r="M48" s="18"/>
      <c r="N48" s="18"/>
      <c r="O48" s="18"/>
      <c r="P48" s="18"/>
      <c r="Q48" s="18"/>
      <c r="R48" s="51"/>
      <c r="S48" s="51"/>
      <c r="T48" s="51"/>
      <c r="U48" s="51"/>
      <c r="V48" s="51"/>
      <c r="W48" s="51"/>
      <c r="X48" s="51"/>
      <c r="Y48" s="51"/>
      <c r="Z48" s="51"/>
      <c r="AA48" s="5"/>
      <c r="AB48" s="5"/>
      <c r="AC48" s="5"/>
      <c r="AD48" s="5"/>
    </row>
    <row r="49" spans="1:30" ht="14.4" x14ac:dyDescent="0.25">
      <c r="A49" s="57" t="s">
        <v>206</v>
      </c>
      <c r="B49" s="56" t="s">
        <v>33</v>
      </c>
      <c r="C49" s="55" t="s">
        <v>238</v>
      </c>
      <c r="D49" s="56" t="s">
        <v>304</v>
      </c>
      <c r="E49" s="58">
        <v>1</v>
      </c>
      <c r="F49" s="57" t="s">
        <v>263</v>
      </c>
      <c r="G49" s="59">
        <v>0</v>
      </c>
      <c r="H49" s="16">
        <v>936.46</v>
      </c>
      <c r="I49" s="16">
        <v>3745.85</v>
      </c>
      <c r="J49" s="17">
        <f t="shared" si="0"/>
        <v>4682.3099999999995</v>
      </c>
      <c r="K49" s="18"/>
      <c r="L49" s="18"/>
      <c r="M49" s="18"/>
      <c r="N49" s="18"/>
      <c r="O49" s="18"/>
      <c r="P49" s="18"/>
      <c r="Q49" s="18"/>
      <c r="R49" s="51"/>
      <c r="S49" s="51"/>
      <c r="T49" s="51"/>
      <c r="U49" s="51"/>
      <c r="V49" s="51"/>
      <c r="W49" s="51"/>
      <c r="X49" s="51"/>
      <c r="Y49" s="51"/>
      <c r="Z49" s="51"/>
      <c r="AA49" s="5"/>
      <c r="AB49" s="5"/>
      <c r="AC49" s="5"/>
      <c r="AD49" s="5"/>
    </row>
    <row r="50" spans="1:30" ht="14.4" x14ac:dyDescent="0.25">
      <c r="A50" s="57" t="s">
        <v>204</v>
      </c>
      <c r="B50" s="56" t="s">
        <v>33</v>
      </c>
      <c r="C50" s="55" t="s">
        <v>238</v>
      </c>
      <c r="D50" s="56" t="s">
        <v>304</v>
      </c>
      <c r="E50" s="58">
        <v>1</v>
      </c>
      <c r="F50" s="57" t="s">
        <v>274</v>
      </c>
      <c r="G50" s="59">
        <v>0</v>
      </c>
      <c r="H50" s="16">
        <v>936.46</v>
      </c>
      <c r="I50" s="16">
        <v>3745.85</v>
      </c>
      <c r="J50" s="17">
        <f>SUM(G50:I50)</f>
        <v>4682.3099999999995</v>
      </c>
      <c r="K50" s="18"/>
      <c r="L50" s="18"/>
      <c r="M50" s="18"/>
      <c r="N50" s="18"/>
      <c r="O50" s="18"/>
      <c r="P50" s="18"/>
      <c r="Q50" s="18"/>
      <c r="R50" s="51"/>
      <c r="S50" s="51"/>
      <c r="T50" s="51"/>
      <c r="U50" s="51"/>
      <c r="V50" s="51"/>
      <c r="W50" s="51"/>
      <c r="X50" s="51"/>
      <c r="Y50" s="51"/>
      <c r="Z50" s="51"/>
      <c r="AA50" s="5"/>
      <c r="AB50" s="5"/>
      <c r="AC50" s="5"/>
      <c r="AD50" s="5"/>
    </row>
    <row r="51" spans="1:30" ht="14.4" x14ac:dyDescent="0.25">
      <c r="A51" s="57" t="s">
        <v>216</v>
      </c>
      <c r="B51" s="56" t="s">
        <v>33</v>
      </c>
      <c r="C51" s="55" t="s">
        <v>238</v>
      </c>
      <c r="D51" s="56" t="s">
        <v>304</v>
      </c>
      <c r="E51" s="58">
        <v>1</v>
      </c>
      <c r="F51" s="57" t="s">
        <v>277</v>
      </c>
      <c r="G51" s="59">
        <v>0</v>
      </c>
      <c r="H51" s="16">
        <v>936.46</v>
      </c>
      <c r="I51" s="16">
        <v>3745.85</v>
      </c>
      <c r="J51" s="17">
        <f>SUM(G51:I51)</f>
        <v>4682.3099999999995</v>
      </c>
      <c r="K51" s="18"/>
      <c r="L51" s="18"/>
      <c r="M51" s="18"/>
      <c r="N51" s="18"/>
      <c r="O51" s="18"/>
      <c r="P51" s="18"/>
      <c r="Q51" s="18"/>
      <c r="R51" s="51"/>
      <c r="S51" s="51"/>
      <c r="T51" s="51"/>
      <c r="U51" s="51"/>
      <c r="V51" s="51"/>
      <c r="W51" s="51"/>
      <c r="X51" s="51"/>
      <c r="Y51" s="51"/>
      <c r="Z51" s="51"/>
      <c r="AA51" s="5"/>
      <c r="AB51" s="5"/>
      <c r="AC51" s="5"/>
      <c r="AD51" s="5"/>
    </row>
    <row r="52" spans="1:30" ht="14.4" x14ac:dyDescent="0.25">
      <c r="A52" s="57" t="s">
        <v>215</v>
      </c>
      <c r="B52" s="56" t="s">
        <v>33</v>
      </c>
      <c r="C52" s="55" t="s">
        <v>238</v>
      </c>
      <c r="D52" s="56" t="s">
        <v>304</v>
      </c>
      <c r="E52" s="58">
        <v>1</v>
      </c>
      <c r="F52" s="57" t="s">
        <v>279</v>
      </c>
      <c r="G52" s="59">
        <v>0</v>
      </c>
      <c r="H52" s="16">
        <v>936.46</v>
      </c>
      <c r="I52" s="16">
        <v>3745.85</v>
      </c>
      <c r="J52" s="17">
        <f>SUM(G52:I52)</f>
        <v>4682.3099999999995</v>
      </c>
      <c r="K52" s="18"/>
      <c r="L52" s="18"/>
      <c r="M52" s="18"/>
      <c r="N52" s="18"/>
      <c r="O52" s="18"/>
      <c r="P52" s="18"/>
      <c r="Q52" s="18"/>
      <c r="R52" s="51"/>
      <c r="S52" s="51"/>
      <c r="T52" s="51"/>
      <c r="U52" s="51"/>
      <c r="V52" s="51"/>
      <c r="W52" s="51"/>
      <c r="X52" s="51"/>
      <c r="Y52" s="51"/>
      <c r="Z52" s="51"/>
      <c r="AA52" s="5"/>
      <c r="AB52" s="5"/>
      <c r="AC52" s="5"/>
      <c r="AD52" s="5"/>
    </row>
    <row r="53" spans="1:30" ht="14.4" x14ac:dyDescent="0.25">
      <c r="A53" s="57" t="s">
        <v>211</v>
      </c>
      <c r="B53" s="56" t="s">
        <v>33</v>
      </c>
      <c r="C53" s="55" t="s">
        <v>238</v>
      </c>
      <c r="D53" s="56" t="s">
        <v>304</v>
      </c>
      <c r="E53" s="58">
        <v>1</v>
      </c>
      <c r="F53" s="57" t="s">
        <v>269</v>
      </c>
      <c r="G53" s="59">
        <v>0</v>
      </c>
      <c r="H53" s="16">
        <v>936.46</v>
      </c>
      <c r="I53" s="16">
        <v>3745.85</v>
      </c>
      <c r="J53" s="17">
        <f t="shared" si="0"/>
        <v>4682.3099999999995</v>
      </c>
      <c r="K53" s="18"/>
      <c r="L53" s="18"/>
      <c r="M53" s="18"/>
      <c r="N53" s="18"/>
      <c r="O53" s="18"/>
      <c r="P53" s="18"/>
      <c r="Q53" s="18"/>
      <c r="R53" s="51"/>
      <c r="S53" s="51"/>
      <c r="T53" s="51"/>
      <c r="U53" s="51"/>
      <c r="V53" s="51"/>
      <c r="W53" s="51"/>
      <c r="X53" s="51"/>
      <c r="Y53" s="51"/>
      <c r="Z53" s="51"/>
      <c r="AA53" s="5"/>
      <c r="AB53" s="5"/>
      <c r="AC53" s="5"/>
      <c r="AD53" s="5"/>
    </row>
    <row r="54" spans="1:30" ht="14.4" x14ac:dyDescent="0.25">
      <c r="A54" s="57" t="s">
        <v>204</v>
      </c>
      <c r="B54" s="56" t="s">
        <v>33</v>
      </c>
      <c r="C54" s="55" t="s">
        <v>238</v>
      </c>
      <c r="D54" s="56" t="s">
        <v>304</v>
      </c>
      <c r="E54" s="58">
        <v>1</v>
      </c>
      <c r="F54" s="57" t="s">
        <v>261</v>
      </c>
      <c r="G54" s="59">
        <v>0</v>
      </c>
      <c r="H54" s="16">
        <v>936.46</v>
      </c>
      <c r="I54" s="16">
        <v>3745.85</v>
      </c>
      <c r="J54" s="17">
        <f>SUM(G54:I54)</f>
        <v>4682.3099999999995</v>
      </c>
      <c r="K54" s="18"/>
      <c r="L54" s="18"/>
      <c r="M54" s="18"/>
      <c r="N54" s="18"/>
      <c r="O54" s="18"/>
      <c r="P54" s="18"/>
      <c r="Q54" s="18"/>
      <c r="R54" s="51"/>
      <c r="S54" s="51"/>
      <c r="T54" s="51"/>
      <c r="U54" s="51"/>
      <c r="V54" s="51"/>
      <c r="W54" s="51"/>
      <c r="X54" s="51"/>
      <c r="Y54" s="51"/>
      <c r="Z54" s="51"/>
      <c r="AA54" s="5"/>
      <c r="AB54" s="5"/>
      <c r="AC54" s="5"/>
      <c r="AD54" s="5"/>
    </row>
    <row r="55" spans="1:30" ht="14.4" x14ac:dyDescent="0.25">
      <c r="A55" s="57" t="s">
        <v>217</v>
      </c>
      <c r="B55" s="56" t="s">
        <v>35</v>
      </c>
      <c r="C55" s="55" t="s">
        <v>238</v>
      </c>
      <c r="D55" s="56" t="s">
        <v>304</v>
      </c>
      <c r="E55" s="58">
        <v>1</v>
      </c>
      <c r="F55" s="57" t="s">
        <v>280</v>
      </c>
      <c r="G55" s="59">
        <v>0</v>
      </c>
      <c r="H55" s="16">
        <v>770.75</v>
      </c>
      <c r="I55" s="16">
        <v>3083.01</v>
      </c>
      <c r="J55" s="17">
        <f t="shared" si="0"/>
        <v>3853.76</v>
      </c>
      <c r="K55" s="18"/>
      <c r="L55" s="18"/>
      <c r="M55" s="18"/>
      <c r="N55" s="18"/>
      <c r="O55" s="18"/>
      <c r="P55" s="18"/>
      <c r="Q55" s="18"/>
      <c r="R55" s="51"/>
      <c r="S55" s="51"/>
      <c r="T55" s="51"/>
      <c r="U55" s="51"/>
      <c r="V55" s="51"/>
      <c r="W55" s="51"/>
      <c r="X55" s="51"/>
      <c r="Y55" s="51"/>
      <c r="Z55" s="51"/>
      <c r="AA55" s="5"/>
      <c r="AB55" s="5"/>
      <c r="AC55" s="5"/>
      <c r="AD55" s="5"/>
    </row>
    <row r="56" spans="1:30" ht="14.4" x14ac:dyDescent="0.25">
      <c r="A56" s="57" t="s">
        <v>221</v>
      </c>
      <c r="B56" s="56" t="s">
        <v>35</v>
      </c>
      <c r="C56" s="55" t="s">
        <v>238</v>
      </c>
      <c r="D56" s="56" t="s">
        <v>304</v>
      </c>
      <c r="E56" s="58">
        <v>1</v>
      </c>
      <c r="F56" s="57" t="s">
        <v>285</v>
      </c>
      <c r="G56" s="59">
        <v>0</v>
      </c>
      <c r="H56" s="16">
        <v>770.75</v>
      </c>
      <c r="I56" s="16">
        <v>3083.01</v>
      </c>
      <c r="J56" s="17">
        <f>SUM(G56:I56)</f>
        <v>3853.76</v>
      </c>
      <c r="K56" s="18"/>
      <c r="L56" s="18"/>
      <c r="M56" s="18"/>
      <c r="N56" s="18"/>
      <c r="O56" s="18"/>
      <c r="P56" s="18"/>
      <c r="Q56" s="18"/>
      <c r="R56" s="51"/>
      <c r="S56" s="51"/>
      <c r="T56" s="51"/>
      <c r="U56" s="51"/>
      <c r="V56" s="51"/>
      <c r="W56" s="51"/>
      <c r="X56" s="51"/>
      <c r="Y56" s="51"/>
      <c r="Z56" s="51"/>
      <c r="AA56" s="5"/>
      <c r="AB56" s="5"/>
      <c r="AC56" s="5"/>
      <c r="AD56" s="5"/>
    </row>
    <row r="57" spans="1:30" ht="14.4" x14ac:dyDescent="0.25">
      <c r="A57" s="57" t="s">
        <v>218</v>
      </c>
      <c r="B57" s="56" t="s">
        <v>35</v>
      </c>
      <c r="C57" s="55" t="s">
        <v>238</v>
      </c>
      <c r="D57" s="56" t="s">
        <v>304</v>
      </c>
      <c r="E57" s="58">
        <v>1</v>
      </c>
      <c r="F57" s="57" t="s">
        <v>281</v>
      </c>
      <c r="G57" s="59">
        <v>0</v>
      </c>
      <c r="H57" s="16">
        <v>770.75</v>
      </c>
      <c r="I57" s="16">
        <v>3083.01</v>
      </c>
      <c r="J57" s="17">
        <f t="shared" si="0"/>
        <v>3853.76</v>
      </c>
      <c r="K57" s="18"/>
      <c r="L57" s="18"/>
      <c r="M57" s="18"/>
      <c r="N57" s="18"/>
      <c r="O57" s="18"/>
      <c r="P57" s="18"/>
      <c r="Q57" s="18"/>
      <c r="R57" s="51"/>
      <c r="S57" s="51"/>
      <c r="T57" s="51"/>
      <c r="U57" s="51"/>
      <c r="V57" s="51"/>
      <c r="W57" s="51"/>
      <c r="X57" s="51"/>
      <c r="Y57" s="51"/>
      <c r="Z57" s="51"/>
      <c r="AA57" s="5"/>
      <c r="AB57" s="5"/>
      <c r="AC57" s="5"/>
      <c r="AD57" s="5"/>
    </row>
    <row r="58" spans="1:30" ht="14.4" x14ac:dyDescent="0.25">
      <c r="A58" s="57" t="s">
        <v>218</v>
      </c>
      <c r="B58" s="56" t="s">
        <v>35</v>
      </c>
      <c r="C58" s="55" t="s">
        <v>238</v>
      </c>
      <c r="D58" s="56" t="s">
        <v>304</v>
      </c>
      <c r="E58" s="58">
        <v>1</v>
      </c>
      <c r="F58" s="57" t="s">
        <v>282</v>
      </c>
      <c r="G58" s="59">
        <v>0</v>
      </c>
      <c r="H58" s="16">
        <v>770.75</v>
      </c>
      <c r="I58" s="16">
        <v>3083.01</v>
      </c>
      <c r="J58" s="17">
        <f t="shared" si="0"/>
        <v>3853.76</v>
      </c>
      <c r="K58" s="18"/>
      <c r="L58" s="18"/>
      <c r="M58" s="18"/>
      <c r="N58" s="18"/>
      <c r="O58" s="18"/>
      <c r="P58" s="18"/>
      <c r="Q58" s="18"/>
      <c r="R58" s="51"/>
      <c r="S58" s="51"/>
      <c r="T58" s="51"/>
      <c r="U58" s="51"/>
      <c r="V58" s="51"/>
      <c r="W58" s="51"/>
      <c r="X58" s="51"/>
      <c r="Y58" s="51"/>
      <c r="Z58" s="51"/>
      <c r="AA58" s="5"/>
      <c r="AB58" s="5"/>
      <c r="AC58" s="5"/>
      <c r="AD58" s="5"/>
    </row>
    <row r="59" spans="1:30" ht="14.4" x14ac:dyDescent="0.25">
      <c r="A59" s="57" t="s">
        <v>222</v>
      </c>
      <c r="B59" s="56" t="s">
        <v>35</v>
      </c>
      <c r="C59" s="55" t="s">
        <v>238</v>
      </c>
      <c r="D59" s="56" t="s">
        <v>304</v>
      </c>
      <c r="E59" s="58">
        <v>1</v>
      </c>
      <c r="F59" s="57" t="s">
        <v>287</v>
      </c>
      <c r="G59" s="59">
        <v>0</v>
      </c>
      <c r="H59" s="16">
        <v>770.75</v>
      </c>
      <c r="I59" s="16">
        <v>3083.01</v>
      </c>
      <c r="J59" s="17">
        <f>SUM(G59:I59)</f>
        <v>3853.76</v>
      </c>
      <c r="K59" s="18"/>
      <c r="L59" s="18"/>
      <c r="M59" s="18"/>
      <c r="N59" s="18"/>
      <c r="O59" s="18"/>
      <c r="P59" s="18"/>
      <c r="Q59" s="18"/>
      <c r="R59" s="51"/>
      <c r="S59" s="51"/>
      <c r="T59" s="51"/>
      <c r="U59" s="51"/>
      <c r="V59" s="51"/>
      <c r="W59" s="51"/>
      <c r="X59" s="51"/>
      <c r="Y59" s="51"/>
      <c r="Z59" s="51"/>
      <c r="AA59" s="5"/>
      <c r="AB59" s="5"/>
      <c r="AC59" s="5"/>
      <c r="AD59" s="5"/>
    </row>
    <row r="60" spans="1:30" ht="14.4" x14ac:dyDescent="0.25">
      <c r="A60" s="57" t="s">
        <v>219</v>
      </c>
      <c r="B60" s="56" t="s">
        <v>35</v>
      </c>
      <c r="C60" s="55" t="s">
        <v>238</v>
      </c>
      <c r="D60" s="56" t="s">
        <v>304</v>
      </c>
      <c r="E60" s="58">
        <v>1</v>
      </c>
      <c r="F60" s="57" t="s">
        <v>283</v>
      </c>
      <c r="G60" s="59">
        <v>0</v>
      </c>
      <c r="H60" s="16">
        <v>770.75</v>
      </c>
      <c r="I60" s="16">
        <v>3083.01</v>
      </c>
      <c r="J60" s="17">
        <f t="shared" si="0"/>
        <v>3853.76</v>
      </c>
      <c r="K60" s="18"/>
      <c r="L60" s="18"/>
      <c r="M60" s="18"/>
      <c r="N60" s="18"/>
      <c r="O60" s="18"/>
      <c r="P60" s="18"/>
      <c r="Q60" s="18"/>
      <c r="R60" s="51"/>
      <c r="S60" s="51"/>
      <c r="T60" s="51"/>
      <c r="U60" s="51"/>
      <c r="V60" s="51"/>
      <c r="W60" s="51"/>
      <c r="X60" s="51"/>
      <c r="Y60" s="51"/>
      <c r="Z60" s="51"/>
      <c r="AA60" s="5"/>
      <c r="AB60" s="5"/>
      <c r="AC60" s="5"/>
      <c r="AD60" s="5"/>
    </row>
    <row r="61" spans="1:30" ht="14.4" x14ac:dyDescent="0.25">
      <c r="A61" s="57" t="s">
        <v>223</v>
      </c>
      <c r="B61" s="56" t="s">
        <v>35</v>
      </c>
      <c r="C61" s="55" t="s">
        <v>238</v>
      </c>
      <c r="D61" s="56" t="s">
        <v>304</v>
      </c>
      <c r="E61" s="58">
        <v>1</v>
      </c>
      <c r="F61" s="57" t="s">
        <v>288</v>
      </c>
      <c r="G61" s="59">
        <v>0</v>
      </c>
      <c r="H61" s="16">
        <v>770.75</v>
      </c>
      <c r="I61" s="16">
        <v>3083.01</v>
      </c>
      <c r="J61" s="17">
        <f>SUM(G61:I61)</f>
        <v>3853.76</v>
      </c>
      <c r="K61" s="18"/>
      <c r="L61" s="18"/>
      <c r="M61" s="18"/>
      <c r="N61" s="18"/>
      <c r="O61" s="18"/>
      <c r="P61" s="18"/>
      <c r="Q61" s="18"/>
      <c r="R61" s="51"/>
      <c r="S61" s="51"/>
      <c r="T61" s="51"/>
      <c r="U61" s="51"/>
      <c r="V61" s="51"/>
      <c r="W61" s="51"/>
      <c r="X61" s="51"/>
      <c r="Y61" s="51"/>
      <c r="Z61" s="51"/>
      <c r="AA61" s="5"/>
      <c r="AB61" s="5"/>
      <c r="AC61" s="5"/>
      <c r="AD61" s="5"/>
    </row>
    <row r="62" spans="1:30" ht="14.4" x14ac:dyDescent="0.25">
      <c r="A62" s="57" t="s">
        <v>218</v>
      </c>
      <c r="B62" s="56" t="s">
        <v>35</v>
      </c>
      <c r="C62" s="55" t="s">
        <v>238</v>
      </c>
      <c r="D62" s="56" t="s">
        <v>304</v>
      </c>
      <c r="E62" s="58">
        <v>1</v>
      </c>
      <c r="F62" s="57" t="s">
        <v>286</v>
      </c>
      <c r="G62" s="59">
        <v>0</v>
      </c>
      <c r="H62" s="16">
        <v>770.75</v>
      </c>
      <c r="I62" s="16">
        <v>3083.01</v>
      </c>
      <c r="J62" s="17">
        <f>SUM(G62:I62)</f>
        <v>3853.76</v>
      </c>
      <c r="K62" s="18"/>
      <c r="L62" s="18"/>
      <c r="M62" s="18"/>
      <c r="N62" s="18"/>
      <c r="O62" s="18"/>
      <c r="P62" s="18"/>
      <c r="Q62" s="18"/>
      <c r="R62" s="51"/>
      <c r="S62" s="51"/>
      <c r="T62" s="51"/>
      <c r="U62" s="51"/>
      <c r="V62" s="51"/>
      <c r="W62" s="51"/>
      <c r="X62" s="51"/>
      <c r="Y62" s="51"/>
      <c r="Z62" s="51"/>
      <c r="AA62" s="5"/>
      <c r="AB62" s="5"/>
      <c r="AC62" s="5"/>
      <c r="AD62" s="5"/>
    </row>
    <row r="63" spans="1:30" ht="14.4" x14ac:dyDescent="0.25">
      <c r="A63" s="57" t="s">
        <v>220</v>
      </c>
      <c r="B63" s="56" t="s">
        <v>35</v>
      </c>
      <c r="C63" s="55" t="s">
        <v>238</v>
      </c>
      <c r="D63" s="56" t="s">
        <v>304</v>
      </c>
      <c r="E63" s="58">
        <v>1</v>
      </c>
      <c r="F63" s="57" t="s">
        <v>284</v>
      </c>
      <c r="G63" s="59">
        <v>0</v>
      </c>
      <c r="H63" s="16">
        <v>770.75</v>
      </c>
      <c r="I63" s="16">
        <v>3083.01</v>
      </c>
      <c r="J63" s="17">
        <f t="shared" si="0"/>
        <v>3853.76</v>
      </c>
      <c r="K63" s="18"/>
      <c r="L63" s="18"/>
      <c r="M63" s="18"/>
      <c r="N63" s="18"/>
      <c r="O63" s="18"/>
      <c r="P63" s="18"/>
      <c r="Q63" s="18"/>
      <c r="R63" s="51"/>
      <c r="S63" s="51"/>
      <c r="T63" s="51"/>
      <c r="U63" s="51"/>
      <c r="V63" s="51"/>
      <c r="W63" s="51"/>
      <c r="X63" s="51"/>
      <c r="Y63" s="51"/>
      <c r="Z63" s="51"/>
      <c r="AA63" s="5"/>
      <c r="AB63" s="5"/>
      <c r="AC63" s="5"/>
      <c r="AD63" s="5"/>
    </row>
    <row r="64" spans="1:30" ht="14.4" x14ac:dyDescent="0.25">
      <c r="A64" s="57" t="s">
        <v>224</v>
      </c>
      <c r="B64" s="56" t="s">
        <v>35</v>
      </c>
      <c r="C64" s="55" t="s">
        <v>238</v>
      </c>
      <c r="D64" s="56" t="s">
        <v>303</v>
      </c>
      <c r="E64" s="58">
        <v>1</v>
      </c>
      <c r="F64" s="57"/>
      <c r="G64" s="59"/>
      <c r="H64" s="16"/>
      <c r="I64" s="16"/>
      <c r="J64" s="17"/>
      <c r="K64" s="18"/>
      <c r="L64" s="18"/>
      <c r="M64" s="18"/>
      <c r="N64" s="18"/>
      <c r="O64" s="18"/>
      <c r="P64" s="18"/>
      <c r="Q64" s="18"/>
      <c r="R64" s="51"/>
      <c r="S64" s="51"/>
      <c r="T64" s="51"/>
      <c r="U64" s="51"/>
      <c r="V64" s="51"/>
      <c r="W64" s="51"/>
      <c r="X64" s="51"/>
      <c r="Y64" s="51"/>
      <c r="Z64" s="51"/>
      <c r="AA64" s="5"/>
      <c r="AB64" s="5"/>
      <c r="AC64" s="5"/>
      <c r="AD64" s="5"/>
    </row>
    <row r="65" spans="1:30" ht="14.4" x14ac:dyDescent="0.25">
      <c r="A65" s="57" t="s">
        <v>226</v>
      </c>
      <c r="B65" s="56" t="s">
        <v>37</v>
      </c>
      <c r="C65" s="55" t="s">
        <v>238</v>
      </c>
      <c r="D65" s="56" t="s">
        <v>303</v>
      </c>
      <c r="E65" s="58">
        <v>1</v>
      </c>
      <c r="F65" s="57"/>
      <c r="G65" s="59"/>
      <c r="H65" s="16"/>
      <c r="I65" s="16"/>
      <c r="J65" s="17"/>
      <c r="K65" s="18"/>
      <c r="L65" s="18"/>
      <c r="M65" s="18"/>
      <c r="N65" s="18"/>
      <c r="O65" s="18"/>
      <c r="P65" s="18"/>
      <c r="Q65" s="18"/>
      <c r="R65" s="51"/>
      <c r="S65" s="51"/>
      <c r="T65" s="51"/>
      <c r="U65" s="51"/>
      <c r="V65" s="51"/>
      <c r="W65" s="51"/>
      <c r="X65" s="51"/>
      <c r="Y65" s="51"/>
      <c r="Z65" s="51"/>
      <c r="AA65" s="5"/>
      <c r="AB65" s="5"/>
      <c r="AC65" s="5"/>
      <c r="AD65" s="5"/>
    </row>
    <row r="66" spans="1:30" ht="14.4" x14ac:dyDescent="0.25">
      <c r="A66" s="57" t="s">
        <v>227</v>
      </c>
      <c r="B66" s="56" t="s">
        <v>37</v>
      </c>
      <c r="C66" s="55" t="s">
        <v>238</v>
      </c>
      <c r="D66" s="56" t="s">
        <v>304</v>
      </c>
      <c r="E66" s="58">
        <v>1</v>
      </c>
      <c r="F66" s="57" t="s">
        <v>289</v>
      </c>
      <c r="G66" s="59">
        <v>0</v>
      </c>
      <c r="H66" s="16">
        <v>500.99</v>
      </c>
      <c r="I66" s="16">
        <v>2003.96</v>
      </c>
      <c r="J66" s="17">
        <f t="shared" si="0"/>
        <v>2504.9499999999998</v>
      </c>
      <c r="K66" s="18"/>
      <c r="L66" s="18"/>
      <c r="M66" s="18"/>
      <c r="N66" s="18"/>
      <c r="O66" s="18"/>
      <c r="P66" s="18"/>
      <c r="Q66" s="18"/>
      <c r="R66" s="51"/>
      <c r="S66" s="51"/>
      <c r="T66" s="51"/>
      <c r="U66" s="51"/>
      <c r="V66" s="51"/>
      <c r="W66" s="51"/>
      <c r="X66" s="51"/>
      <c r="Y66" s="51"/>
      <c r="Z66" s="51"/>
      <c r="AA66" s="5"/>
      <c r="AB66" s="5"/>
      <c r="AC66" s="5"/>
      <c r="AD66" s="5"/>
    </row>
    <row r="67" spans="1:30" ht="14.4" x14ac:dyDescent="0.25">
      <c r="A67" s="57" t="s">
        <v>228</v>
      </c>
      <c r="B67" s="56" t="s">
        <v>37</v>
      </c>
      <c r="C67" s="55" t="s">
        <v>238</v>
      </c>
      <c r="D67" s="56" t="s">
        <v>304</v>
      </c>
      <c r="E67" s="58">
        <v>1</v>
      </c>
      <c r="F67" s="57" t="s">
        <v>292</v>
      </c>
      <c r="G67" s="59">
        <v>0</v>
      </c>
      <c r="H67" s="16">
        <v>500.99</v>
      </c>
      <c r="I67" s="16">
        <v>2003.96</v>
      </c>
      <c r="J67" s="17">
        <f>SUM(G67:I67)</f>
        <v>2504.9499999999998</v>
      </c>
      <c r="K67" s="18"/>
      <c r="L67" s="18"/>
      <c r="M67" s="18"/>
      <c r="N67" s="18"/>
      <c r="O67" s="18"/>
      <c r="P67" s="18"/>
      <c r="Q67" s="18"/>
      <c r="R67" s="51"/>
      <c r="S67" s="51"/>
      <c r="T67" s="51"/>
      <c r="U67" s="51"/>
      <c r="V67" s="51"/>
      <c r="W67" s="51"/>
      <c r="X67" s="51"/>
      <c r="Y67" s="51"/>
      <c r="Z67" s="51"/>
      <c r="AA67" s="5"/>
      <c r="AB67" s="5"/>
      <c r="AC67" s="5"/>
      <c r="AD67" s="5"/>
    </row>
    <row r="68" spans="1:30" ht="14.4" x14ac:dyDescent="0.25">
      <c r="A68" s="57" t="s">
        <v>228</v>
      </c>
      <c r="B68" s="56" t="s">
        <v>37</v>
      </c>
      <c r="C68" s="55" t="s">
        <v>238</v>
      </c>
      <c r="D68" s="56" t="s">
        <v>304</v>
      </c>
      <c r="E68" s="58">
        <v>1</v>
      </c>
      <c r="F68" s="57" t="s">
        <v>290</v>
      </c>
      <c r="G68" s="59">
        <v>0</v>
      </c>
      <c r="H68" s="16">
        <v>500.99</v>
      </c>
      <c r="I68" s="16">
        <v>2003.96</v>
      </c>
      <c r="J68" s="17">
        <f t="shared" si="0"/>
        <v>2504.9499999999998</v>
      </c>
      <c r="K68" s="18"/>
      <c r="L68" s="18"/>
      <c r="M68" s="18"/>
      <c r="N68" s="18"/>
      <c r="O68" s="18"/>
      <c r="P68" s="18"/>
      <c r="Q68" s="18"/>
      <c r="R68" s="51"/>
      <c r="S68" s="51"/>
      <c r="T68" s="51"/>
      <c r="U68" s="51"/>
      <c r="V68" s="51"/>
      <c r="W68" s="51"/>
      <c r="X68" s="51"/>
      <c r="Y68" s="51"/>
      <c r="Z68" s="51"/>
      <c r="AA68" s="5"/>
      <c r="AB68" s="5"/>
      <c r="AC68" s="5"/>
      <c r="AD68" s="5"/>
    </row>
    <row r="69" spans="1:30" ht="14.4" x14ac:dyDescent="0.25">
      <c r="A69" s="57" t="s">
        <v>230</v>
      </c>
      <c r="B69" s="56" t="s">
        <v>37</v>
      </c>
      <c r="C69" s="55" t="s">
        <v>238</v>
      </c>
      <c r="D69" s="56" t="s">
        <v>304</v>
      </c>
      <c r="E69" s="58">
        <v>1</v>
      </c>
      <c r="F69" s="57" t="s">
        <v>293</v>
      </c>
      <c r="G69" s="59">
        <v>0</v>
      </c>
      <c r="H69" s="16">
        <v>500.99</v>
      </c>
      <c r="I69" s="16">
        <v>2003.96</v>
      </c>
      <c r="J69" s="17">
        <f>SUM(G69:I69)</f>
        <v>2504.9499999999998</v>
      </c>
      <c r="K69" s="18"/>
      <c r="L69" s="18"/>
      <c r="M69" s="18"/>
      <c r="N69" s="18"/>
      <c r="O69" s="18"/>
      <c r="P69" s="18"/>
      <c r="Q69" s="18"/>
      <c r="R69" s="51"/>
      <c r="S69" s="51"/>
      <c r="T69" s="51"/>
      <c r="U69" s="51"/>
      <c r="V69" s="51"/>
      <c r="W69" s="51"/>
      <c r="X69" s="51"/>
      <c r="Y69" s="51"/>
      <c r="Z69" s="51"/>
      <c r="AA69" s="5"/>
      <c r="AB69" s="5"/>
      <c r="AC69" s="5"/>
      <c r="AD69" s="5"/>
    </row>
    <row r="70" spans="1:30" ht="14.4" x14ac:dyDescent="0.25">
      <c r="A70" s="57" t="s">
        <v>231</v>
      </c>
      <c r="B70" s="56" t="s">
        <v>37</v>
      </c>
      <c r="C70" s="55" t="s">
        <v>238</v>
      </c>
      <c r="D70" s="56" t="s">
        <v>304</v>
      </c>
      <c r="E70" s="58">
        <v>1</v>
      </c>
      <c r="F70" s="57" t="s">
        <v>294</v>
      </c>
      <c r="G70" s="59">
        <v>0</v>
      </c>
      <c r="H70" s="16">
        <v>500.99</v>
      </c>
      <c r="I70" s="16">
        <v>2003.96</v>
      </c>
      <c r="J70" s="17">
        <f>SUM(G70:I70)</f>
        <v>2504.9499999999998</v>
      </c>
      <c r="K70" s="18"/>
      <c r="L70" s="18"/>
      <c r="M70" s="18"/>
      <c r="N70" s="18"/>
      <c r="O70" s="18"/>
      <c r="P70" s="18"/>
      <c r="Q70" s="18"/>
      <c r="R70" s="51"/>
      <c r="S70" s="51"/>
      <c r="T70" s="51"/>
      <c r="U70" s="51"/>
      <c r="V70" s="51"/>
      <c r="W70" s="51"/>
      <c r="X70" s="51"/>
      <c r="Y70" s="51"/>
      <c r="Z70" s="51"/>
      <c r="AA70" s="5"/>
      <c r="AB70" s="5"/>
      <c r="AC70" s="5"/>
      <c r="AD70" s="5"/>
    </row>
    <row r="71" spans="1:30" ht="14.4" x14ac:dyDescent="0.25">
      <c r="A71" s="57" t="s">
        <v>229</v>
      </c>
      <c r="B71" s="56" t="s">
        <v>37</v>
      </c>
      <c r="C71" s="55" t="s">
        <v>238</v>
      </c>
      <c r="D71" s="56" t="s">
        <v>304</v>
      </c>
      <c r="E71" s="58">
        <v>1</v>
      </c>
      <c r="F71" s="57" t="s">
        <v>291</v>
      </c>
      <c r="G71" s="59">
        <v>0</v>
      </c>
      <c r="H71" s="16">
        <v>500.99</v>
      </c>
      <c r="I71" s="16">
        <v>2003.96</v>
      </c>
      <c r="J71" s="17">
        <f t="shared" si="0"/>
        <v>2504.9499999999998</v>
      </c>
      <c r="K71" s="18"/>
      <c r="L71" s="18"/>
      <c r="M71" s="18"/>
      <c r="N71" s="18"/>
      <c r="O71" s="18"/>
      <c r="P71" s="18"/>
      <c r="Q71" s="18"/>
      <c r="R71" s="51"/>
      <c r="S71" s="51"/>
      <c r="T71" s="51"/>
      <c r="U71" s="51"/>
      <c r="V71" s="51"/>
      <c r="W71" s="51"/>
      <c r="X71" s="51"/>
      <c r="Y71" s="51"/>
      <c r="Z71" s="51"/>
      <c r="AA71" s="5"/>
      <c r="AB71" s="5"/>
      <c r="AC71" s="5"/>
      <c r="AD71" s="5"/>
    </row>
    <row r="72" spans="1:30" ht="14.4" x14ac:dyDescent="0.25">
      <c r="A72" s="57" t="s">
        <v>225</v>
      </c>
      <c r="B72" s="56" t="s">
        <v>37</v>
      </c>
      <c r="C72" s="55" t="s">
        <v>238</v>
      </c>
      <c r="D72" s="56" t="s">
        <v>303</v>
      </c>
      <c r="E72" s="58">
        <v>1</v>
      </c>
      <c r="F72" s="57" t="s">
        <v>295</v>
      </c>
      <c r="G72" s="59">
        <v>0</v>
      </c>
      <c r="H72" s="16">
        <v>500.99</v>
      </c>
      <c r="I72" s="16">
        <v>2003.96</v>
      </c>
      <c r="J72" s="17">
        <f>SUM(G72:I72)</f>
        <v>2504.9499999999998</v>
      </c>
      <c r="K72" s="18"/>
      <c r="L72" s="18"/>
      <c r="M72" s="18"/>
      <c r="N72" s="18"/>
      <c r="O72" s="18"/>
      <c r="P72" s="18"/>
      <c r="Q72" s="18"/>
      <c r="R72" s="51"/>
      <c r="S72" s="51"/>
      <c r="T72" s="51"/>
      <c r="U72" s="51"/>
      <c r="V72" s="51"/>
      <c r="W72" s="51"/>
      <c r="X72" s="51"/>
      <c r="Y72" s="51"/>
      <c r="Z72" s="51"/>
      <c r="AA72" s="5"/>
      <c r="AB72" s="5"/>
      <c r="AC72" s="5"/>
      <c r="AD72" s="5"/>
    </row>
    <row r="73" spans="1:30" ht="14.4" x14ac:dyDescent="0.25">
      <c r="A73" s="57" t="s">
        <v>232</v>
      </c>
      <c r="B73" s="56" t="s">
        <v>37</v>
      </c>
      <c r="C73" s="55" t="s">
        <v>238</v>
      </c>
      <c r="D73" s="56" t="s">
        <v>303</v>
      </c>
      <c r="E73" s="58">
        <v>1</v>
      </c>
      <c r="F73" s="57"/>
      <c r="G73" s="59"/>
      <c r="H73" s="16"/>
      <c r="I73" s="16"/>
      <c r="J73" s="17"/>
      <c r="K73" s="18"/>
      <c r="L73" s="18"/>
      <c r="M73" s="18"/>
      <c r="N73" s="18"/>
      <c r="O73" s="18"/>
      <c r="P73" s="18"/>
      <c r="Q73" s="18"/>
      <c r="R73" s="51"/>
      <c r="S73" s="51"/>
      <c r="T73" s="51"/>
      <c r="U73" s="51"/>
      <c r="V73" s="51"/>
      <c r="W73" s="51"/>
      <c r="X73" s="51"/>
      <c r="Y73" s="51"/>
      <c r="Z73" s="51"/>
      <c r="AA73" s="5"/>
      <c r="AB73" s="5"/>
      <c r="AC73" s="5"/>
      <c r="AD73" s="5"/>
    </row>
    <row r="74" spans="1:30" ht="14.4" x14ac:dyDescent="0.25">
      <c r="A74" s="57" t="s">
        <v>232</v>
      </c>
      <c r="B74" s="56" t="s">
        <v>37</v>
      </c>
      <c r="C74" s="55" t="s">
        <v>238</v>
      </c>
      <c r="D74" s="56" t="s">
        <v>303</v>
      </c>
      <c r="E74" s="58">
        <v>1</v>
      </c>
      <c r="F74" s="57"/>
      <c r="G74" s="59"/>
      <c r="H74" s="16"/>
      <c r="I74" s="16"/>
      <c r="J74" s="17"/>
      <c r="K74" s="18"/>
      <c r="L74" s="18"/>
      <c r="M74" s="18"/>
      <c r="N74" s="18"/>
      <c r="O74" s="18"/>
      <c r="P74" s="18"/>
      <c r="Q74" s="18"/>
      <c r="R74" s="51"/>
      <c r="S74" s="51"/>
      <c r="T74" s="51"/>
      <c r="U74" s="51"/>
      <c r="V74" s="51"/>
      <c r="W74" s="51"/>
      <c r="X74" s="51"/>
      <c r="Y74" s="51"/>
      <c r="Z74" s="51"/>
      <c r="AA74" s="5"/>
      <c r="AB74" s="5"/>
      <c r="AC74" s="5"/>
      <c r="AD74" s="5"/>
    </row>
    <row r="75" spans="1:30" ht="14.4" x14ac:dyDescent="0.25">
      <c r="A75" s="57" t="s">
        <v>232</v>
      </c>
      <c r="B75" s="56" t="s">
        <v>37</v>
      </c>
      <c r="C75" s="55" t="s">
        <v>238</v>
      </c>
      <c r="D75" s="56" t="s">
        <v>303</v>
      </c>
      <c r="E75" s="58">
        <v>1</v>
      </c>
      <c r="F75" s="57"/>
      <c r="G75" s="59"/>
      <c r="H75" s="16"/>
      <c r="I75" s="16"/>
      <c r="J75" s="17"/>
      <c r="K75" s="18"/>
      <c r="L75" s="18"/>
      <c r="M75" s="18"/>
      <c r="N75" s="18"/>
      <c r="O75" s="18"/>
      <c r="P75" s="18"/>
      <c r="Q75" s="18"/>
      <c r="R75" s="51"/>
      <c r="S75" s="51"/>
      <c r="T75" s="51"/>
      <c r="U75" s="51"/>
      <c r="V75" s="51"/>
      <c r="W75" s="51"/>
      <c r="X75" s="51"/>
      <c r="Y75" s="51"/>
      <c r="Z75" s="51"/>
      <c r="AA75" s="5"/>
      <c r="AB75" s="5"/>
      <c r="AC75" s="5"/>
      <c r="AD75" s="5"/>
    </row>
    <row r="76" spans="1:30" ht="14.4" x14ac:dyDescent="0.25">
      <c r="A76" s="57" t="s">
        <v>234</v>
      </c>
      <c r="B76" s="56" t="s">
        <v>41</v>
      </c>
      <c r="C76" s="55" t="s">
        <v>238</v>
      </c>
      <c r="D76" s="56" t="s">
        <v>304</v>
      </c>
      <c r="E76" s="58">
        <v>1</v>
      </c>
      <c r="F76" s="57" t="s">
        <v>300</v>
      </c>
      <c r="G76" s="59">
        <v>0</v>
      </c>
      <c r="H76" s="16">
        <v>269.76</v>
      </c>
      <c r="I76" s="16">
        <v>1079.06</v>
      </c>
      <c r="J76" s="17">
        <f>SUM(G76:I76)</f>
        <v>1348.82</v>
      </c>
      <c r="K76" s="18"/>
      <c r="L76" s="18"/>
      <c r="M76" s="18"/>
      <c r="N76" s="18"/>
      <c r="O76" s="18"/>
      <c r="P76" s="18"/>
      <c r="Q76" s="18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</row>
    <row r="77" spans="1:30" ht="14.4" x14ac:dyDescent="0.25">
      <c r="A77" s="57" t="s">
        <v>235</v>
      </c>
      <c r="B77" s="56" t="s">
        <v>41</v>
      </c>
      <c r="C77" s="55" t="s">
        <v>238</v>
      </c>
      <c r="D77" s="56" t="s">
        <v>304</v>
      </c>
      <c r="E77" s="58">
        <v>1</v>
      </c>
      <c r="F77" s="57" t="s">
        <v>297</v>
      </c>
      <c r="G77" s="59">
        <v>0</v>
      </c>
      <c r="H77" s="16">
        <v>269.76</v>
      </c>
      <c r="I77" s="16">
        <v>1079.06</v>
      </c>
      <c r="J77" s="17">
        <f t="shared" si="0"/>
        <v>1348.82</v>
      </c>
      <c r="K77" s="18"/>
      <c r="L77" s="18"/>
      <c r="M77" s="18"/>
      <c r="N77" s="18"/>
      <c r="O77" s="18"/>
      <c r="P77" s="18"/>
      <c r="Q77" s="1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:30" ht="14.4" x14ac:dyDescent="0.25">
      <c r="A78" s="57" t="s">
        <v>234</v>
      </c>
      <c r="B78" s="56" t="s">
        <v>41</v>
      </c>
      <c r="C78" s="55" t="s">
        <v>238</v>
      </c>
      <c r="D78" s="56" t="s">
        <v>304</v>
      </c>
      <c r="E78" s="58">
        <v>1</v>
      </c>
      <c r="F78" s="57" t="s">
        <v>301</v>
      </c>
      <c r="G78" s="59">
        <v>0</v>
      </c>
      <c r="H78" s="16">
        <v>269.76</v>
      </c>
      <c r="I78" s="16">
        <v>1079.06</v>
      </c>
      <c r="J78" s="17">
        <f>SUM(G78:I78)</f>
        <v>1348.82</v>
      </c>
      <c r="K78" s="18"/>
      <c r="L78" s="18"/>
      <c r="M78" s="18"/>
      <c r="N78" s="18"/>
      <c r="O78" s="18"/>
      <c r="P78" s="18"/>
      <c r="Q78" s="1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ht="14.4" x14ac:dyDescent="0.25">
      <c r="A79" s="57" t="s">
        <v>234</v>
      </c>
      <c r="B79" s="56" t="s">
        <v>41</v>
      </c>
      <c r="C79" s="55" t="s">
        <v>238</v>
      </c>
      <c r="D79" s="56" t="s">
        <v>304</v>
      </c>
      <c r="E79" s="58">
        <v>1</v>
      </c>
      <c r="F79" s="57" t="s">
        <v>302</v>
      </c>
      <c r="G79" s="59">
        <v>0</v>
      </c>
      <c r="H79" s="16">
        <v>269.76</v>
      </c>
      <c r="I79" s="16">
        <v>1079.06</v>
      </c>
      <c r="J79" s="17">
        <f>SUM(G79:I79)</f>
        <v>1348.82</v>
      </c>
      <c r="K79" s="18"/>
      <c r="L79" s="18"/>
      <c r="M79" s="18"/>
      <c r="N79" s="18"/>
      <c r="O79" s="18"/>
      <c r="P79" s="18"/>
      <c r="Q79" s="1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ht="14.4" x14ac:dyDescent="0.25">
      <c r="A80" s="57" t="s">
        <v>234</v>
      </c>
      <c r="B80" s="56" t="s">
        <v>41</v>
      </c>
      <c r="C80" s="55" t="s">
        <v>238</v>
      </c>
      <c r="D80" s="56" t="s">
        <v>304</v>
      </c>
      <c r="E80" s="58">
        <v>1</v>
      </c>
      <c r="F80" s="57" t="s">
        <v>298</v>
      </c>
      <c r="G80" s="59">
        <v>0</v>
      </c>
      <c r="H80" s="16">
        <v>269.76</v>
      </c>
      <c r="I80" s="16">
        <v>1079.06</v>
      </c>
      <c r="J80" s="17">
        <f t="shared" si="0"/>
        <v>1348.82</v>
      </c>
      <c r="K80" s="18"/>
      <c r="L80" s="18"/>
      <c r="M80" s="18"/>
      <c r="N80" s="18"/>
      <c r="O80" s="18"/>
      <c r="P80" s="18"/>
      <c r="Q80" s="1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ht="14.4" x14ac:dyDescent="0.25">
      <c r="A81" s="57" t="s">
        <v>234</v>
      </c>
      <c r="B81" s="56" t="s">
        <v>41</v>
      </c>
      <c r="C81" s="55" t="s">
        <v>238</v>
      </c>
      <c r="D81" s="56" t="s">
        <v>304</v>
      </c>
      <c r="E81" s="58">
        <v>1</v>
      </c>
      <c r="F81" s="57" t="s">
        <v>299</v>
      </c>
      <c r="G81" s="59">
        <v>0</v>
      </c>
      <c r="H81" s="16">
        <v>269.76</v>
      </c>
      <c r="I81" s="16">
        <v>1079.06</v>
      </c>
      <c r="J81" s="17">
        <f t="shared" si="0"/>
        <v>1348.82</v>
      </c>
      <c r="K81" s="18"/>
      <c r="L81" s="18"/>
      <c r="M81" s="18"/>
      <c r="N81" s="18"/>
      <c r="O81" s="18"/>
      <c r="P81" s="18"/>
      <c r="Q81" s="1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ht="14.4" x14ac:dyDescent="0.25">
      <c r="A82" s="57" t="s">
        <v>234</v>
      </c>
      <c r="B82" s="56" t="s">
        <v>41</v>
      </c>
      <c r="C82" s="55" t="s">
        <v>238</v>
      </c>
      <c r="D82" s="56" t="s">
        <v>304</v>
      </c>
      <c r="E82" s="58">
        <v>1</v>
      </c>
      <c r="F82" s="64" t="s">
        <v>326</v>
      </c>
      <c r="G82" s="59">
        <v>0</v>
      </c>
      <c r="H82" s="16">
        <v>269.76</v>
      </c>
      <c r="I82" s="16">
        <v>1079.06</v>
      </c>
      <c r="J82" s="17">
        <f t="shared" ref="J82" si="3">SUM(G82:I82)</f>
        <v>1348.82</v>
      </c>
      <c r="K82" s="18"/>
      <c r="L82" s="18"/>
      <c r="M82" s="18"/>
      <c r="N82" s="18"/>
      <c r="O82" s="18"/>
      <c r="P82" s="18"/>
      <c r="Q82" s="1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ht="14.4" x14ac:dyDescent="0.25">
      <c r="A83" s="57" t="s">
        <v>237</v>
      </c>
      <c r="B83" s="56" t="s">
        <v>41</v>
      </c>
      <c r="C83" s="55" t="s">
        <v>238</v>
      </c>
      <c r="D83" s="56" t="s">
        <v>303</v>
      </c>
      <c r="E83" s="58">
        <v>1</v>
      </c>
      <c r="F83" s="57"/>
      <c r="G83" s="59"/>
      <c r="H83" s="16"/>
      <c r="I83" s="16"/>
      <c r="J83" s="17"/>
      <c r="K83" s="18"/>
      <c r="L83" s="18"/>
      <c r="M83" s="18"/>
      <c r="N83" s="18"/>
      <c r="O83" s="18"/>
      <c r="P83" s="18"/>
      <c r="Q83" s="18"/>
      <c r="R83" s="51"/>
      <c r="S83" s="51"/>
      <c r="T83" s="51"/>
      <c r="U83" s="51"/>
      <c r="V83" s="51"/>
      <c r="W83" s="51"/>
      <c r="X83" s="51"/>
      <c r="Y83" s="51"/>
      <c r="Z83" s="51"/>
      <c r="AA83" s="5"/>
      <c r="AB83" s="5"/>
      <c r="AC83" s="5"/>
      <c r="AD83" s="5"/>
    </row>
    <row r="84" spans="1:30" ht="14.4" x14ac:dyDescent="0.25">
      <c r="A84" s="57" t="s">
        <v>237</v>
      </c>
      <c r="B84" s="56" t="s">
        <v>41</v>
      </c>
      <c r="C84" s="55" t="s">
        <v>238</v>
      </c>
      <c r="D84" s="56" t="s">
        <v>303</v>
      </c>
      <c r="E84" s="58">
        <v>1</v>
      </c>
      <c r="F84" s="57"/>
      <c r="G84" s="59"/>
      <c r="H84" s="16"/>
      <c r="I84" s="16"/>
      <c r="J84" s="17"/>
      <c r="K84" s="18"/>
      <c r="L84" s="18"/>
      <c r="M84" s="18"/>
      <c r="N84" s="18"/>
      <c r="O84" s="18"/>
      <c r="P84" s="18"/>
      <c r="Q84" s="18"/>
      <c r="R84" s="51"/>
      <c r="S84" s="51"/>
      <c r="T84" s="51"/>
      <c r="U84" s="51"/>
      <c r="V84" s="51"/>
      <c r="W84" s="51"/>
      <c r="X84" s="51"/>
      <c r="Y84" s="51"/>
      <c r="Z84" s="51"/>
      <c r="AA84" s="5"/>
      <c r="AB84" s="5"/>
      <c r="AC84" s="5"/>
      <c r="AD84" s="5"/>
    </row>
    <row r="85" spans="1:30" ht="14.4" x14ac:dyDescent="0.25">
      <c r="A85" s="57" t="s">
        <v>237</v>
      </c>
      <c r="B85" s="56" t="s">
        <v>41</v>
      </c>
      <c r="C85" s="55" t="s">
        <v>238</v>
      </c>
      <c r="D85" s="56" t="s">
        <v>303</v>
      </c>
      <c r="E85" s="58">
        <v>1</v>
      </c>
      <c r="F85" s="57"/>
      <c r="G85" s="59"/>
      <c r="H85" s="16"/>
      <c r="I85" s="16"/>
      <c r="J85" s="17"/>
      <c r="K85" s="18"/>
      <c r="L85" s="18"/>
      <c r="M85" s="18"/>
      <c r="N85" s="18"/>
      <c r="O85" s="18"/>
      <c r="P85" s="18"/>
      <c r="Q85" s="1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ht="14.4" x14ac:dyDescent="0.25">
      <c r="A86" s="57" t="s">
        <v>237</v>
      </c>
      <c r="B86" s="56" t="s">
        <v>41</v>
      </c>
      <c r="C86" s="55" t="s">
        <v>238</v>
      </c>
      <c r="D86" s="56" t="s">
        <v>303</v>
      </c>
      <c r="E86" s="58">
        <v>1</v>
      </c>
      <c r="F86" s="57"/>
      <c r="G86" s="59"/>
      <c r="H86" s="16"/>
      <c r="I86" s="16"/>
      <c r="J86" s="17"/>
      <c r="K86" s="18"/>
      <c r="L86" s="18"/>
      <c r="M86" s="18"/>
      <c r="N86" s="18"/>
      <c r="O86" s="18"/>
      <c r="P86" s="18"/>
      <c r="Q86" s="1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ht="14.4" x14ac:dyDescent="0.25">
      <c r="A87" s="57"/>
      <c r="B87" s="56"/>
      <c r="C87" s="55"/>
      <c r="D87" s="56"/>
      <c r="E87" s="58">
        <v>1</v>
      </c>
      <c r="F87" s="57"/>
      <c r="G87" s="59"/>
      <c r="H87" s="16"/>
      <c r="I87" s="16"/>
      <c r="J87" s="17"/>
      <c r="K87" s="18"/>
      <c r="L87" s="18"/>
      <c r="M87" s="18"/>
      <c r="N87" s="18"/>
      <c r="O87" s="18"/>
      <c r="P87" s="18"/>
      <c r="Q87" s="1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ht="14.4" x14ac:dyDescent="0.25">
      <c r="A88" s="57"/>
      <c r="B88" s="56"/>
      <c r="C88" s="55"/>
      <c r="D88" s="56"/>
      <c r="E88" s="58">
        <v>1</v>
      </c>
      <c r="F88" s="57"/>
      <c r="G88" s="59"/>
      <c r="H88" s="16"/>
      <c r="I88" s="16"/>
      <c r="J88" s="17"/>
      <c r="K88" s="18"/>
      <c r="L88" s="18"/>
      <c r="M88" s="18"/>
      <c r="N88" s="18"/>
      <c r="O88" s="18"/>
      <c r="P88" s="18"/>
      <c r="Q88" s="1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ht="41.4" x14ac:dyDescent="0.25">
      <c r="A89" s="53" t="s">
        <v>11</v>
      </c>
      <c r="B89" s="53" t="s">
        <v>12</v>
      </c>
      <c r="C89" s="54" t="s">
        <v>13</v>
      </c>
      <c r="D89" s="54" t="s">
        <v>14</v>
      </c>
      <c r="E89" s="21" t="s">
        <v>15</v>
      </c>
      <c r="F89" s="60"/>
      <c r="G89" s="21" t="s">
        <v>16</v>
      </c>
      <c r="H89" s="21" t="s">
        <v>17</v>
      </c>
      <c r="I89" s="21" t="s">
        <v>18</v>
      </c>
      <c r="J89" s="21" t="s">
        <v>19</v>
      </c>
      <c r="K89" s="18"/>
      <c r="L89" s="18"/>
      <c r="M89" s="18"/>
      <c r="N89" s="18"/>
      <c r="O89" s="18"/>
      <c r="P89" s="18"/>
      <c r="Q89" s="1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ht="14.4" x14ac:dyDescent="0.25">
      <c r="A90" s="23" t="s">
        <v>20</v>
      </c>
      <c r="B90" s="15" t="s">
        <v>21</v>
      </c>
      <c r="C90" s="24">
        <f>SUMIFS($E$7:$E$88,$B$7:$B$88,"DAS",$D$7:$D$88,"&lt;&gt;VAGO")</f>
        <v>4</v>
      </c>
      <c r="D90" s="24">
        <f>SUMIFS($E$7:$E$88,$B$7:$B$88,"DAS",$D$7:$D$88,"VAGO")</f>
        <v>0</v>
      </c>
      <c r="E90" s="24">
        <f t="shared" ref="E90:E100" si="4">C90+D90</f>
        <v>4</v>
      </c>
      <c r="F90" s="25"/>
      <c r="G90" s="26">
        <f>SUMIF($B$7:$B$88,"DAS",$G$7:$G$88)</f>
        <v>0</v>
      </c>
      <c r="H90" s="26">
        <f>SUMIF($B$7:$B$88,"DAS",$H$7:$H$88)</f>
        <v>3016</v>
      </c>
      <c r="I90" s="26">
        <f>SUMIF($B$7:$B$88,"DAS",$I$7:$I$88)</f>
        <v>50297.599999999999</v>
      </c>
      <c r="J90" s="26">
        <f>SUMIF($B$7:$B$88,"DAS",$J$7:$J$88)</f>
        <v>53313.599999999999</v>
      </c>
      <c r="K90" s="27"/>
      <c r="L90" s="27"/>
      <c r="M90" s="27"/>
      <c r="N90" s="27"/>
      <c r="O90" s="27"/>
      <c r="P90" s="27"/>
      <c r="Q90" s="27"/>
    </row>
    <row r="91" spans="1:30" ht="14.4" x14ac:dyDescent="0.25">
      <c r="A91" s="23" t="s">
        <v>22</v>
      </c>
      <c r="B91" s="15" t="s">
        <v>23</v>
      </c>
      <c r="C91" s="24">
        <f>SUMIFS($E$7:$E$88,$B$7:$B$88,"DAS-1",$D$7:$D$88,"&lt;&gt;VAGO")</f>
        <v>0</v>
      </c>
      <c r="D91" s="24">
        <f>SUMIFS($E$7:$E$88,$B$7:$B$88,"DAS-1",$D$7:$D$88,"VAGO")</f>
        <v>0</v>
      </c>
      <c r="E91" s="24">
        <f t="shared" si="4"/>
        <v>0</v>
      </c>
      <c r="F91" s="28"/>
      <c r="G91" s="26">
        <f>SUMIF($B$7:$B$88,"DAS-1",$G$7:$G$88)</f>
        <v>0</v>
      </c>
      <c r="H91" s="26">
        <f>SUMIF($B$7:$B$88,"DAS-1",$H$7:$H$88)</f>
        <v>0</v>
      </c>
      <c r="I91" s="26">
        <f>SUMIF($B$7:$B$88,"DAS-1",$I$7:$I$88)</f>
        <v>0</v>
      </c>
      <c r="J91" s="26">
        <f>SUMIF($B$7:$B$88,"DAS-1",$J$7:$J$88)</f>
        <v>0</v>
      </c>
      <c r="K91" s="27"/>
      <c r="L91" s="27"/>
      <c r="M91" s="27"/>
      <c r="N91" s="27"/>
      <c r="O91" s="27"/>
      <c r="P91" s="27"/>
      <c r="Q91" s="27"/>
    </row>
    <row r="92" spans="1:30" ht="14.4" x14ac:dyDescent="0.25">
      <c r="A92" s="23" t="s">
        <v>24</v>
      </c>
      <c r="B92" s="15" t="s">
        <v>25</v>
      </c>
      <c r="C92" s="24">
        <f>SUMIFS($E$7:$E$88,$B$7:$B$88,"DAS-2",$D$7:$D$88,"&lt;&gt;VAGO")</f>
        <v>6</v>
      </c>
      <c r="D92" s="24">
        <f>SUMIFS($E$7:$E$88,$B$7:$B$88,"DAS-2",$D$7:$D$88,"VAGO")</f>
        <v>0</v>
      </c>
      <c r="E92" s="24">
        <f t="shared" si="4"/>
        <v>6</v>
      </c>
      <c r="F92" s="28"/>
      <c r="G92" s="26">
        <f>SUMIF($B$7:$B$88,"DAS-2",$G$7:$G$88)</f>
        <v>0</v>
      </c>
      <c r="H92" s="26">
        <f>SUMIF($B$7:$B$88,"DAS-2",$H$7:$H$88)</f>
        <v>8478.25</v>
      </c>
      <c r="I92" s="26">
        <f>SUMIF($B$7:$B$88,"DAS-2",$I$7:$I$88)</f>
        <v>40695.72</v>
      </c>
      <c r="J92" s="26">
        <f>SUMIF($B$7:$B$88,"DAS-2",$J$7:$J$88)</f>
        <v>49173.97</v>
      </c>
      <c r="K92" s="27"/>
      <c r="L92" s="27"/>
      <c r="M92" s="27"/>
      <c r="N92" s="27"/>
      <c r="O92" s="27"/>
      <c r="P92" s="27"/>
      <c r="Q92" s="27"/>
    </row>
    <row r="93" spans="1:30" ht="14.4" x14ac:dyDescent="0.25">
      <c r="A93" s="23" t="s">
        <v>26</v>
      </c>
      <c r="B93" s="15" t="s">
        <v>27</v>
      </c>
      <c r="C93" s="24">
        <f>SUMIFS($E$7:$E$88,$B$7:$B$88,"DAS-3",$D$7:$D$88,"&lt;&gt;VAGO")</f>
        <v>0</v>
      </c>
      <c r="D93" s="24">
        <f>SUMIFS($E$7:$E$88,$B$7:$B$88,"DAS-3",$D$7:$D$88,"VAGO")</f>
        <v>0</v>
      </c>
      <c r="E93" s="24">
        <f t="shared" si="4"/>
        <v>0</v>
      </c>
      <c r="F93" s="28"/>
      <c r="G93" s="26">
        <f>SUMIF($B$7:$B$88,"DAS-3",$G$7:$G$88)</f>
        <v>0</v>
      </c>
      <c r="H93" s="26">
        <f>SUMIF($B$7:$B$88,"DAS-3",$H$7:$H$88)</f>
        <v>0</v>
      </c>
      <c r="I93" s="26">
        <f>SUMIF($B$7:$B$88,"DAS-3",$I$7:$I$88)</f>
        <v>0</v>
      </c>
      <c r="J93" s="26">
        <f>SUMIF($B$7:$B$88,"DAS-3",$J$7:$J$88)</f>
        <v>0</v>
      </c>
      <c r="K93" s="27"/>
      <c r="L93" s="27"/>
      <c r="M93" s="27"/>
      <c r="N93" s="27"/>
      <c r="O93" s="27"/>
      <c r="P93" s="27"/>
      <c r="Q93" s="27"/>
    </row>
    <row r="94" spans="1:30" ht="14.4" x14ac:dyDescent="0.25">
      <c r="A94" s="29" t="s">
        <v>28</v>
      </c>
      <c r="B94" s="15" t="s">
        <v>29</v>
      </c>
      <c r="C94" s="24">
        <f>SUMIFS($E$7:$E$88,$B$7:$B$88,"DAS-4",$D$7:$D$88,"&lt;&gt;VAGO")</f>
        <v>9</v>
      </c>
      <c r="D94" s="24">
        <f>SUMIFS($E$7:$E$88,$B$7:$B$88,"DAS-4",$D$7:$D$88,"VAGO")</f>
        <v>2</v>
      </c>
      <c r="E94" s="24">
        <f t="shared" si="4"/>
        <v>11</v>
      </c>
      <c r="F94" s="30"/>
      <c r="G94" s="26">
        <f>SUMIF($B$7:$B$88,"DAS-4",$G$7:$G$88)</f>
        <v>0</v>
      </c>
      <c r="H94" s="26">
        <f>SUMIF($B$7:$B$88,"DAS-4",$H$7:$H$88)</f>
        <v>9171.9599999999991</v>
      </c>
      <c r="I94" s="26">
        <f>SUMIF($B$7:$B$88,"DAS-4",$I$7:$I$88)</f>
        <v>47169.99</v>
      </c>
      <c r="J94" s="26">
        <f>SUMIF($B$7:$B$88,"DAS-4",$J$7:$J$88)</f>
        <v>56341.95</v>
      </c>
      <c r="K94" s="27"/>
      <c r="L94" s="27"/>
      <c r="M94" s="27"/>
      <c r="N94" s="27"/>
      <c r="O94" s="27"/>
      <c r="P94" s="27"/>
      <c r="Q94" s="27"/>
    </row>
    <row r="95" spans="1:30" ht="14.4" x14ac:dyDescent="0.25">
      <c r="A95" s="29" t="s">
        <v>30</v>
      </c>
      <c r="B95" s="15" t="s">
        <v>31</v>
      </c>
      <c r="C95" s="24">
        <f>SUMIFS($E$7:$E$88,$B$7:$B$88,"DAS-5",$D$7:$D$88,"&lt;&gt;VAGO")</f>
        <v>5</v>
      </c>
      <c r="D95" s="24">
        <f>SUMIFS($E$7:$E$88,$B$7:$B$88,"DAS-5",$D$7:$D$88,"VAGO")</f>
        <v>0</v>
      </c>
      <c r="E95" s="24">
        <f t="shared" si="4"/>
        <v>5</v>
      </c>
      <c r="F95" s="30"/>
      <c r="G95" s="26">
        <f>SUMIF($B$7:$B$88,"DAS-5",$G$7:$G$88)</f>
        <v>0</v>
      </c>
      <c r="H95" s="26">
        <f>SUMIF($B$7:$B$88,"DAS-5",$H$7:$H$88)</f>
        <v>5395.25</v>
      </c>
      <c r="I95" s="26">
        <f>SUMIF($B$7:$B$88,"DAS-5",$I$7:$I$88)</f>
        <v>21581.05</v>
      </c>
      <c r="J95" s="26">
        <f>SUMIF($B$7:$B$88,"DAS-5",$J$7:$J$88)</f>
        <v>26976.300000000003</v>
      </c>
      <c r="K95" s="27"/>
      <c r="L95" s="27"/>
      <c r="M95" s="27"/>
      <c r="N95" s="27"/>
      <c r="O95" s="27"/>
      <c r="P95" s="27"/>
      <c r="Q95" s="27"/>
    </row>
    <row r="96" spans="1:30" ht="14.4" x14ac:dyDescent="0.25">
      <c r="A96" s="29" t="s">
        <v>32</v>
      </c>
      <c r="B96" s="15" t="s">
        <v>33</v>
      </c>
      <c r="C96" s="24">
        <f>SUMIFS($E$7:$E$88,$B$7:$B$88,"CAA-1",$D$7:$D$88,"&lt;&gt;VAGO")</f>
        <v>21</v>
      </c>
      <c r="D96" s="24">
        <f>SUMIFS($E$7:$E$88,$B$7:$B$88,"CAA-1",$D$7:$D$88,"VAGO")</f>
        <v>1</v>
      </c>
      <c r="E96" s="24">
        <f t="shared" si="4"/>
        <v>22</v>
      </c>
      <c r="F96" s="30"/>
      <c r="G96" s="26">
        <f>SUMIF($B$7:$B$88,"CAA-1",$G$7:$G$88)</f>
        <v>0</v>
      </c>
      <c r="H96" s="26">
        <f>SUMIF($B$7:$B$88,"CAA-1",$H$7:$H$88)</f>
        <v>20602.119999999988</v>
      </c>
      <c r="I96" s="26">
        <f>SUMIF($B$7:$B$88,"CAA-1",$I$7:$I$88)</f>
        <v>82408.700000000012</v>
      </c>
      <c r="J96" s="26">
        <f>SUMIF($B$7:$B$88,"CAA-1",$J$7:$J$88)</f>
        <v>103010.81999999996</v>
      </c>
      <c r="K96" s="27"/>
      <c r="L96" s="27"/>
      <c r="M96" s="27"/>
      <c r="N96" s="27"/>
      <c r="O96" s="27"/>
      <c r="P96" s="27"/>
      <c r="Q96" s="27"/>
    </row>
    <row r="97" spans="1:30" ht="14.4" x14ac:dyDescent="0.25">
      <c r="A97" s="29" t="s">
        <v>34</v>
      </c>
      <c r="B97" s="15" t="s">
        <v>35</v>
      </c>
      <c r="C97" s="24">
        <f>SUMIFS($E$7:$E$88,$B$7:$B$88,"CAA-2",$D$7:$D$88,"&lt;&gt;VAGO")</f>
        <v>9</v>
      </c>
      <c r="D97" s="24">
        <f>SUMIFS($E$7:$E$88,$B$7:$B$88,"CAA-2",$D$7:$D$88,"VAGO")</f>
        <v>1</v>
      </c>
      <c r="E97" s="24">
        <f t="shared" si="4"/>
        <v>10</v>
      </c>
      <c r="F97" s="30"/>
      <c r="G97" s="26">
        <f>SUMIF($B$7:$B$88,"CAA-2",$G$7:$G$88)</f>
        <v>0</v>
      </c>
      <c r="H97" s="26">
        <f>SUMIF($B$7:$B$88,"CAA-2",$H$7:$H$88)</f>
        <v>6936.75</v>
      </c>
      <c r="I97" s="26">
        <f>SUMIF($B$7:$B$88,"CAA-2",$I$7:$I$88)</f>
        <v>27747.090000000004</v>
      </c>
      <c r="J97" s="26">
        <f>SUMIF($B$7:$B$88,"CAA-2",$J$7:$J$88)</f>
        <v>34683.840000000011</v>
      </c>
      <c r="K97" s="27"/>
      <c r="L97" s="27"/>
      <c r="M97" s="27"/>
      <c r="N97" s="27"/>
      <c r="O97" s="27"/>
      <c r="P97" s="27"/>
      <c r="Q97" s="27"/>
    </row>
    <row r="98" spans="1:30" ht="14.4" x14ac:dyDescent="0.25">
      <c r="A98" s="29" t="s">
        <v>36</v>
      </c>
      <c r="B98" s="15" t="s">
        <v>37</v>
      </c>
      <c r="C98" s="24">
        <f>SUMIFS($E$7:$E$88,$B$7:$B$88,"CAA-3",$D$7:$D$88,"&lt;&gt;VAGO")</f>
        <v>6</v>
      </c>
      <c r="D98" s="24">
        <f>SUMIFS($E$7:$E$88,$B$7:$B$88,"CAA-3",$D$7:$D$88,"VAGO")</f>
        <v>5</v>
      </c>
      <c r="E98" s="24">
        <f t="shared" si="4"/>
        <v>11</v>
      </c>
      <c r="F98" s="28"/>
      <c r="G98" s="26">
        <f>SUMIF($B$7:$B$88,"CAA-3",$G$7:$G$88)</f>
        <v>0</v>
      </c>
      <c r="H98" s="26">
        <f>SUMIF($B$7:$B$88,"CAA-3",$H$7:$H$88)</f>
        <v>3506.9299999999994</v>
      </c>
      <c r="I98" s="26">
        <f>SUMIF($B$7:$B$88,"CAA-3",$I$7:$I$88)</f>
        <v>14027.719999999998</v>
      </c>
      <c r="J98" s="26">
        <f>SUMIF($B$7:$B$88,"CAA-3",$J$7:$J$88)</f>
        <v>17534.650000000001</v>
      </c>
      <c r="K98" s="27"/>
      <c r="L98" s="27"/>
      <c r="M98" s="27"/>
      <c r="N98" s="27"/>
      <c r="O98" s="27"/>
      <c r="P98" s="27"/>
      <c r="Q98" s="27"/>
    </row>
    <row r="99" spans="1:30" ht="14.4" x14ac:dyDescent="0.25">
      <c r="A99" s="29" t="s">
        <v>38</v>
      </c>
      <c r="B99" s="15" t="s">
        <v>39</v>
      </c>
      <c r="C99" s="24">
        <f>SUMIFS($E$7:$E$88,$B$7:$B$88,"CAA-4",$D$7:$D$88,"&lt;&gt;VAGO")</f>
        <v>0</v>
      </c>
      <c r="D99" s="24">
        <f>SUMIFS($E$7:$E$88,$B$7:$B$88,"CAA-4",$D$7:$D$88,"VAGO")</f>
        <v>0</v>
      </c>
      <c r="E99" s="24">
        <f>C99+D99</f>
        <v>0</v>
      </c>
      <c r="F99" s="28"/>
      <c r="G99" s="26">
        <f>SUMIF($B$7:$B$88,"CAA-4",$G$7:$G$88)</f>
        <v>0</v>
      </c>
      <c r="H99" s="26">
        <f>SUMIF($B$7:$B$88,"CAA-4",$H$7:$H$88)</f>
        <v>0</v>
      </c>
      <c r="I99" s="26">
        <f>SUMIF($B$7:$B$88,"CAA-4",$I$7:$I$88)</f>
        <v>0</v>
      </c>
      <c r="J99" s="26">
        <f>SUMIF($B$7:$B$88,"CAA-4",$J$7:$J$88)</f>
        <v>0</v>
      </c>
      <c r="K99" s="27"/>
      <c r="L99" s="27"/>
      <c r="M99" s="27"/>
      <c r="N99" s="27"/>
      <c r="O99" s="27"/>
      <c r="P99" s="27"/>
      <c r="Q99" s="27"/>
    </row>
    <row r="100" spans="1:30" ht="14.4" x14ac:dyDescent="0.25">
      <c r="A100" s="29" t="s">
        <v>40</v>
      </c>
      <c r="B100" s="15" t="s">
        <v>41</v>
      </c>
      <c r="C100" s="24">
        <f>SUMIFS($E$7:$E$88,$B$7:$B$88,"CAA-5",$D$7:$D$88,"&lt;&gt;VAGO")</f>
        <v>7</v>
      </c>
      <c r="D100" s="24">
        <f>SUMIFS($E$7:$E$88,$B$7:$B$88,"CAA-5",$D$7:$D$88,"VAGO")</f>
        <v>4</v>
      </c>
      <c r="E100" s="24">
        <f t="shared" si="4"/>
        <v>11</v>
      </c>
      <c r="F100" s="28"/>
      <c r="G100" s="26">
        <f>SUMIF($B$7:$B$88,"CAA-5",$G$7:$G$88)</f>
        <v>0</v>
      </c>
      <c r="H100" s="26">
        <f>SUMIF($B$7:$B$88,"CAA-5",$H$7:$H$88)</f>
        <v>1888.32</v>
      </c>
      <c r="I100" s="26">
        <f>SUMIF($B$7:$B$88,"CAA-5",$I$7:$I$88)</f>
        <v>7553.4199999999983</v>
      </c>
      <c r="J100" s="26">
        <f>SUMIF($B$7:$B$88,"CAA-5",$J$7:$J$88)</f>
        <v>9441.74</v>
      </c>
      <c r="K100" s="27"/>
      <c r="L100" s="27"/>
      <c r="M100" s="27"/>
      <c r="N100" s="27"/>
      <c r="O100" s="27"/>
      <c r="P100" s="27"/>
      <c r="Q100" s="27"/>
    </row>
    <row r="101" spans="1:30" ht="14.4" x14ac:dyDescent="0.25">
      <c r="A101" s="20" t="s">
        <v>42</v>
      </c>
      <c r="B101" s="22"/>
      <c r="C101" s="21">
        <f>SUM(C90:C100)</f>
        <v>67</v>
      </c>
      <c r="D101" s="21">
        <f>SUM(D90:D100)</f>
        <v>13</v>
      </c>
      <c r="E101" s="21">
        <f>SUM(E90:E100)</f>
        <v>80</v>
      </c>
      <c r="F101" s="22"/>
      <c r="G101" s="31">
        <f t="shared" ref="G101:J101" si="5">SUM(G90:G100)</f>
        <v>0</v>
      </c>
      <c r="H101" s="31">
        <f t="shared" si="5"/>
        <v>58995.579999999987</v>
      </c>
      <c r="I101" s="31">
        <f t="shared" si="5"/>
        <v>291481.28999999998</v>
      </c>
      <c r="J101" s="31">
        <f t="shared" si="5"/>
        <v>350476.87</v>
      </c>
      <c r="K101" s="27"/>
      <c r="L101" s="27"/>
      <c r="M101" s="27"/>
      <c r="N101" s="27"/>
      <c r="O101" s="27"/>
      <c r="P101" s="27"/>
      <c r="Q101" s="27"/>
    </row>
    <row r="102" spans="1:30" ht="45.75" customHeight="1" x14ac:dyDescent="0.25">
      <c r="A102" s="27"/>
      <c r="B102" s="27"/>
      <c r="C102" s="27"/>
      <c r="D102" s="27"/>
      <c r="E102" s="27"/>
      <c r="F102" s="27"/>
      <c r="G102" s="27"/>
      <c r="H102" s="18"/>
      <c r="I102" s="18"/>
      <c r="J102" s="32"/>
      <c r="K102" s="27"/>
      <c r="L102" s="27"/>
      <c r="M102" s="27"/>
      <c r="N102" s="27"/>
      <c r="O102" s="27"/>
      <c r="P102" s="27"/>
      <c r="Q102" s="27"/>
    </row>
    <row r="103" spans="1:30" ht="14.4" x14ac:dyDescent="0.25">
      <c r="A103" s="74" t="s">
        <v>43</v>
      </c>
      <c r="B103" s="66"/>
      <c r="C103" s="66"/>
      <c r="D103" s="66"/>
      <c r="E103" s="66"/>
      <c r="F103" s="66"/>
      <c r="G103" s="66"/>
      <c r="H103" s="66"/>
      <c r="I103" s="67"/>
      <c r="J103" s="27"/>
      <c r="K103" s="6"/>
      <c r="L103" s="27"/>
      <c r="M103" s="27"/>
      <c r="N103" s="27"/>
      <c r="O103" s="27"/>
      <c r="P103" s="27"/>
      <c r="Q103" s="27"/>
    </row>
    <row r="104" spans="1:30" ht="27.6" x14ac:dyDescent="0.25">
      <c r="A104" s="9" t="s">
        <v>44</v>
      </c>
      <c r="B104" s="9" t="s">
        <v>45</v>
      </c>
      <c r="C104" s="9" t="s">
        <v>46</v>
      </c>
      <c r="D104" s="9" t="s">
        <v>47</v>
      </c>
      <c r="E104" s="9" t="s">
        <v>48</v>
      </c>
      <c r="F104" s="9" t="s">
        <v>49</v>
      </c>
      <c r="G104" s="9" t="s">
        <v>50</v>
      </c>
      <c r="H104" s="9" t="s">
        <v>51</v>
      </c>
      <c r="I104" s="9" t="s">
        <v>52</v>
      </c>
      <c r="J104" s="33"/>
      <c r="K104" s="6"/>
      <c r="L104" s="33"/>
      <c r="M104" s="33"/>
      <c r="N104" s="33"/>
      <c r="O104" s="33"/>
      <c r="P104" s="33"/>
      <c r="Q104" s="33"/>
      <c r="R104" s="34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</row>
    <row r="105" spans="1:30" ht="14.4" x14ac:dyDescent="0.25">
      <c r="A105" s="13"/>
      <c r="B105" s="35"/>
      <c r="C105" s="14"/>
      <c r="D105" s="14"/>
      <c r="E105" s="15">
        <v>1</v>
      </c>
      <c r="F105" s="36"/>
      <c r="G105" s="16">
        <v>0</v>
      </c>
      <c r="H105" s="16">
        <v>0</v>
      </c>
      <c r="I105" s="17">
        <f t="shared" ref="I105:I114" si="6">SUM(G105:H105)</f>
        <v>0</v>
      </c>
      <c r="J105" s="27"/>
      <c r="K105" s="18"/>
      <c r="L105" s="18"/>
      <c r="M105" s="18"/>
      <c r="N105" s="18"/>
      <c r="O105" s="18"/>
      <c r="P105" s="18"/>
      <c r="Q105" s="1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ht="14.4" x14ac:dyDescent="0.25">
      <c r="A106" s="13"/>
      <c r="B106" s="35"/>
      <c r="C106" s="14"/>
      <c r="D106" s="14"/>
      <c r="E106" s="15">
        <v>1</v>
      </c>
      <c r="F106" s="36"/>
      <c r="G106" s="16">
        <v>0</v>
      </c>
      <c r="H106" s="16">
        <v>0</v>
      </c>
      <c r="I106" s="17">
        <f t="shared" si="6"/>
        <v>0</v>
      </c>
      <c r="J106" s="27"/>
      <c r="K106" s="18"/>
      <c r="L106" s="18"/>
      <c r="M106" s="18"/>
      <c r="N106" s="18"/>
      <c r="O106" s="18"/>
      <c r="P106" s="18"/>
      <c r="Q106" s="1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ht="14.4" x14ac:dyDescent="0.25">
      <c r="A107" s="13"/>
      <c r="B107" s="35"/>
      <c r="C107" s="14"/>
      <c r="D107" s="14"/>
      <c r="E107" s="15">
        <v>1</v>
      </c>
      <c r="F107" s="13"/>
      <c r="G107" s="16">
        <v>0</v>
      </c>
      <c r="H107" s="16">
        <v>0</v>
      </c>
      <c r="I107" s="17">
        <f t="shared" si="6"/>
        <v>0</v>
      </c>
      <c r="J107" s="27"/>
      <c r="K107" s="18"/>
      <c r="L107" s="18"/>
      <c r="M107" s="18"/>
      <c r="N107" s="18"/>
      <c r="O107" s="18"/>
      <c r="P107" s="18"/>
      <c r="Q107" s="1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ht="14.4" x14ac:dyDescent="0.25">
      <c r="A108" s="13"/>
      <c r="B108" s="35"/>
      <c r="C108" s="14"/>
      <c r="D108" s="14"/>
      <c r="E108" s="15">
        <v>1</v>
      </c>
      <c r="F108" s="13"/>
      <c r="G108" s="16">
        <v>0</v>
      </c>
      <c r="H108" s="16">
        <v>0</v>
      </c>
      <c r="I108" s="17">
        <f t="shared" si="6"/>
        <v>0</v>
      </c>
      <c r="J108" s="27"/>
      <c r="K108" s="18"/>
      <c r="L108" s="18"/>
      <c r="M108" s="18"/>
      <c r="N108" s="18"/>
      <c r="O108" s="18"/>
      <c r="P108" s="18"/>
      <c r="Q108" s="1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ht="14.4" x14ac:dyDescent="0.25">
      <c r="A109" s="13"/>
      <c r="B109" s="35"/>
      <c r="C109" s="14"/>
      <c r="D109" s="14"/>
      <c r="E109" s="15">
        <v>1</v>
      </c>
      <c r="F109" s="13"/>
      <c r="G109" s="16">
        <v>0</v>
      </c>
      <c r="H109" s="16">
        <v>0</v>
      </c>
      <c r="I109" s="17">
        <f t="shared" si="6"/>
        <v>0</v>
      </c>
      <c r="J109" s="27"/>
      <c r="K109" s="18"/>
      <c r="L109" s="18"/>
      <c r="M109" s="18"/>
      <c r="N109" s="18"/>
      <c r="O109" s="18"/>
      <c r="P109" s="18"/>
      <c r="Q109" s="1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ht="14.4" x14ac:dyDescent="0.25">
      <c r="A110" s="13"/>
      <c r="B110" s="35"/>
      <c r="C110" s="14"/>
      <c r="D110" s="14"/>
      <c r="E110" s="15">
        <v>1</v>
      </c>
      <c r="F110" s="13"/>
      <c r="G110" s="16">
        <v>0</v>
      </c>
      <c r="H110" s="16">
        <v>0</v>
      </c>
      <c r="I110" s="17">
        <f t="shared" si="6"/>
        <v>0</v>
      </c>
      <c r="J110" s="27"/>
      <c r="K110" s="18"/>
      <c r="L110" s="18"/>
      <c r="M110" s="18"/>
      <c r="N110" s="18"/>
      <c r="O110" s="18"/>
      <c r="P110" s="18"/>
      <c r="Q110" s="1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ht="14.4" x14ac:dyDescent="0.25">
      <c r="A111" s="13"/>
      <c r="B111" s="35"/>
      <c r="C111" s="14"/>
      <c r="D111" s="14"/>
      <c r="E111" s="15">
        <v>1</v>
      </c>
      <c r="F111" s="13"/>
      <c r="G111" s="16">
        <v>0</v>
      </c>
      <c r="H111" s="16">
        <v>0</v>
      </c>
      <c r="I111" s="17">
        <f t="shared" si="6"/>
        <v>0</v>
      </c>
      <c r="J111" s="27"/>
      <c r="K111" s="18"/>
      <c r="L111" s="18"/>
      <c r="M111" s="18"/>
      <c r="N111" s="18"/>
      <c r="O111" s="18"/>
      <c r="P111" s="18"/>
      <c r="Q111" s="1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ht="14.4" x14ac:dyDescent="0.25">
      <c r="A112" s="13"/>
      <c r="B112" s="35"/>
      <c r="C112" s="14"/>
      <c r="D112" s="14"/>
      <c r="E112" s="15">
        <v>1</v>
      </c>
      <c r="F112" s="13"/>
      <c r="G112" s="16">
        <v>0</v>
      </c>
      <c r="H112" s="16">
        <v>0</v>
      </c>
      <c r="I112" s="17">
        <f t="shared" si="6"/>
        <v>0</v>
      </c>
      <c r="J112" s="27"/>
      <c r="K112" s="18"/>
      <c r="L112" s="18"/>
      <c r="M112" s="18"/>
      <c r="N112" s="18"/>
      <c r="O112" s="18"/>
      <c r="P112" s="18"/>
      <c r="Q112" s="1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ht="14.4" x14ac:dyDescent="0.25">
      <c r="A113" s="13"/>
      <c r="B113" s="35"/>
      <c r="C113" s="14"/>
      <c r="D113" s="14"/>
      <c r="E113" s="15">
        <v>1</v>
      </c>
      <c r="F113" s="13"/>
      <c r="G113" s="16">
        <v>0</v>
      </c>
      <c r="H113" s="16">
        <v>0</v>
      </c>
      <c r="I113" s="17">
        <f t="shared" si="6"/>
        <v>0</v>
      </c>
      <c r="J113" s="27"/>
      <c r="K113" s="18"/>
      <c r="L113" s="18"/>
      <c r="M113" s="18"/>
      <c r="N113" s="18"/>
      <c r="O113" s="18"/>
      <c r="P113" s="18"/>
      <c r="Q113" s="1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ht="14.4" x14ac:dyDescent="0.25">
      <c r="A114" s="13"/>
      <c r="B114" s="35"/>
      <c r="C114" s="14"/>
      <c r="D114" s="14"/>
      <c r="E114" s="15">
        <v>1</v>
      </c>
      <c r="F114" s="13"/>
      <c r="G114" s="16">
        <v>0</v>
      </c>
      <c r="H114" s="16">
        <v>0</v>
      </c>
      <c r="I114" s="17">
        <f t="shared" si="6"/>
        <v>0</v>
      </c>
      <c r="J114" s="27"/>
      <c r="K114" s="18"/>
      <c r="L114" s="18"/>
      <c r="M114" s="18"/>
      <c r="N114" s="18"/>
      <c r="O114" s="18"/>
      <c r="P114" s="18"/>
      <c r="Q114" s="1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ht="41.4" x14ac:dyDescent="0.25">
      <c r="A115" s="20" t="s">
        <v>53</v>
      </c>
      <c r="B115" s="20" t="s">
        <v>54</v>
      </c>
      <c r="C115" s="21" t="s">
        <v>55</v>
      </c>
      <c r="D115" s="21" t="s">
        <v>56</v>
      </c>
      <c r="E115" s="21" t="s">
        <v>57</v>
      </c>
      <c r="F115" s="37"/>
      <c r="G115" s="21" t="s">
        <v>58</v>
      </c>
      <c r="H115" s="21" t="s">
        <v>59</v>
      </c>
      <c r="I115" s="21" t="s">
        <v>60</v>
      </c>
      <c r="J115" s="27"/>
      <c r="K115" s="6"/>
      <c r="L115" s="6"/>
      <c r="M115" s="6"/>
      <c r="N115" s="6"/>
      <c r="O115" s="6"/>
      <c r="P115" s="6"/>
      <c r="Q115" s="6"/>
      <c r="R115" s="38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</row>
    <row r="116" spans="1:30" ht="14.4" x14ac:dyDescent="0.25">
      <c r="A116" s="23" t="s">
        <v>61</v>
      </c>
      <c r="B116" s="39" t="s">
        <v>62</v>
      </c>
      <c r="C116" s="24">
        <f>SUMIFS($E$105:$E$114,$B$105:$B$114,"FDA",$D$105:$D$114,"&lt;&gt;VAGO")</f>
        <v>0</v>
      </c>
      <c r="D116" s="24">
        <f>SUMIFS($E$105:$E$114,$B$105:$B$114,"FDA",$D$105:$D$114,"VAGO")</f>
        <v>0</v>
      </c>
      <c r="E116" s="24">
        <f t="shared" ref="E116:E120" si="7">C116+D116</f>
        <v>0</v>
      </c>
      <c r="F116" s="25"/>
      <c r="G116" s="17">
        <f>SUMIF($B$105:$B$114,"FDA",$G$105:$G$114)</f>
        <v>0</v>
      </c>
      <c r="H116" s="17">
        <f>SUMIF($B$105:$B$114,"FDA",$H$105:$H$114)</f>
        <v>0</v>
      </c>
      <c r="I116" s="17">
        <f>SUMIF($B$105:$B$114,"FDA",$I$105:$I$114)</f>
        <v>0</v>
      </c>
      <c r="J116" s="18"/>
      <c r="K116" s="6"/>
      <c r="L116" s="18"/>
      <c r="M116" s="18"/>
      <c r="N116" s="18"/>
      <c r="O116" s="18"/>
      <c r="P116" s="18"/>
      <c r="Q116" s="1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ht="14.4" x14ac:dyDescent="0.25">
      <c r="A117" s="23" t="s">
        <v>63</v>
      </c>
      <c r="B117" s="39" t="s">
        <v>64</v>
      </c>
      <c r="C117" s="24">
        <f>SUMIFS($E$105:$E$114,$B$105:$B$114,"FDA-1",$D$105:$D$114,"&lt;&gt;VAGO")</f>
        <v>0</v>
      </c>
      <c r="D117" s="24">
        <f>SUMIFS($E$105:$E$114,$B$105:$B$114,"FDA-1",$D$105:$D$114,"VAGO")</f>
        <v>0</v>
      </c>
      <c r="E117" s="24">
        <f t="shared" si="7"/>
        <v>0</v>
      </c>
      <c r="F117" s="25"/>
      <c r="G117" s="17">
        <f>SUMIF($B$105:$B$114,"FDA-1",$G$105:$G$114)</f>
        <v>0</v>
      </c>
      <c r="H117" s="17">
        <f>SUMIF($B$105:$B$114,"FDA-1",$H$105:$H$114)</f>
        <v>0</v>
      </c>
      <c r="I117" s="17">
        <f>SUMIF($B$105:$B$114,"FDA-1",$I$105:$I$114)</f>
        <v>0</v>
      </c>
      <c r="J117" s="18"/>
      <c r="K117" s="6"/>
      <c r="L117" s="18"/>
      <c r="M117" s="18"/>
      <c r="N117" s="18"/>
      <c r="O117" s="18"/>
      <c r="P117" s="18"/>
      <c r="Q117" s="1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ht="14.4" x14ac:dyDescent="0.25">
      <c r="A118" s="23" t="s">
        <v>65</v>
      </c>
      <c r="B118" s="39" t="s">
        <v>66</v>
      </c>
      <c r="C118" s="24">
        <f>SUMIFS($E$105:$E$114,$B$105:$B$114,"FDA-2",$D$105:$D$114,"&lt;&gt;VAGO")</f>
        <v>0</v>
      </c>
      <c r="D118" s="24">
        <f>SUMIFS($E$105:$E$114,$B$105:$B$114,"FDA-2",$D$105:$D$114,"VAGO")</f>
        <v>0</v>
      </c>
      <c r="E118" s="24">
        <f t="shared" si="7"/>
        <v>0</v>
      </c>
      <c r="F118" s="28"/>
      <c r="G118" s="17">
        <f>SUMIF($B$105:$B$114,"FDA-2",$G$105:$G$114)</f>
        <v>0</v>
      </c>
      <c r="H118" s="17">
        <f>SUMIF($B$105:$B$114,"FDA-2",$H$105:$H$114)</f>
        <v>0</v>
      </c>
      <c r="I118" s="17">
        <f>SUMIF($B$105:$B$114,"FDA-2",$I$105:$I$114)</f>
        <v>0</v>
      </c>
      <c r="J118" s="18"/>
      <c r="K118" s="6"/>
      <c r="L118" s="18"/>
      <c r="M118" s="18"/>
      <c r="N118" s="18"/>
      <c r="O118" s="18"/>
      <c r="P118" s="18"/>
      <c r="Q118" s="1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ht="14.4" x14ac:dyDescent="0.25">
      <c r="A119" s="23" t="s">
        <v>67</v>
      </c>
      <c r="B119" s="39" t="s">
        <v>68</v>
      </c>
      <c r="C119" s="24">
        <f>SUMIFS($E$105:$E$114,$B$105:$B$114,"FDA-3",$D$105:$D$114,"&lt;&gt;VAGO")</f>
        <v>0</v>
      </c>
      <c r="D119" s="24">
        <f>SUMIFS($E$105:$E$114,$B$105:$B$114,"FDA-3",$D$105:$D$114,"VAGO")</f>
        <v>0</v>
      </c>
      <c r="E119" s="24">
        <f t="shared" si="7"/>
        <v>0</v>
      </c>
      <c r="F119" s="30"/>
      <c r="G119" s="17">
        <f>SUMIF($B$105:$B$114,"FDA-3",$G$105:$G$114)</f>
        <v>0</v>
      </c>
      <c r="H119" s="17">
        <f>SUMIF($B$105:$B$114,"FDA-3",$H$105:$H$114)</f>
        <v>0</v>
      </c>
      <c r="I119" s="17">
        <f>SUMIF($B$105:$B$114,"FDA-3",$I$105:$I$114)</f>
        <v>0</v>
      </c>
      <c r="J119" s="18"/>
      <c r="K119" s="6"/>
      <c r="L119" s="18"/>
      <c r="M119" s="18"/>
      <c r="N119" s="18"/>
      <c r="O119" s="18"/>
      <c r="P119" s="18"/>
      <c r="Q119" s="1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ht="14.4" x14ac:dyDescent="0.25">
      <c r="A120" s="23" t="s">
        <v>69</v>
      </c>
      <c r="B120" s="39" t="s">
        <v>70</v>
      </c>
      <c r="C120" s="24">
        <f>SUMIFS($E$105:$E$114,$B$105:$B$114,"FDA-4",$D$105:$D$114,"&lt;&gt;VAGO")</f>
        <v>0</v>
      </c>
      <c r="D120" s="24">
        <f>SUMIFS($E$105:$E$114,$B$105:$B$114,"FDA-4",$D$105:$D$114,"VAGO")</f>
        <v>0</v>
      </c>
      <c r="E120" s="24">
        <f t="shared" si="7"/>
        <v>0</v>
      </c>
      <c r="F120" s="28"/>
      <c r="G120" s="17">
        <f>SUMIF($B$105:$B$114,"FDA-4",$G$105:$G$114)</f>
        <v>0</v>
      </c>
      <c r="H120" s="17">
        <f>SUMIF($B$105:$B$114,"FDA-4",$H$105:$H$114)</f>
        <v>0</v>
      </c>
      <c r="I120" s="17">
        <f>SUMIF($B$105:$B$114,"FDA-4",$I$105:$I$114)</f>
        <v>0</v>
      </c>
      <c r="J120" s="18"/>
      <c r="K120" s="6"/>
      <c r="L120" s="18"/>
      <c r="M120" s="18"/>
      <c r="N120" s="18"/>
      <c r="O120" s="18"/>
      <c r="P120" s="18"/>
      <c r="Q120" s="1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ht="27.6" x14ac:dyDescent="0.25">
      <c r="A121" s="20" t="s">
        <v>71</v>
      </c>
      <c r="B121" s="37"/>
      <c r="C121" s="21">
        <f t="shared" ref="C121:E121" si="8">SUM(C117:C120)</f>
        <v>0</v>
      </c>
      <c r="D121" s="21">
        <f t="shared" si="8"/>
        <v>0</v>
      </c>
      <c r="E121" s="21">
        <f t="shared" si="8"/>
        <v>0</v>
      </c>
      <c r="F121" s="37"/>
      <c r="G121" s="40">
        <f t="shared" ref="G121:I121" si="9">SUM(G116:G120)</f>
        <v>0</v>
      </c>
      <c r="H121" s="40">
        <f t="shared" si="9"/>
        <v>0</v>
      </c>
      <c r="I121" s="40">
        <f t="shared" si="9"/>
        <v>0</v>
      </c>
      <c r="J121" s="18"/>
      <c r="K121" s="6"/>
      <c r="L121" s="18"/>
      <c r="M121" s="18"/>
      <c r="N121" s="18"/>
      <c r="O121" s="18"/>
      <c r="P121" s="18"/>
      <c r="Q121" s="1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ht="45" customHeight="1" x14ac:dyDescent="0.25">
      <c r="A122" s="32"/>
      <c r="B122" s="32"/>
      <c r="C122" s="32"/>
      <c r="D122" s="32"/>
      <c r="E122" s="32"/>
      <c r="F122" s="32"/>
      <c r="G122" s="32"/>
      <c r="H122" s="32"/>
      <c r="I122" s="6"/>
      <c r="J122" s="18"/>
      <c r="K122" s="6"/>
      <c r="L122" s="18"/>
      <c r="M122" s="18"/>
      <c r="N122" s="18"/>
      <c r="O122" s="18"/>
      <c r="P122" s="18"/>
      <c r="Q122" s="1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ht="14.4" x14ac:dyDescent="0.25">
      <c r="A123" s="74" t="s">
        <v>72</v>
      </c>
      <c r="B123" s="66"/>
      <c r="C123" s="66"/>
      <c r="D123" s="66"/>
      <c r="E123" s="66"/>
      <c r="F123" s="66"/>
      <c r="G123" s="66"/>
      <c r="H123" s="66"/>
      <c r="I123" s="67"/>
      <c r="J123" s="18"/>
      <c r="K123" s="6"/>
      <c r="L123" s="18"/>
      <c r="M123" s="18"/>
      <c r="N123" s="18"/>
      <c r="O123" s="18"/>
      <c r="P123" s="18"/>
      <c r="Q123" s="1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ht="27.6" x14ac:dyDescent="0.25">
      <c r="A124" s="41" t="s">
        <v>73</v>
      </c>
      <c r="B124" s="9" t="s">
        <v>74</v>
      </c>
      <c r="C124" s="9" t="s">
        <v>75</v>
      </c>
      <c r="D124" s="9" t="s">
        <v>76</v>
      </c>
      <c r="E124" s="9" t="s">
        <v>77</v>
      </c>
      <c r="F124" s="9" t="s">
        <v>78</v>
      </c>
      <c r="G124" s="9" t="s">
        <v>79</v>
      </c>
      <c r="H124" s="9" t="s">
        <v>80</v>
      </c>
      <c r="I124" s="9" t="s">
        <v>81</v>
      </c>
      <c r="J124" s="6"/>
      <c r="K124" s="6"/>
      <c r="L124" s="6"/>
      <c r="M124" s="6"/>
      <c r="N124" s="6"/>
      <c r="O124" s="6"/>
      <c r="P124" s="6"/>
      <c r="Q124" s="6"/>
      <c r="R124" s="34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</row>
    <row r="125" spans="1:30" ht="14.4" x14ac:dyDescent="0.25">
      <c r="A125" s="42"/>
      <c r="B125" s="43"/>
      <c r="C125" s="43"/>
      <c r="D125" s="14"/>
      <c r="E125" s="15">
        <v>1</v>
      </c>
      <c r="F125" s="42"/>
      <c r="G125" s="16">
        <v>0</v>
      </c>
      <c r="H125" s="16">
        <v>0</v>
      </c>
      <c r="I125" s="17">
        <f t="shared" ref="I125:I134" si="10">SUM(G125:H125)</f>
        <v>0</v>
      </c>
      <c r="J125" s="18"/>
      <c r="K125" s="18"/>
      <c r="L125" s="18"/>
      <c r="M125" s="18"/>
      <c r="N125" s="18"/>
      <c r="O125" s="18"/>
      <c r="P125" s="18"/>
      <c r="Q125" s="1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ht="14.4" x14ac:dyDescent="0.25">
      <c r="A126" s="13"/>
      <c r="B126" s="43"/>
      <c r="C126" s="14"/>
      <c r="D126" s="14"/>
      <c r="E126" s="15">
        <v>1</v>
      </c>
      <c r="F126" s="13"/>
      <c r="G126" s="16">
        <v>0</v>
      </c>
      <c r="H126" s="16">
        <v>0</v>
      </c>
      <c r="I126" s="17">
        <f t="shared" si="10"/>
        <v>0</v>
      </c>
      <c r="J126" s="18"/>
      <c r="K126" s="18"/>
      <c r="L126" s="18"/>
      <c r="M126" s="18"/>
      <c r="N126" s="18"/>
      <c r="O126" s="18"/>
      <c r="P126" s="18"/>
      <c r="Q126" s="1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ht="14.4" x14ac:dyDescent="0.25">
      <c r="A127" s="13"/>
      <c r="B127" s="43"/>
      <c r="C127" s="14"/>
      <c r="D127" s="14"/>
      <c r="E127" s="15">
        <v>1</v>
      </c>
      <c r="F127" s="36"/>
      <c r="G127" s="16">
        <v>0</v>
      </c>
      <c r="H127" s="16">
        <v>0</v>
      </c>
      <c r="I127" s="17">
        <f t="shared" si="10"/>
        <v>0</v>
      </c>
      <c r="J127" s="18"/>
      <c r="K127" s="18"/>
      <c r="L127" s="18"/>
      <c r="M127" s="18"/>
      <c r="N127" s="18"/>
      <c r="O127" s="18"/>
      <c r="P127" s="18"/>
      <c r="Q127" s="1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ht="14.4" x14ac:dyDescent="0.25">
      <c r="A128" s="42"/>
      <c r="B128" s="43"/>
      <c r="C128" s="14"/>
      <c r="D128" s="14"/>
      <c r="E128" s="15">
        <v>1</v>
      </c>
      <c r="F128" s="13"/>
      <c r="G128" s="16">
        <v>0</v>
      </c>
      <c r="H128" s="16">
        <v>0</v>
      </c>
      <c r="I128" s="17">
        <f t="shared" si="10"/>
        <v>0</v>
      </c>
      <c r="J128" s="18"/>
      <c r="K128" s="18"/>
      <c r="L128" s="18"/>
      <c r="M128" s="18"/>
      <c r="N128" s="18"/>
      <c r="O128" s="18"/>
      <c r="P128" s="18"/>
      <c r="Q128" s="1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ht="14.4" x14ac:dyDescent="0.25">
      <c r="A129" s="42"/>
      <c r="B129" s="43"/>
      <c r="C129" s="43"/>
      <c r="D129" s="14"/>
      <c r="E129" s="15">
        <v>1</v>
      </c>
      <c r="F129" s="42"/>
      <c r="G129" s="16">
        <v>0</v>
      </c>
      <c r="H129" s="16">
        <v>0</v>
      </c>
      <c r="I129" s="17">
        <f t="shared" si="10"/>
        <v>0</v>
      </c>
      <c r="J129" s="18"/>
      <c r="K129" s="18"/>
      <c r="L129" s="18"/>
      <c r="M129" s="18"/>
      <c r="N129" s="18"/>
      <c r="O129" s="18"/>
      <c r="P129" s="18"/>
      <c r="Q129" s="1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ht="14.4" x14ac:dyDescent="0.25">
      <c r="A130" s="42"/>
      <c r="B130" s="43"/>
      <c r="C130" s="43"/>
      <c r="D130" s="14"/>
      <c r="E130" s="15">
        <v>1</v>
      </c>
      <c r="F130" s="42"/>
      <c r="G130" s="16">
        <v>0</v>
      </c>
      <c r="H130" s="16">
        <v>0</v>
      </c>
      <c r="I130" s="17">
        <f t="shared" si="10"/>
        <v>0</v>
      </c>
      <c r="J130" s="18"/>
      <c r="K130" s="18"/>
      <c r="L130" s="18"/>
      <c r="M130" s="18"/>
      <c r="N130" s="18"/>
      <c r="O130" s="18"/>
      <c r="P130" s="18"/>
      <c r="Q130" s="1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ht="14.4" x14ac:dyDescent="0.25">
      <c r="A131" s="42"/>
      <c r="B131" s="43"/>
      <c r="C131" s="43"/>
      <c r="D131" s="14"/>
      <c r="E131" s="15">
        <v>1</v>
      </c>
      <c r="F131" s="42"/>
      <c r="G131" s="16">
        <v>0</v>
      </c>
      <c r="H131" s="16">
        <v>0</v>
      </c>
      <c r="I131" s="17">
        <f t="shared" si="10"/>
        <v>0</v>
      </c>
      <c r="J131" s="18"/>
      <c r="K131" s="18"/>
      <c r="L131" s="18"/>
      <c r="M131" s="18"/>
      <c r="N131" s="18"/>
      <c r="O131" s="18"/>
      <c r="P131" s="18"/>
      <c r="Q131" s="1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ht="14.4" x14ac:dyDescent="0.25">
      <c r="A132" s="42"/>
      <c r="B132" s="43"/>
      <c r="C132" s="43"/>
      <c r="D132" s="14"/>
      <c r="E132" s="15">
        <v>1</v>
      </c>
      <c r="F132" s="42"/>
      <c r="G132" s="16">
        <v>0</v>
      </c>
      <c r="H132" s="16">
        <v>0</v>
      </c>
      <c r="I132" s="17">
        <f t="shared" si="10"/>
        <v>0</v>
      </c>
      <c r="J132" s="18"/>
      <c r="K132" s="18"/>
      <c r="L132" s="18"/>
      <c r="M132" s="18"/>
      <c r="N132" s="18"/>
      <c r="O132" s="18"/>
      <c r="P132" s="18"/>
      <c r="Q132" s="1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ht="14.4" x14ac:dyDescent="0.25">
      <c r="A133" s="42"/>
      <c r="B133" s="43"/>
      <c r="C133" s="43"/>
      <c r="D133" s="14"/>
      <c r="E133" s="15">
        <v>1</v>
      </c>
      <c r="F133" s="42"/>
      <c r="G133" s="16">
        <v>0</v>
      </c>
      <c r="H133" s="16">
        <v>0</v>
      </c>
      <c r="I133" s="17">
        <f t="shared" si="10"/>
        <v>0</v>
      </c>
      <c r="J133" s="18"/>
      <c r="K133" s="18"/>
      <c r="L133" s="18"/>
      <c r="M133" s="18"/>
      <c r="N133" s="18"/>
      <c r="O133" s="18"/>
      <c r="P133" s="18"/>
      <c r="Q133" s="1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ht="14.4" x14ac:dyDescent="0.25">
      <c r="A134" s="42"/>
      <c r="B134" s="43"/>
      <c r="C134" s="43"/>
      <c r="D134" s="14"/>
      <c r="E134" s="15">
        <v>1</v>
      </c>
      <c r="F134" s="42"/>
      <c r="G134" s="16">
        <v>0</v>
      </c>
      <c r="H134" s="16">
        <v>0</v>
      </c>
      <c r="I134" s="17">
        <f t="shared" si="10"/>
        <v>0</v>
      </c>
      <c r="J134" s="18"/>
      <c r="K134" s="18"/>
      <c r="L134" s="18"/>
      <c r="M134" s="18"/>
      <c r="N134" s="18"/>
      <c r="O134" s="18"/>
      <c r="P134" s="18"/>
      <c r="Q134" s="1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ht="41.4" x14ac:dyDescent="0.25">
      <c r="A135" s="20" t="s">
        <v>82</v>
      </c>
      <c r="B135" s="20" t="s">
        <v>83</v>
      </c>
      <c r="C135" s="21" t="s">
        <v>84</v>
      </c>
      <c r="D135" s="21" t="s">
        <v>85</v>
      </c>
      <c r="E135" s="21" t="s">
        <v>86</v>
      </c>
      <c r="F135" s="37"/>
      <c r="G135" s="21" t="s">
        <v>87</v>
      </c>
      <c r="H135" s="21" t="s">
        <v>88</v>
      </c>
      <c r="I135" s="21" t="s">
        <v>89</v>
      </c>
      <c r="J135" s="18"/>
      <c r="K135" s="18"/>
      <c r="L135" s="18"/>
      <c r="M135" s="18"/>
      <c r="N135" s="18"/>
      <c r="O135" s="18"/>
      <c r="P135" s="18"/>
      <c r="Q135" s="18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</row>
    <row r="136" spans="1:30" ht="14.4" x14ac:dyDescent="0.25">
      <c r="A136" s="23" t="s">
        <v>90</v>
      </c>
      <c r="B136" s="39" t="s">
        <v>91</v>
      </c>
      <c r="C136" s="24">
        <f>SUMIFS($E$125:$E$134,$B$125:$B$134,"FGS-1",$D$125:$D$134,"&lt;&gt;VAGO")</f>
        <v>0</v>
      </c>
      <c r="D136" s="24">
        <f>SUMIFS($E$125:$E$134,$B$125:$B$134,"FGS-1",$D$125:$D$134,"VAGO")</f>
        <v>0</v>
      </c>
      <c r="E136" s="24">
        <f t="shared" ref="E136:E141" si="11">C136+D136</f>
        <v>0</v>
      </c>
      <c r="F136" s="25"/>
      <c r="G136" s="17">
        <f t="shared" ref="G136:I136" si="12">SUMIF($B$125:$B$134,"FGS-1",$G$125:$G$134)</f>
        <v>0</v>
      </c>
      <c r="H136" s="17">
        <f t="shared" si="12"/>
        <v>0</v>
      </c>
      <c r="I136" s="17">
        <f t="shared" si="12"/>
        <v>0</v>
      </c>
      <c r="J136" s="18"/>
      <c r="K136" s="18"/>
      <c r="L136" s="18"/>
      <c r="M136" s="18"/>
      <c r="N136" s="18"/>
      <c r="O136" s="18"/>
      <c r="P136" s="18"/>
      <c r="Q136" s="18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</row>
    <row r="137" spans="1:30" ht="14.4" x14ac:dyDescent="0.25">
      <c r="A137" s="23" t="s">
        <v>92</v>
      </c>
      <c r="B137" s="39" t="s">
        <v>93</v>
      </c>
      <c r="C137" s="24">
        <f>SUMIFS($E$125:$E$134,$B$125:$B$134,"FGS-2",$D$125:$D$134,"&lt;&gt;VAGO")</f>
        <v>0</v>
      </c>
      <c r="D137" s="24">
        <f>SUMIFS($E$125:$E$134,$B$125:$B$134,"FGS-2",$D$125:$D$134,"VAGO")</f>
        <v>0</v>
      </c>
      <c r="E137" s="24">
        <f t="shared" si="11"/>
        <v>0</v>
      </c>
      <c r="F137" s="28"/>
      <c r="G137" s="17">
        <f t="shared" ref="G137:I137" si="13">SUMIF($B$125:$B$134,"FGS-2",$G$125:$G$134)</f>
        <v>0</v>
      </c>
      <c r="H137" s="17">
        <f t="shared" si="13"/>
        <v>0</v>
      </c>
      <c r="I137" s="17">
        <f t="shared" si="13"/>
        <v>0</v>
      </c>
      <c r="J137" s="18"/>
      <c r="K137" s="18"/>
      <c r="L137" s="18"/>
      <c r="M137" s="18"/>
      <c r="N137" s="18"/>
      <c r="O137" s="18"/>
      <c r="P137" s="18"/>
      <c r="Q137" s="18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</row>
    <row r="138" spans="1:30" ht="14.4" x14ac:dyDescent="0.25">
      <c r="A138" s="23" t="s">
        <v>94</v>
      </c>
      <c r="B138" s="39" t="s">
        <v>95</v>
      </c>
      <c r="C138" s="24">
        <f>SUMIFS($E$125:$E$134,$B$125:$B$134,"FGS-3",$D$125:$D$134,"&lt;&gt;VAGO")</f>
        <v>0</v>
      </c>
      <c r="D138" s="24">
        <f>SUMIFS($E$125:$E$134,$B$125:$B$134,"FGS-3",$D$125:$D$134,"VAGO")</f>
        <v>0</v>
      </c>
      <c r="E138" s="24">
        <f t="shared" si="11"/>
        <v>0</v>
      </c>
      <c r="F138" s="28"/>
      <c r="G138" s="17">
        <f t="shared" ref="G138:I138" si="14">SUMIF($B$125:$B$134,"FGS-3",$G$125:$G$134)</f>
        <v>0</v>
      </c>
      <c r="H138" s="17">
        <f t="shared" si="14"/>
        <v>0</v>
      </c>
      <c r="I138" s="17">
        <f t="shared" si="14"/>
        <v>0</v>
      </c>
      <c r="J138" s="18"/>
      <c r="K138" s="18"/>
      <c r="L138" s="18"/>
      <c r="M138" s="18"/>
      <c r="N138" s="18"/>
      <c r="O138" s="18"/>
      <c r="P138" s="18"/>
      <c r="Q138" s="18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</row>
    <row r="139" spans="1:30" ht="14.4" x14ac:dyDescent="0.25">
      <c r="A139" s="29" t="s">
        <v>96</v>
      </c>
      <c r="B139" s="44" t="s">
        <v>97</v>
      </c>
      <c r="C139" s="24">
        <f>SUMIFS($E$125:$E$134,$B$125:$B$134,"FGA-1",$D$125:$D$134,"&lt;&gt;VAGO")</f>
        <v>0</v>
      </c>
      <c r="D139" s="24">
        <f>SUMIFS($E$125:$E$134,$B$125:$B$134,"FGA-1",$D$125:$D$134,"VAGO")</f>
        <v>0</v>
      </c>
      <c r="E139" s="24">
        <f t="shared" si="11"/>
        <v>0</v>
      </c>
      <c r="F139" s="30"/>
      <c r="G139" s="17">
        <f t="shared" ref="G139:I139" si="15">SUMIF($B$125:$B$134,"FGA-1",$G$125:$G$134)</f>
        <v>0</v>
      </c>
      <c r="H139" s="17">
        <f t="shared" si="15"/>
        <v>0</v>
      </c>
      <c r="I139" s="17">
        <f t="shared" si="15"/>
        <v>0</v>
      </c>
      <c r="J139" s="18"/>
      <c r="K139" s="18"/>
      <c r="L139" s="18"/>
      <c r="M139" s="18"/>
      <c r="N139" s="18"/>
      <c r="O139" s="18"/>
      <c r="P139" s="18"/>
      <c r="Q139" s="18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</row>
    <row r="140" spans="1:30" ht="14.4" x14ac:dyDescent="0.25">
      <c r="A140" s="23" t="s">
        <v>98</v>
      </c>
      <c r="B140" s="39" t="s">
        <v>99</v>
      </c>
      <c r="C140" s="24">
        <f>SUMIFS($E$125:$E$134,$B$125:$B$134,"FGA-2",$D$125:$D$134,"&lt;&gt;VAGO")</f>
        <v>0</v>
      </c>
      <c r="D140" s="24">
        <f>SUMIFS($E$125:$E$134,$B$125:$B$134,"FGA-2",$D$125:$D$134,"VAGO")</f>
        <v>0</v>
      </c>
      <c r="E140" s="24">
        <f t="shared" si="11"/>
        <v>0</v>
      </c>
      <c r="F140" s="30"/>
      <c r="G140" s="17">
        <f t="shared" ref="G140:I140" si="16">SUMIF($B$125:$B$134,"FGA-2",$G$125:$G$134)</f>
        <v>0</v>
      </c>
      <c r="H140" s="17">
        <f t="shared" si="16"/>
        <v>0</v>
      </c>
      <c r="I140" s="17">
        <f t="shared" si="16"/>
        <v>0</v>
      </c>
      <c r="J140" s="18"/>
      <c r="K140" s="18"/>
      <c r="L140" s="18"/>
      <c r="M140" s="18"/>
      <c r="N140" s="18"/>
      <c r="O140" s="18"/>
      <c r="P140" s="18"/>
      <c r="Q140" s="18"/>
      <c r="R140" s="34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</row>
    <row r="141" spans="1:30" ht="14.4" x14ac:dyDescent="0.25">
      <c r="A141" s="23" t="s">
        <v>100</v>
      </c>
      <c r="B141" s="39" t="s">
        <v>101</v>
      </c>
      <c r="C141" s="24">
        <f>SUMIFS($E$125:$E$134,$B$125:$B$134,"FGA-3",$D$125:$D$134,"&lt;&gt;VAGO")</f>
        <v>0</v>
      </c>
      <c r="D141" s="24">
        <f>SUMIFS($E$125:$E$134,$B$125:$B$134,"FGA-3",$D$125:$D$134,"VAGO")</f>
        <v>0</v>
      </c>
      <c r="E141" s="24">
        <f t="shared" si="11"/>
        <v>0</v>
      </c>
      <c r="F141" s="28"/>
      <c r="G141" s="17">
        <f t="shared" ref="G141:I141" si="17">SUMIF($B$125:$B$134,"FGA-3",$G$125:$G$134)</f>
        <v>0</v>
      </c>
      <c r="H141" s="17">
        <f t="shared" si="17"/>
        <v>0</v>
      </c>
      <c r="I141" s="17">
        <f t="shared" si="17"/>
        <v>0</v>
      </c>
      <c r="J141" s="18"/>
      <c r="K141" s="18"/>
      <c r="L141" s="18"/>
      <c r="M141" s="18"/>
      <c r="N141" s="18"/>
      <c r="O141" s="18"/>
      <c r="P141" s="18"/>
      <c r="Q141" s="18"/>
      <c r="R141" s="38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</row>
    <row r="142" spans="1:30" ht="27.6" x14ac:dyDescent="0.25">
      <c r="A142" s="20" t="s">
        <v>102</v>
      </c>
      <c r="B142" s="37"/>
      <c r="C142" s="21">
        <f t="shared" ref="C142:E142" si="18">SUM(C136:C141)</f>
        <v>0</v>
      </c>
      <c r="D142" s="21">
        <f t="shared" si="18"/>
        <v>0</v>
      </c>
      <c r="E142" s="21">
        <f t="shared" si="18"/>
        <v>0</v>
      </c>
      <c r="F142" s="37"/>
      <c r="G142" s="40">
        <f t="shared" ref="G142:I142" si="19">SUM(G136:G141)</f>
        <v>0</v>
      </c>
      <c r="H142" s="40">
        <f t="shared" si="19"/>
        <v>0</v>
      </c>
      <c r="I142" s="40">
        <f t="shared" si="19"/>
        <v>0</v>
      </c>
      <c r="J142" s="18"/>
      <c r="K142" s="18"/>
      <c r="L142" s="18"/>
      <c r="M142" s="18"/>
      <c r="N142" s="18"/>
      <c r="O142" s="18"/>
      <c r="P142" s="18"/>
      <c r="Q142" s="18"/>
      <c r="R142" s="38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</row>
    <row r="143" spans="1:30" ht="33" customHeight="1" x14ac:dyDescent="0.25">
      <c r="A143" s="27"/>
      <c r="B143" s="27"/>
      <c r="C143" s="27"/>
      <c r="D143" s="27"/>
      <c r="E143" s="27"/>
      <c r="F143" s="27"/>
      <c r="G143" s="27"/>
      <c r="H143" s="27"/>
      <c r="I143" s="33"/>
      <c r="J143" s="33"/>
      <c r="K143" s="6"/>
      <c r="L143" s="33"/>
      <c r="M143" s="33"/>
      <c r="N143" s="33"/>
      <c r="O143" s="33"/>
      <c r="P143" s="33"/>
      <c r="Q143" s="33"/>
      <c r="R143" s="34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</row>
    <row r="144" spans="1:30" ht="41.4" x14ac:dyDescent="0.25">
      <c r="A144" s="20"/>
      <c r="B144" s="20"/>
      <c r="C144" s="21" t="s">
        <v>103</v>
      </c>
      <c r="D144" s="21" t="s">
        <v>104</v>
      </c>
      <c r="E144" s="21" t="s">
        <v>105</v>
      </c>
      <c r="F144" s="22"/>
      <c r="G144" s="21" t="s">
        <v>106</v>
      </c>
      <c r="H144" s="21" t="s">
        <v>107</v>
      </c>
      <c r="I144" s="21" t="s">
        <v>108</v>
      </c>
      <c r="J144" s="33"/>
      <c r="K144" s="6"/>
      <c r="L144" s="33"/>
      <c r="M144" s="33"/>
      <c r="N144" s="33"/>
      <c r="O144" s="33"/>
      <c r="P144" s="33"/>
      <c r="Q144" s="33"/>
      <c r="R144" s="34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</row>
    <row r="145" spans="1:30" ht="27.6" x14ac:dyDescent="0.25">
      <c r="A145" s="20" t="s">
        <v>109</v>
      </c>
      <c r="B145" s="22"/>
      <c r="C145" s="21">
        <f t="shared" ref="C145:E145" si="20">SUM(C101+C121+C142)</f>
        <v>67</v>
      </c>
      <c r="D145" s="21">
        <f t="shared" si="20"/>
        <v>13</v>
      </c>
      <c r="E145" s="21">
        <f t="shared" si="20"/>
        <v>80</v>
      </c>
      <c r="F145" s="22"/>
      <c r="G145" s="40">
        <f t="shared" ref="G145:I145" si="21">SUM(H101+G121+G142)</f>
        <v>58995.579999999987</v>
      </c>
      <c r="H145" s="40">
        <f t="shared" si="21"/>
        <v>291481.28999999998</v>
      </c>
      <c r="I145" s="40">
        <f t="shared" si="21"/>
        <v>350476.87</v>
      </c>
      <c r="J145" s="33"/>
      <c r="K145" s="6"/>
      <c r="L145" s="33"/>
      <c r="M145" s="33"/>
      <c r="N145" s="33"/>
      <c r="O145" s="33"/>
      <c r="P145" s="33"/>
      <c r="Q145" s="33"/>
      <c r="R145" s="34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</row>
    <row r="146" spans="1:30" ht="30" customHeight="1" x14ac:dyDescent="0.25">
      <c r="A146" s="27"/>
      <c r="B146" s="27"/>
      <c r="C146" s="27"/>
      <c r="D146" s="27"/>
      <c r="E146" s="27"/>
      <c r="F146" s="27"/>
      <c r="G146" s="27"/>
      <c r="H146" s="27"/>
      <c r="I146" s="33"/>
      <c r="J146" s="33"/>
      <c r="K146" s="6"/>
      <c r="L146" s="33"/>
      <c r="M146" s="33"/>
      <c r="N146" s="33"/>
      <c r="O146" s="33"/>
      <c r="P146" s="33"/>
      <c r="Q146" s="33"/>
      <c r="R146" s="34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</row>
    <row r="147" spans="1:30" ht="14.4" x14ac:dyDescent="0.25">
      <c r="A147" s="71" t="s">
        <v>110</v>
      </c>
      <c r="B147" s="66"/>
      <c r="C147" s="66"/>
      <c r="D147" s="66"/>
      <c r="E147" s="66"/>
      <c r="F147" s="67"/>
      <c r="G147" s="18"/>
      <c r="H147" s="27"/>
      <c r="I147" s="27"/>
      <c r="J147" s="27"/>
      <c r="K147" s="18"/>
      <c r="L147" s="27"/>
      <c r="M147" s="33"/>
      <c r="N147" s="33"/>
      <c r="O147" s="33"/>
      <c r="P147" s="33"/>
      <c r="Q147" s="33"/>
      <c r="R147" s="34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</row>
    <row r="148" spans="1:30" ht="14.4" x14ac:dyDescent="0.25">
      <c r="A148" s="75" t="s">
        <v>111</v>
      </c>
      <c r="B148" s="66"/>
      <c r="C148" s="66"/>
      <c r="D148" s="66"/>
      <c r="E148" s="66"/>
      <c r="F148" s="67"/>
      <c r="G148" s="18"/>
      <c r="H148" s="27"/>
      <c r="I148" s="27"/>
      <c r="J148" s="27"/>
      <c r="K148" s="27"/>
      <c r="L148" s="27"/>
      <c r="M148" s="33"/>
      <c r="N148" s="33"/>
      <c r="O148" s="33"/>
      <c r="P148" s="33"/>
      <c r="Q148" s="33"/>
      <c r="R148" s="34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</row>
    <row r="149" spans="1:30" ht="14.4" x14ac:dyDescent="0.25">
      <c r="A149" s="75" t="s">
        <v>112</v>
      </c>
      <c r="B149" s="66"/>
      <c r="C149" s="66"/>
      <c r="D149" s="66"/>
      <c r="E149" s="66"/>
      <c r="F149" s="67"/>
      <c r="G149" s="18"/>
      <c r="H149" s="27"/>
      <c r="I149" s="27"/>
      <c r="J149" s="27"/>
      <c r="K149" s="27"/>
      <c r="L149" s="27"/>
      <c r="M149" s="33"/>
      <c r="N149" s="33"/>
      <c r="O149" s="33"/>
      <c r="P149" s="33"/>
      <c r="Q149" s="33"/>
      <c r="R149" s="34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</row>
    <row r="150" spans="1:30" ht="14.4" x14ac:dyDescent="0.25">
      <c r="A150" s="73" t="s">
        <v>113</v>
      </c>
      <c r="B150" s="66"/>
      <c r="C150" s="66"/>
      <c r="D150" s="66"/>
      <c r="E150" s="66"/>
      <c r="F150" s="67"/>
      <c r="G150" s="18"/>
      <c r="H150" s="27"/>
      <c r="I150" s="27"/>
      <c r="J150" s="27"/>
      <c r="K150" s="27"/>
      <c r="L150" s="27"/>
      <c r="M150" s="33"/>
      <c r="N150" s="33"/>
      <c r="O150" s="33"/>
      <c r="P150" s="33"/>
      <c r="Q150" s="33"/>
      <c r="R150" s="34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</row>
    <row r="151" spans="1:30" ht="14.4" x14ac:dyDescent="0.25">
      <c r="A151" s="73" t="s">
        <v>114</v>
      </c>
      <c r="B151" s="66"/>
      <c r="C151" s="66"/>
      <c r="D151" s="66"/>
      <c r="E151" s="66"/>
      <c r="F151" s="67"/>
      <c r="G151" s="18"/>
      <c r="H151" s="27"/>
      <c r="I151" s="27"/>
      <c r="J151" s="27"/>
      <c r="K151" s="27"/>
      <c r="L151" s="27"/>
      <c r="M151" s="33"/>
      <c r="N151" s="33"/>
      <c r="O151" s="33"/>
      <c r="P151" s="33"/>
      <c r="Q151" s="33"/>
      <c r="R151" s="34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</row>
    <row r="152" spans="1:30" ht="14.4" x14ac:dyDescent="0.25">
      <c r="A152" s="73" t="s">
        <v>115</v>
      </c>
      <c r="B152" s="66"/>
      <c r="C152" s="66"/>
      <c r="D152" s="66"/>
      <c r="E152" s="66"/>
      <c r="F152" s="67"/>
      <c r="G152" s="18"/>
      <c r="H152" s="27"/>
      <c r="I152" s="27"/>
      <c r="J152" s="27"/>
      <c r="K152" s="27"/>
      <c r="L152" s="27"/>
      <c r="M152" s="33"/>
      <c r="N152" s="33"/>
      <c r="O152" s="33"/>
      <c r="P152" s="33"/>
      <c r="Q152" s="33"/>
      <c r="R152" s="34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</row>
    <row r="153" spans="1:30" ht="14.4" x14ac:dyDescent="0.25">
      <c r="A153" s="73"/>
      <c r="B153" s="66"/>
      <c r="C153" s="66"/>
      <c r="D153" s="66"/>
      <c r="E153" s="66"/>
      <c r="F153" s="67"/>
      <c r="G153" s="18"/>
      <c r="H153" s="27"/>
      <c r="I153" s="27"/>
      <c r="J153" s="27"/>
      <c r="K153" s="27"/>
      <c r="L153" s="27"/>
      <c r="M153" s="33"/>
      <c r="N153" s="33"/>
      <c r="O153" s="33"/>
      <c r="P153" s="33"/>
      <c r="Q153" s="33"/>
      <c r="R153" s="34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</row>
    <row r="154" spans="1:30" ht="14.4" x14ac:dyDescent="0.25">
      <c r="A154" s="73"/>
      <c r="B154" s="66"/>
      <c r="C154" s="66"/>
      <c r="D154" s="66"/>
      <c r="E154" s="66"/>
      <c r="F154" s="67"/>
      <c r="G154" s="18"/>
      <c r="H154" s="27"/>
      <c r="I154" s="27"/>
      <c r="J154" s="27"/>
      <c r="K154" s="27"/>
      <c r="L154" s="27"/>
      <c r="M154" s="33"/>
      <c r="N154" s="33"/>
      <c r="O154" s="33"/>
      <c r="P154" s="33"/>
      <c r="Q154" s="33"/>
      <c r="R154" s="34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</row>
    <row r="155" spans="1:30" ht="14.4" x14ac:dyDescent="0.25">
      <c r="A155" s="68"/>
      <c r="B155" s="66"/>
      <c r="C155" s="66"/>
      <c r="D155" s="66"/>
      <c r="E155" s="66"/>
      <c r="F155" s="67"/>
      <c r="G155" s="18"/>
      <c r="H155" s="27"/>
      <c r="I155" s="27"/>
      <c r="J155" s="27"/>
      <c r="K155" s="27"/>
      <c r="L155" s="27"/>
      <c r="M155" s="33"/>
      <c r="N155" s="33"/>
      <c r="O155" s="33"/>
      <c r="P155" s="33"/>
      <c r="Q155" s="33"/>
      <c r="R155" s="34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</row>
    <row r="156" spans="1:30" ht="14.4" x14ac:dyDescent="0.25">
      <c r="A156" s="68"/>
      <c r="B156" s="66"/>
      <c r="C156" s="66"/>
      <c r="D156" s="66"/>
      <c r="E156" s="66"/>
      <c r="F156" s="67"/>
      <c r="G156" s="18"/>
      <c r="H156" s="27"/>
      <c r="I156" s="27"/>
      <c r="J156" s="27"/>
      <c r="K156" s="27"/>
      <c r="L156" s="27"/>
      <c r="M156" s="33"/>
      <c r="N156" s="33"/>
      <c r="O156" s="33"/>
      <c r="P156" s="33"/>
      <c r="Q156" s="33"/>
      <c r="R156" s="34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</row>
    <row r="157" spans="1:30" ht="14.4" x14ac:dyDescent="0.25">
      <c r="A157" s="68"/>
      <c r="B157" s="66"/>
      <c r="C157" s="66"/>
      <c r="D157" s="66"/>
      <c r="E157" s="66"/>
      <c r="F157" s="67"/>
      <c r="G157" s="18"/>
      <c r="H157" s="27"/>
      <c r="I157" s="27"/>
      <c r="J157" s="27"/>
      <c r="K157" s="27"/>
      <c r="L157" s="27"/>
      <c r="M157" s="33"/>
      <c r="N157" s="33"/>
      <c r="O157" s="33"/>
      <c r="P157" s="33"/>
      <c r="Q157" s="33"/>
      <c r="R157" s="34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</row>
    <row r="158" spans="1:30" ht="14.4" x14ac:dyDescent="0.25">
      <c r="A158" s="68"/>
      <c r="B158" s="66"/>
      <c r="C158" s="66"/>
      <c r="D158" s="66"/>
      <c r="E158" s="66"/>
      <c r="F158" s="67"/>
      <c r="G158" s="18"/>
      <c r="H158" s="27"/>
      <c r="I158" s="27"/>
      <c r="J158" s="27"/>
      <c r="K158" s="27"/>
      <c r="L158" s="27"/>
      <c r="M158" s="33"/>
      <c r="N158" s="33"/>
      <c r="O158" s="33"/>
      <c r="P158" s="33"/>
      <c r="Q158" s="33"/>
      <c r="R158" s="34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</row>
    <row r="159" spans="1:30" ht="14.4" x14ac:dyDescent="0.25">
      <c r="A159" s="68"/>
      <c r="B159" s="66"/>
      <c r="C159" s="66"/>
      <c r="D159" s="66"/>
      <c r="E159" s="66"/>
      <c r="F159" s="67"/>
      <c r="G159" s="18"/>
      <c r="H159" s="27"/>
      <c r="I159" s="27"/>
      <c r="J159" s="27"/>
      <c r="K159" s="27"/>
      <c r="L159" s="27"/>
      <c r="M159" s="33"/>
      <c r="N159" s="33"/>
      <c r="O159" s="33"/>
      <c r="P159" s="33"/>
      <c r="Q159" s="33"/>
      <c r="R159" s="34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</row>
    <row r="160" spans="1:30" ht="32.25" customHeight="1" x14ac:dyDescent="0.25">
      <c r="A160" s="69"/>
      <c r="B160" s="70"/>
      <c r="C160" s="70"/>
      <c r="D160" s="70"/>
      <c r="E160" s="70"/>
      <c r="F160" s="70"/>
      <c r="G160" s="18"/>
      <c r="H160" s="27"/>
      <c r="I160" s="27"/>
      <c r="J160" s="27"/>
      <c r="K160" s="27"/>
      <c r="L160" s="27"/>
      <c r="M160" s="33"/>
      <c r="N160" s="33"/>
      <c r="O160" s="33"/>
      <c r="P160" s="33"/>
      <c r="Q160" s="33"/>
      <c r="R160" s="34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</row>
    <row r="161" spans="1:30" ht="14.4" x14ac:dyDescent="0.25">
      <c r="A161" s="71" t="s">
        <v>116</v>
      </c>
      <c r="B161" s="66"/>
      <c r="C161" s="66"/>
      <c r="D161" s="66"/>
      <c r="E161" s="66"/>
      <c r="F161" s="67"/>
      <c r="G161" s="18"/>
      <c r="H161" s="27"/>
      <c r="I161" s="27"/>
      <c r="J161" s="27"/>
      <c r="K161" s="27"/>
      <c r="L161" s="27"/>
      <c r="M161" s="33"/>
      <c r="N161" s="33"/>
      <c r="O161" s="33"/>
      <c r="P161" s="33"/>
      <c r="Q161" s="33"/>
      <c r="R161" s="34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</row>
    <row r="162" spans="1:30" ht="14.4" x14ac:dyDescent="0.25">
      <c r="A162" s="72" t="s">
        <v>117</v>
      </c>
      <c r="B162" s="66"/>
      <c r="C162" s="66"/>
      <c r="D162" s="66"/>
      <c r="E162" s="66"/>
      <c r="F162" s="67"/>
      <c r="G162" s="18"/>
      <c r="H162" s="27"/>
      <c r="I162" s="27"/>
      <c r="J162" s="27"/>
      <c r="K162" s="27"/>
      <c r="L162" s="27"/>
      <c r="M162" s="33"/>
      <c r="N162" s="33"/>
      <c r="O162" s="33"/>
      <c r="P162" s="33"/>
      <c r="Q162" s="33"/>
      <c r="R162" s="34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</row>
    <row r="163" spans="1:30" ht="14.4" x14ac:dyDescent="0.25">
      <c r="A163" s="65" t="s">
        <v>118</v>
      </c>
      <c r="B163" s="66"/>
      <c r="C163" s="66"/>
      <c r="D163" s="66"/>
      <c r="E163" s="66"/>
      <c r="F163" s="67"/>
      <c r="G163" s="18"/>
      <c r="H163" s="27"/>
      <c r="I163" s="27"/>
      <c r="J163" s="27"/>
      <c r="K163" s="27"/>
      <c r="L163" s="27"/>
      <c r="M163" s="33"/>
      <c r="N163" s="33"/>
      <c r="O163" s="33"/>
      <c r="P163" s="33"/>
      <c r="Q163" s="33"/>
      <c r="R163" s="34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</row>
    <row r="164" spans="1:30" ht="14.4" x14ac:dyDescent="0.25">
      <c r="A164" s="65" t="s">
        <v>119</v>
      </c>
      <c r="B164" s="66"/>
      <c r="C164" s="66"/>
      <c r="D164" s="66"/>
      <c r="E164" s="66"/>
      <c r="F164" s="67"/>
      <c r="G164" s="18"/>
      <c r="H164" s="27"/>
      <c r="I164" s="27"/>
      <c r="J164" s="27"/>
      <c r="K164" s="27"/>
      <c r="L164" s="27"/>
      <c r="M164" s="33"/>
      <c r="N164" s="33"/>
      <c r="O164" s="33"/>
      <c r="P164" s="33"/>
      <c r="Q164" s="33"/>
      <c r="R164" s="34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</row>
    <row r="165" spans="1:30" ht="14.4" x14ac:dyDescent="0.25">
      <c r="A165" s="65" t="s">
        <v>120</v>
      </c>
      <c r="B165" s="66"/>
      <c r="C165" s="66"/>
      <c r="D165" s="66"/>
      <c r="E165" s="66"/>
      <c r="F165" s="67"/>
      <c r="G165" s="18"/>
      <c r="H165" s="27"/>
      <c r="I165" s="27"/>
      <c r="J165" s="27"/>
      <c r="K165" s="27"/>
      <c r="L165" s="27"/>
      <c r="M165" s="33"/>
      <c r="N165" s="33"/>
      <c r="O165" s="33"/>
      <c r="P165" s="33"/>
      <c r="Q165" s="33"/>
      <c r="R165" s="34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</row>
    <row r="166" spans="1:30" ht="14.4" x14ac:dyDescent="0.25">
      <c r="A166" s="65" t="s">
        <v>121</v>
      </c>
      <c r="B166" s="66"/>
      <c r="C166" s="66"/>
      <c r="D166" s="66"/>
      <c r="E166" s="66"/>
      <c r="F166" s="67"/>
      <c r="G166" s="18"/>
      <c r="H166" s="27"/>
      <c r="I166" s="27"/>
      <c r="J166" s="27"/>
      <c r="K166" s="27"/>
      <c r="L166" s="27"/>
      <c r="M166" s="33"/>
      <c r="N166" s="33"/>
      <c r="O166" s="33"/>
      <c r="P166" s="33"/>
      <c r="Q166" s="33"/>
      <c r="R166" s="34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</row>
    <row r="167" spans="1:30" ht="14.4" x14ac:dyDescent="0.25">
      <c r="A167" s="65" t="s">
        <v>122</v>
      </c>
      <c r="B167" s="66"/>
      <c r="C167" s="66"/>
      <c r="D167" s="66"/>
      <c r="E167" s="66"/>
      <c r="F167" s="67"/>
      <c r="G167" s="18"/>
      <c r="H167" s="27"/>
      <c r="I167" s="27"/>
      <c r="J167" s="27"/>
      <c r="K167" s="27"/>
      <c r="L167" s="27"/>
      <c r="M167" s="33"/>
      <c r="N167" s="33"/>
      <c r="O167" s="33"/>
      <c r="P167" s="33"/>
      <c r="Q167" s="33"/>
      <c r="R167" s="34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</row>
    <row r="168" spans="1:30" ht="14.4" x14ac:dyDescent="0.25">
      <c r="A168" s="65" t="s">
        <v>123</v>
      </c>
      <c r="B168" s="66"/>
      <c r="C168" s="66"/>
      <c r="D168" s="66"/>
      <c r="E168" s="66"/>
      <c r="F168" s="67"/>
      <c r="G168" s="18"/>
      <c r="H168" s="27"/>
      <c r="I168" s="27"/>
      <c r="J168" s="27"/>
      <c r="K168" s="27"/>
      <c r="L168" s="27"/>
      <c r="M168" s="33"/>
      <c r="N168" s="33"/>
      <c r="O168" s="33"/>
      <c r="P168" s="33"/>
      <c r="Q168" s="33"/>
      <c r="R168" s="34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</row>
    <row r="169" spans="1:30" ht="14.4" x14ac:dyDescent="0.25">
      <c r="A169" s="65" t="s">
        <v>124</v>
      </c>
      <c r="B169" s="66"/>
      <c r="C169" s="66"/>
      <c r="D169" s="66"/>
      <c r="E169" s="66"/>
      <c r="F169" s="67"/>
      <c r="G169" s="18"/>
      <c r="H169" s="27"/>
      <c r="I169" s="27"/>
      <c r="J169" s="27"/>
      <c r="K169" s="27"/>
      <c r="L169" s="27"/>
      <c r="M169" s="33"/>
      <c r="N169" s="33"/>
      <c r="O169" s="33"/>
      <c r="P169" s="33"/>
      <c r="Q169" s="33"/>
      <c r="R169" s="34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</row>
    <row r="170" spans="1:30" ht="14.4" x14ac:dyDescent="0.25">
      <c r="A170" s="65" t="s">
        <v>125</v>
      </c>
      <c r="B170" s="66"/>
      <c r="C170" s="66"/>
      <c r="D170" s="66"/>
      <c r="E170" s="66"/>
      <c r="F170" s="67"/>
      <c r="G170" s="18"/>
      <c r="H170" s="27"/>
      <c r="I170" s="27"/>
      <c r="J170" s="27"/>
      <c r="K170" s="27"/>
      <c r="L170" s="27"/>
      <c r="M170" s="33"/>
      <c r="N170" s="33"/>
      <c r="O170" s="33"/>
      <c r="P170" s="33"/>
      <c r="Q170" s="33"/>
      <c r="R170" s="34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</row>
    <row r="171" spans="1:30" ht="14.4" x14ac:dyDescent="0.25">
      <c r="A171" s="65" t="s">
        <v>126</v>
      </c>
      <c r="B171" s="66"/>
      <c r="C171" s="66"/>
      <c r="D171" s="66"/>
      <c r="E171" s="66"/>
      <c r="F171" s="67"/>
      <c r="G171" s="18"/>
      <c r="H171" s="27"/>
      <c r="I171" s="27"/>
      <c r="J171" s="27"/>
      <c r="K171" s="27"/>
      <c r="L171" s="27"/>
      <c r="M171" s="33"/>
      <c r="N171" s="33"/>
      <c r="O171" s="33"/>
      <c r="P171" s="33"/>
      <c r="Q171" s="33"/>
      <c r="R171" s="34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</row>
    <row r="172" spans="1:30" ht="14.4" x14ac:dyDescent="0.25">
      <c r="A172" s="65" t="s">
        <v>127</v>
      </c>
      <c r="B172" s="66"/>
      <c r="C172" s="66"/>
      <c r="D172" s="66"/>
      <c r="E172" s="66"/>
      <c r="F172" s="67"/>
      <c r="G172" s="18"/>
      <c r="H172" s="27"/>
      <c r="I172" s="27"/>
      <c r="J172" s="27"/>
      <c r="K172" s="27"/>
      <c r="L172" s="27"/>
      <c r="M172" s="33"/>
      <c r="N172" s="33"/>
      <c r="O172" s="33"/>
      <c r="P172" s="33"/>
      <c r="Q172" s="33"/>
      <c r="R172" s="34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</row>
    <row r="173" spans="1:30" ht="14.4" x14ac:dyDescent="0.25">
      <c r="A173" s="65" t="s">
        <v>128</v>
      </c>
      <c r="B173" s="66"/>
      <c r="C173" s="66"/>
      <c r="D173" s="66"/>
      <c r="E173" s="66"/>
      <c r="F173" s="67"/>
      <c r="G173" s="18"/>
      <c r="H173" s="27"/>
      <c r="I173" s="27"/>
      <c r="J173" s="27"/>
      <c r="K173" s="27"/>
      <c r="L173" s="27"/>
      <c r="M173" s="33"/>
      <c r="N173" s="33"/>
      <c r="O173" s="33"/>
      <c r="P173" s="33"/>
      <c r="Q173" s="33"/>
      <c r="R173" s="34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</row>
    <row r="174" spans="1:30" ht="14.4" x14ac:dyDescent="0.25">
      <c r="A174" s="65" t="s">
        <v>129</v>
      </c>
      <c r="B174" s="66"/>
      <c r="C174" s="66"/>
      <c r="D174" s="66"/>
      <c r="E174" s="66"/>
      <c r="F174" s="67"/>
      <c r="G174" s="18"/>
      <c r="H174" s="27"/>
      <c r="I174" s="27"/>
      <c r="J174" s="27"/>
      <c r="K174" s="27"/>
      <c r="L174" s="27"/>
      <c r="M174" s="33"/>
      <c r="N174" s="33"/>
      <c r="O174" s="33"/>
      <c r="P174" s="33"/>
      <c r="Q174" s="33"/>
      <c r="R174" s="34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</row>
    <row r="175" spans="1:30" ht="14.4" x14ac:dyDescent="0.25">
      <c r="A175" s="65" t="s">
        <v>130</v>
      </c>
      <c r="B175" s="66"/>
      <c r="C175" s="66"/>
      <c r="D175" s="66"/>
      <c r="E175" s="66"/>
      <c r="F175" s="67"/>
      <c r="G175" s="18"/>
      <c r="H175" s="27"/>
      <c r="I175" s="27"/>
      <c r="J175" s="27"/>
      <c r="K175" s="27"/>
      <c r="L175" s="27"/>
      <c r="M175" s="33"/>
      <c r="N175" s="33"/>
      <c r="O175" s="33"/>
      <c r="P175" s="33"/>
      <c r="Q175" s="33"/>
      <c r="R175" s="34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</row>
    <row r="176" spans="1:30" ht="14.4" x14ac:dyDescent="0.25">
      <c r="A176" s="65" t="s">
        <v>131</v>
      </c>
      <c r="B176" s="66"/>
      <c r="C176" s="66"/>
      <c r="D176" s="66"/>
      <c r="E176" s="66"/>
      <c r="F176" s="67"/>
      <c r="G176" s="18"/>
      <c r="H176" s="27"/>
      <c r="I176" s="27"/>
      <c r="J176" s="27"/>
      <c r="K176" s="27"/>
      <c r="L176" s="27"/>
      <c r="M176" s="33"/>
      <c r="N176" s="33"/>
      <c r="O176" s="33"/>
      <c r="P176" s="33"/>
      <c r="Q176" s="33"/>
      <c r="R176" s="34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</row>
    <row r="177" spans="1:30" ht="14.4" x14ac:dyDescent="0.25">
      <c r="A177" s="65" t="s">
        <v>132</v>
      </c>
      <c r="B177" s="66"/>
      <c r="C177" s="66"/>
      <c r="D177" s="66"/>
      <c r="E177" s="66"/>
      <c r="F177" s="67"/>
      <c r="G177" s="18"/>
      <c r="H177" s="27"/>
      <c r="I177" s="27"/>
      <c r="J177" s="27"/>
      <c r="K177" s="27"/>
      <c r="L177" s="27"/>
      <c r="M177" s="33"/>
      <c r="N177" s="33"/>
      <c r="O177" s="33"/>
      <c r="P177" s="33"/>
      <c r="Q177" s="33"/>
      <c r="R177" s="34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</row>
    <row r="178" spans="1:30" ht="14.4" x14ac:dyDescent="0.25">
      <c r="A178" s="65" t="s">
        <v>133</v>
      </c>
      <c r="B178" s="66"/>
      <c r="C178" s="66"/>
      <c r="D178" s="66"/>
      <c r="E178" s="66"/>
      <c r="F178" s="67"/>
      <c r="G178" s="18"/>
      <c r="H178" s="27"/>
      <c r="I178" s="27"/>
      <c r="J178" s="27"/>
      <c r="K178" s="27"/>
      <c r="L178" s="27"/>
      <c r="M178" s="33"/>
      <c r="N178" s="33"/>
      <c r="O178" s="33"/>
      <c r="P178" s="33"/>
      <c r="Q178" s="33"/>
      <c r="R178" s="34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</row>
    <row r="179" spans="1:30" ht="14.4" x14ac:dyDescent="0.25">
      <c r="A179" s="65" t="s">
        <v>134</v>
      </c>
      <c r="B179" s="66"/>
      <c r="C179" s="66"/>
      <c r="D179" s="66"/>
      <c r="E179" s="66"/>
      <c r="F179" s="67"/>
      <c r="G179" s="18"/>
      <c r="H179" s="27"/>
      <c r="I179" s="27"/>
      <c r="J179" s="27"/>
      <c r="K179" s="27"/>
      <c r="L179" s="27"/>
      <c r="M179" s="33"/>
      <c r="N179" s="33"/>
      <c r="O179" s="33"/>
      <c r="P179" s="33"/>
      <c r="Q179" s="33"/>
      <c r="R179" s="34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</row>
    <row r="180" spans="1:30" ht="14.4" x14ac:dyDescent="0.25">
      <c r="A180" s="65" t="s">
        <v>135</v>
      </c>
      <c r="B180" s="66"/>
      <c r="C180" s="66"/>
      <c r="D180" s="66"/>
      <c r="E180" s="66"/>
      <c r="F180" s="67"/>
      <c r="G180" s="18"/>
      <c r="H180" s="27"/>
      <c r="I180" s="27"/>
      <c r="J180" s="27"/>
      <c r="K180" s="27"/>
      <c r="L180" s="27"/>
      <c r="M180" s="33"/>
      <c r="N180" s="33"/>
      <c r="O180" s="33"/>
      <c r="P180" s="33"/>
      <c r="Q180" s="33"/>
      <c r="R180" s="34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</row>
    <row r="181" spans="1:30" ht="14.4" x14ac:dyDescent="0.25">
      <c r="A181" s="65" t="s">
        <v>136</v>
      </c>
      <c r="B181" s="66"/>
      <c r="C181" s="66"/>
      <c r="D181" s="66"/>
      <c r="E181" s="66"/>
      <c r="F181" s="67"/>
      <c r="G181" s="18"/>
      <c r="H181" s="27"/>
      <c r="I181" s="27"/>
      <c r="J181" s="27"/>
      <c r="K181" s="27"/>
      <c r="L181" s="27"/>
      <c r="M181" s="33"/>
      <c r="N181" s="33"/>
      <c r="O181" s="33"/>
      <c r="P181" s="33"/>
      <c r="Q181" s="33"/>
      <c r="R181" s="34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</row>
    <row r="182" spans="1:30" ht="14.4" x14ac:dyDescent="0.25">
      <c r="A182" s="65" t="s">
        <v>137</v>
      </c>
      <c r="B182" s="66"/>
      <c r="C182" s="66"/>
      <c r="D182" s="66"/>
      <c r="E182" s="66"/>
      <c r="F182" s="67"/>
      <c r="G182" s="18"/>
      <c r="H182" s="27"/>
      <c r="I182" s="27"/>
      <c r="J182" s="27"/>
      <c r="K182" s="27"/>
      <c r="L182" s="27"/>
      <c r="M182" s="33"/>
      <c r="N182" s="33"/>
      <c r="O182" s="33"/>
      <c r="P182" s="33"/>
      <c r="Q182" s="33"/>
      <c r="R182" s="34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</row>
    <row r="183" spans="1:30" ht="14.4" x14ac:dyDescent="0.25">
      <c r="A183" s="65" t="s">
        <v>138</v>
      </c>
      <c r="B183" s="66"/>
      <c r="C183" s="66"/>
      <c r="D183" s="66"/>
      <c r="E183" s="66"/>
      <c r="F183" s="67"/>
      <c r="G183" s="18"/>
      <c r="H183" s="27"/>
      <c r="I183" s="27"/>
      <c r="J183" s="27"/>
      <c r="K183" s="27"/>
      <c r="L183" s="27"/>
      <c r="M183" s="33"/>
      <c r="N183" s="33"/>
      <c r="O183" s="33"/>
      <c r="P183" s="33"/>
      <c r="Q183" s="33"/>
      <c r="R183" s="34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</row>
    <row r="184" spans="1:30" ht="14.4" x14ac:dyDescent="0.25">
      <c r="A184" s="65" t="s">
        <v>139</v>
      </c>
      <c r="B184" s="66"/>
      <c r="C184" s="66"/>
      <c r="D184" s="66"/>
      <c r="E184" s="66"/>
      <c r="F184" s="67"/>
      <c r="G184" s="18"/>
      <c r="H184" s="27"/>
      <c r="I184" s="27"/>
      <c r="J184" s="27"/>
      <c r="K184" s="27"/>
      <c r="L184" s="27"/>
      <c r="M184" s="33"/>
      <c r="N184" s="33"/>
      <c r="O184" s="33"/>
      <c r="P184" s="33"/>
      <c r="Q184" s="33"/>
      <c r="R184" s="34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</row>
    <row r="185" spans="1:30" ht="14.4" x14ac:dyDescent="0.25">
      <c r="A185" s="65" t="s">
        <v>140</v>
      </c>
      <c r="B185" s="66"/>
      <c r="C185" s="66"/>
      <c r="D185" s="66"/>
      <c r="E185" s="66"/>
      <c r="F185" s="67"/>
      <c r="G185" s="18"/>
      <c r="H185" s="27"/>
      <c r="I185" s="27"/>
      <c r="J185" s="27"/>
      <c r="K185" s="27"/>
      <c r="L185" s="27"/>
      <c r="M185" s="33"/>
      <c r="N185" s="33"/>
      <c r="O185" s="33"/>
      <c r="P185" s="33"/>
      <c r="Q185" s="33"/>
      <c r="R185" s="45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</row>
    <row r="186" spans="1:30" ht="14.4" x14ac:dyDescent="0.25">
      <c r="A186" s="65" t="s">
        <v>141</v>
      </c>
      <c r="B186" s="66"/>
      <c r="C186" s="66"/>
      <c r="D186" s="66"/>
      <c r="E186" s="66"/>
      <c r="F186" s="67"/>
      <c r="G186" s="18"/>
      <c r="H186" s="27"/>
      <c r="I186" s="27"/>
      <c r="J186" s="27"/>
      <c r="K186" s="27"/>
      <c r="L186" s="27"/>
      <c r="M186" s="33"/>
      <c r="N186" s="33"/>
      <c r="O186" s="33"/>
      <c r="P186" s="33"/>
      <c r="Q186" s="33"/>
      <c r="R186" s="45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</row>
    <row r="187" spans="1:30" ht="14.4" x14ac:dyDescent="0.25">
      <c r="A187" s="65" t="s">
        <v>142</v>
      </c>
      <c r="B187" s="66"/>
      <c r="C187" s="66"/>
      <c r="D187" s="66"/>
      <c r="E187" s="66"/>
      <c r="F187" s="67"/>
      <c r="G187" s="18"/>
      <c r="H187" s="27"/>
      <c r="I187" s="27"/>
      <c r="J187" s="27"/>
      <c r="K187" s="27"/>
      <c r="L187" s="27"/>
      <c r="M187" s="33"/>
      <c r="N187" s="33"/>
      <c r="O187" s="33"/>
      <c r="P187" s="33"/>
      <c r="Q187" s="33"/>
      <c r="R187" s="45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</row>
    <row r="188" spans="1:30" ht="14.4" x14ac:dyDescent="0.25">
      <c r="A188" s="65" t="s">
        <v>143</v>
      </c>
      <c r="B188" s="66"/>
      <c r="C188" s="66"/>
      <c r="D188" s="66"/>
      <c r="E188" s="66"/>
      <c r="F188" s="67"/>
      <c r="G188" s="18"/>
      <c r="H188" s="27"/>
      <c r="I188" s="27"/>
      <c r="J188" s="27"/>
      <c r="K188" s="27"/>
      <c r="L188" s="27"/>
      <c r="M188" s="33"/>
      <c r="N188" s="33"/>
      <c r="O188" s="33"/>
      <c r="P188" s="33"/>
      <c r="Q188" s="33"/>
      <c r="R188" s="45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</row>
    <row r="189" spans="1:30" ht="14.4" x14ac:dyDescent="0.25">
      <c r="A189" s="65" t="s">
        <v>144</v>
      </c>
      <c r="B189" s="66"/>
      <c r="C189" s="66"/>
      <c r="D189" s="66"/>
      <c r="E189" s="66"/>
      <c r="F189" s="67"/>
      <c r="G189" s="18"/>
      <c r="H189" s="27"/>
      <c r="I189" s="27"/>
      <c r="J189" s="27"/>
      <c r="K189" s="27"/>
      <c r="L189" s="27"/>
      <c r="M189" s="33"/>
      <c r="N189" s="33"/>
      <c r="O189" s="33"/>
      <c r="P189" s="33"/>
      <c r="Q189" s="33"/>
      <c r="R189" s="45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</row>
    <row r="190" spans="1:30" ht="14.4" x14ac:dyDescent="0.25">
      <c r="A190" s="65" t="s">
        <v>145</v>
      </c>
      <c r="B190" s="66"/>
      <c r="C190" s="66"/>
      <c r="D190" s="66"/>
      <c r="E190" s="66"/>
      <c r="F190" s="67"/>
      <c r="G190" s="18"/>
      <c r="H190" s="27"/>
      <c r="I190" s="27"/>
      <c r="J190" s="27"/>
      <c r="K190" s="27"/>
      <c r="L190" s="27"/>
      <c r="M190" s="33"/>
      <c r="N190" s="33"/>
      <c r="O190" s="33"/>
      <c r="P190" s="33"/>
      <c r="Q190" s="33"/>
      <c r="R190" s="45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</row>
    <row r="191" spans="1:30" ht="14.4" x14ac:dyDescent="0.25">
      <c r="A191" s="65" t="s">
        <v>146</v>
      </c>
      <c r="B191" s="66"/>
      <c r="C191" s="66"/>
      <c r="D191" s="66"/>
      <c r="E191" s="66"/>
      <c r="F191" s="67"/>
      <c r="G191" s="18"/>
      <c r="H191" s="27"/>
      <c r="I191" s="27"/>
      <c r="J191" s="27"/>
      <c r="K191" s="27"/>
      <c r="L191" s="27"/>
      <c r="M191" s="33"/>
      <c r="N191" s="33"/>
      <c r="O191" s="33"/>
      <c r="P191" s="33"/>
      <c r="Q191" s="33"/>
      <c r="R191" s="45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</row>
    <row r="192" spans="1:30" ht="14.4" x14ac:dyDescent="0.25">
      <c r="A192" s="65" t="s">
        <v>147</v>
      </c>
      <c r="B192" s="66"/>
      <c r="C192" s="66"/>
      <c r="D192" s="66"/>
      <c r="E192" s="66"/>
      <c r="F192" s="67"/>
      <c r="G192" s="18"/>
      <c r="H192" s="27"/>
      <c r="I192" s="27"/>
      <c r="J192" s="27"/>
      <c r="K192" s="27"/>
      <c r="L192" s="27"/>
      <c r="M192" s="33"/>
      <c r="N192" s="33"/>
      <c r="O192" s="33"/>
      <c r="P192" s="33"/>
      <c r="Q192" s="33"/>
      <c r="R192" s="45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</row>
    <row r="193" spans="1:30" ht="14.4" x14ac:dyDescent="0.25">
      <c r="A193" s="65" t="s">
        <v>148</v>
      </c>
      <c r="B193" s="66"/>
      <c r="C193" s="66"/>
      <c r="D193" s="66"/>
      <c r="E193" s="66"/>
      <c r="F193" s="67"/>
      <c r="G193" s="18"/>
      <c r="H193" s="27"/>
      <c r="I193" s="27"/>
      <c r="J193" s="27"/>
      <c r="K193" s="27"/>
      <c r="L193" s="27"/>
      <c r="M193" s="33"/>
      <c r="N193" s="33"/>
      <c r="O193" s="33"/>
      <c r="P193" s="33"/>
      <c r="Q193" s="33"/>
      <c r="R193" s="45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</row>
    <row r="194" spans="1:30" ht="14.4" x14ac:dyDescent="0.25">
      <c r="A194" s="65" t="s">
        <v>149</v>
      </c>
      <c r="B194" s="66"/>
      <c r="C194" s="66"/>
      <c r="D194" s="66"/>
      <c r="E194" s="66"/>
      <c r="F194" s="67"/>
      <c r="G194" s="18"/>
      <c r="H194" s="27"/>
      <c r="I194" s="27"/>
      <c r="J194" s="27"/>
      <c r="K194" s="27"/>
      <c r="L194" s="27"/>
      <c r="M194" s="33"/>
      <c r="N194" s="33"/>
      <c r="O194" s="33"/>
      <c r="P194" s="33"/>
      <c r="Q194" s="33"/>
      <c r="R194" s="45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</row>
    <row r="195" spans="1:30" ht="14.4" x14ac:dyDescent="0.25">
      <c r="A195" s="65" t="s">
        <v>150</v>
      </c>
      <c r="B195" s="66"/>
      <c r="C195" s="66"/>
      <c r="D195" s="66"/>
      <c r="E195" s="66"/>
      <c r="F195" s="67"/>
      <c r="G195" s="18"/>
      <c r="H195" s="27"/>
      <c r="I195" s="27"/>
      <c r="J195" s="27"/>
      <c r="K195" s="27"/>
      <c r="L195" s="27"/>
      <c r="M195" s="33"/>
      <c r="N195" s="33"/>
      <c r="O195" s="33"/>
      <c r="P195" s="33"/>
      <c r="Q195" s="33"/>
      <c r="R195" s="45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</row>
    <row r="196" spans="1:30" ht="14.4" x14ac:dyDescent="0.25">
      <c r="A196" s="65" t="s">
        <v>151</v>
      </c>
      <c r="B196" s="66"/>
      <c r="C196" s="66"/>
      <c r="D196" s="66"/>
      <c r="E196" s="66"/>
      <c r="F196" s="67"/>
      <c r="G196" s="18"/>
      <c r="H196" s="27"/>
      <c r="I196" s="27"/>
      <c r="J196" s="27"/>
      <c r="K196" s="27"/>
      <c r="L196" s="27"/>
      <c r="M196" s="33"/>
      <c r="N196" s="33"/>
      <c r="O196" s="33"/>
      <c r="P196" s="33"/>
      <c r="Q196" s="33"/>
      <c r="R196" s="45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</row>
    <row r="197" spans="1:30" ht="14.4" x14ac:dyDescent="0.25">
      <c r="A197" s="65" t="s">
        <v>152</v>
      </c>
      <c r="B197" s="66"/>
      <c r="C197" s="66"/>
      <c r="D197" s="66"/>
      <c r="E197" s="66"/>
      <c r="F197" s="67"/>
      <c r="G197" s="18"/>
      <c r="H197" s="27"/>
      <c r="I197" s="27"/>
      <c r="J197" s="27"/>
      <c r="K197" s="27"/>
      <c r="L197" s="27"/>
      <c r="M197" s="33"/>
      <c r="N197" s="33"/>
      <c r="O197" s="33"/>
      <c r="P197" s="33"/>
      <c r="Q197" s="33"/>
      <c r="R197" s="45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</row>
    <row r="198" spans="1:30" ht="14.4" x14ac:dyDescent="0.25">
      <c r="A198" s="65" t="s">
        <v>153</v>
      </c>
      <c r="B198" s="66"/>
      <c r="C198" s="66"/>
      <c r="D198" s="66"/>
      <c r="E198" s="66"/>
      <c r="F198" s="67"/>
      <c r="G198" s="18"/>
      <c r="H198" s="27"/>
      <c r="I198" s="27"/>
      <c r="J198" s="27"/>
      <c r="K198" s="27"/>
      <c r="L198" s="27"/>
      <c r="M198" s="33"/>
      <c r="N198" s="33"/>
      <c r="O198" s="33"/>
      <c r="P198" s="33"/>
      <c r="Q198" s="33"/>
      <c r="R198" s="45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</row>
    <row r="199" spans="1:30" ht="14.4" x14ac:dyDescent="0.25">
      <c r="A199" s="65" t="s">
        <v>154</v>
      </c>
      <c r="B199" s="66"/>
      <c r="C199" s="66"/>
      <c r="D199" s="66"/>
      <c r="E199" s="66"/>
      <c r="F199" s="67"/>
      <c r="G199" s="18"/>
      <c r="H199" s="27"/>
      <c r="I199" s="27"/>
      <c r="J199" s="27"/>
      <c r="K199" s="27"/>
      <c r="L199" s="27"/>
      <c r="M199" s="33"/>
      <c r="N199" s="33"/>
      <c r="O199" s="33"/>
      <c r="P199" s="33"/>
      <c r="Q199" s="33"/>
      <c r="R199" s="45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</row>
    <row r="200" spans="1:30" ht="14.4" x14ac:dyDescent="0.25">
      <c r="A200" s="65" t="s">
        <v>155</v>
      </c>
      <c r="B200" s="66"/>
      <c r="C200" s="66"/>
      <c r="D200" s="66"/>
      <c r="E200" s="66"/>
      <c r="F200" s="67"/>
      <c r="G200" s="18"/>
      <c r="H200" s="27"/>
      <c r="I200" s="27"/>
      <c r="J200" s="27"/>
      <c r="K200" s="27"/>
      <c r="L200" s="27"/>
      <c r="M200" s="33"/>
      <c r="N200" s="33"/>
      <c r="O200" s="33"/>
      <c r="P200" s="33"/>
      <c r="Q200" s="33"/>
      <c r="R200" s="45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</row>
    <row r="201" spans="1:30" ht="14.4" x14ac:dyDescent="0.25">
      <c r="A201" s="65" t="s">
        <v>156</v>
      </c>
      <c r="B201" s="66"/>
      <c r="C201" s="66"/>
      <c r="D201" s="66"/>
      <c r="E201" s="66"/>
      <c r="F201" s="67"/>
      <c r="G201" s="18"/>
      <c r="H201" s="27"/>
      <c r="I201" s="27"/>
      <c r="J201" s="27"/>
      <c r="K201" s="27"/>
      <c r="L201" s="27"/>
      <c r="M201" s="33"/>
      <c r="N201" s="33"/>
      <c r="O201" s="33"/>
      <c r="P201" s="33"/>
      <c r="Q201" s="33"/>
      <c r="R201" s="45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</row>
    <row r="202" spans="1:30" ht="14.4" x14ac:dyDescent="0.25">
      <c r="A202" s="65" t="s">
        <v>157</v>
      </c>
      <c r="B202" s="66"/>
      <c r="C202" s="66"/>
      <c r="D202" s="66"/>
      <c r="E202" s="66"/>
      <c r="F202" s="67"/>
      <c r="G202" s="18"/>
      <c r="H202" s="27"/>
      <c r="I202" s="27"/>
      <c r="J202" s="27"/>
      <c r="K202" s="27"/>
      <c r="L202" s="27"/>
      <c r="M202" s="33"/>
      <c r="N202" s="33"/>
      <c r="O202" s="33"/>
      <c r="P202" s="33"/>
      <c r="Q202" s="33"/>
      <c r="R202" s="45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</row>
    <row r="203" spans="1:30" ht="13.8" x14ac:dyDescent="0.25">
      <c r="A203" s="65" t="s">
        <v>158</v>
      </c>
      <c r="B203" s="66"/>
      <c r="C203" s="66"/>
      <c r="D203" s="66"/>
      <c r="E203" s="66"/>
      <c r="F203" s="6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</row>
    <row r="204" spans="1:30" ht="13.8" x14ac:dyDescent="0.25">
      <c r="A204" s="65" t="s">
        <v>159</v>
      </c>
      <c r="B204" s="66"/>
      <c r="C204" s="66"/>
      <c r="D204" s="66"/>
      <c r="E204" s="66"/>
      <c r="F204" s="67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</row>
    <row r="205" spans="1:30" ht="13.8" x14ac:dyDescent="0.25">
      <c r="A205" s="65" t="s">
        <v>160</v>
      </c>
      <c r="B205" s="66"/>
      <c r="C205" s="66"/>
      <c r="D205" s="66"/>
      <c r="E205" s="66"/>
      <c r="F205" s="67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</row>
    <row r="206" spans="1:30" ht="13.8" x14ac:dyDescent="0.25">
      <c r="A206" s="65" t="s">
        <v>161</v>
      </c>
      <c r="B206" s="66"/>
      <c r="C206" s="66"/>
      <c r="D206" s="66"/>
      <c r="E206" s="66"/>
      <c r="F206" s="67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</row>
    <row r="207" spans="1:30" ht="13.8" x14ac:dyDescent="0.25">
      <c r="A207" s="65" t="s">
        <v>162</v>
      </c>
      <c r="B207" s="66"/>
      <c r="C207" s="66"/>
      <c r="D207" s="66"/>
      <c r="E207" s="66"/>
      <c r="F207" s="67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</row>
    <row r="208" spans="1:30" ht="13.8" x14ac:dyDescent="0.25">
      <c r="A208" s="65" t="s">
        <v>163</v>
      </c>
      <c r="B208" s="66"/>
      <c r="C208" s="66"/>
      <c r="D208" s="66"/>
      <c r="E208" s="66"/>
      <c r="F208" s="67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</row>
    <row r="209" spans="1:30" ht="13.8" x14ac:dyDescent="0.25">
      <c r="A209" s="65" t="s">
        <v>164</v>
      </c>
      <c r="B209" s="66"/>
      <c r="C209" s="66"/>
      <c r="D209" s="66"/>
      <c r="E209" s="66"/>
      <c r="F209" s="67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</row>
    <row r="210" spans="1:30" ht="13.8" x14ac:dyDescent="0.25">
      <c r="A210" s="65" t="s">
        <v>165</v>
      </c>
      <c r="B210" s="66"/>
      <c r="C210" s="66"/>
      <c r="D210" s="66"/>
      <c r="E210" s="66"/>
      <c r="F210" s="67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</row>
    <row r="211" spans="1:30" ht="13.8" x14ac:dyDescent="0.25">
      <c r="A211" s="65" t="s">
        <v>166</v>
      </c>
      <c r="B211" s="66"/>
      <c r="C211" s="66"/>
      <c r="D211" s="66"/>
      <c r="E211" s="66"/>
      <c r="F211" s="67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</row>
    <row r="212" spans="1:30" ht="13.8" x14ac:dyDescent="0.25">
      <c r="A212" s="65" t="s">
        <v>167</v>
      </c>
      <c r="B212" s="66"/>
      <c r="C212" s="66"/>
      <c r="D212" s="66"/>
      <c r="E212" s="66"/>
      <c r="F212" s="67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</row>
    <row r="213" spans="1:30" ht="13.8" x14ac:dyDescent="0.25">
      <c r="A213" s="65" t="s">
        <v>168</v>
      </c>
      <c r="B213" s="66"/>
      <c r="C213" s="66"/>
      <c r="D213" s="66"/>
      <c r="E213" s="66"/>
      <c r="F213" s="67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</row>
    <row r="214" spans="1:30" ht="13.8" x14ac:dyDescent="0.25">
      <c r="A214" s="65" t="s">
        <v>169</v>
      </c>
      <c r="B214" s="66"/>
      <c r="C214" s="66"/>
      <c r="D214" s="66"/>
      <c r="E214" s="66"/>
      <c r="F214" s="67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</row>
    <row r="215" spans="1:30" ht="13.8" x14ac:dyDescent="0.25">
      <c r="A215" s="65" t="s">
        <v>170</v>
      </c>
      <c r="B215" s="66"/>
      <c r="C215" s="66"/>
      <c r="D215" s="66"/>
      <c r="E215" s="66"/>
      <c r="F215" s="67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</row>
    <row r="216" spans="1:30" ht="13.8" x14ac:dyDescent="0.25">
      <c r="A216" s="65" t="s">
        <v>171</v>
      </c>
      <c r="B216" s="66"/>
      <c r="C216" s="66"/>
      <c r="D216" s="66"/>
      <c r="E216" s="66"/>
      <c r="F216" s="67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</row>
    <row r="217" spans="1:30" ht="13.8" x14ac:dyDescent="0.25">
      <c r="A217" s="65" t="s">
        <v>172</v>
      </c>
      <c r="B217" s="66"/>
      <c r="C217" s="66"/>
      <c r="D217" s="66"/>
      <c r="E217" s="66"/>
      <c r="F217" s="67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</row>
    <row r="218" spans="1:30" ht="13.8" x14ac:dyDescent="0.25">
      <c r="A218" s="65" t="s">
        <v>173</v>
      </c>
      <c r="B218" s="66"/>
      <c r="C218" s="66"/>
      <c r="D218" s="66"/>
      <c r="E218" s="66"/>
      <c r="F218" s="67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</row>
    <row r="219" spans="1:30" ht="13.8" x14ac:dyDescent="0.25">
      <c r="A219" s="65" t="s">
        <v>174</v>
      </c>
      <c r="B219" s="66"/>
      <c r="C219" s="66"/>
      <c r="D219" s="66"/>
      <c r="E219" s="66"/>
      <c r="F219" s="67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</row>
    <row r="220" spans="1:30" ht="13.8" x14ac:dyDescent="0.25">
      <c r="A220" s="65" t="s">
        <v>175</v>
      </c>
      <c r="B220" s="66"/>
      <c r="C220" s="66"/>
      <c r="D220" s="66"/>
      <c r="E220" s="66"/>
      <c r="F220" s="67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</row>
    <row r="221" spans="1:30" ht="13.8" x14ac:dyDescent="0.25">
      <c r="A221" s="65" t="s">
        <v>176</v>
      </c>
      <c r="B221" s="66"/>
      <c r="C221" s="66"/>
      <c r="D221" s="66"/>
      <c r="E221" s="66"/>
      <c r="F221" s="67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</row>
    <row r="222" spans="1:30" ht="13.8" x14ac:dyDescent="0.25">
      <c r="A222" s="65" t="s">
        <v>177</v>
      </c>
      <c r="B222" s="66"/>
      <c r="C222" s="66"/>
      <c r="D222" s="66"/>
      <c r="E222" s="66"/>
      <c r="F222" s="67"/>
      <c r="G222" s="49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</row>
    <row r="223" spans="1:30" ht="13.8" x14ac:dyDescent="0.25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</row>
    <row r="224" spans="1:30" ht="13.8" x14ac:dyDescent="0.25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</row>
    <row r="225" spans="1:17" ht="13.8" x14ac:dyDescent="0.25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</row>
    <row r="226" spans="1:17" ht="13.8" x14ac:dyDescent="0.25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</row>
    <row r="227" spans="1:17" ht="13.8" x14ac:dyDescent="0.25"/>
    <row r="228" spans="1:17" ht="13.8" x14ac:dyDescent="0.25"/>
    <row r="229" spans="1:17" ht="13.8" x14ac:dyDescent="0.25"/>
    <row r="230" spans="1:17" ht="13.8" x14ac:dyDescent="0.25"/>
    <row r="231" spans="1:17" ht="13.8" x14ac:dyDescent="0.25"/>
    <row r="232" spans="1:17" ht="13.8" x14ac:dyDescent="0.25"/>
    <row r="233" spans="1:17" ht="13.8" x14ac:dyDescent="0.25"/>
    <row r="234" spans="1:17" ht="13.8" x14ac:dyDescent="0.25"/>
    <row r="235" spans="1:17" ht="13.8" x14ac:dyDescent="0.25"/>
    <row r="236" spans="1:17" ht="13.8" x14ac:dyDescent="0.25"/>
    <row r="237" spans="1:17" ht="13.8" x14ac:dyDescent="0.25"/>
    <row r="238" spans="1:17" ht="13.8" x14ac:dyDescent="0.25"/>
    <row r="239" spans="1:17" ht="13.8" x14ac:dyDescent="0.25"/>
    <row r="240" spans="1:17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3.8" x14ac:dyDescent="0.25"/>
    <row r="413" ht="13.8" x14ac:dyDescent="0.25"/>
    <row r="414" ht="13.8" x14ac:dyDescent="0.25"/>
    <row r="415" ht="13.8" x14ac:dyDescent="0.25"/>
    <row r="416" ht="13.8" x14ac:dyDescent="0.25"/>
    <row r="417" ht="13.8" x14ac:dyDescent="0.25"/>
    <row r="418" ht="13.8" x14ac:dyDescent="0.25"/>
    <row r="419" ht="13.8" x14ac:dyDescent="0.25"/>
    <row r="420" ht="13.8" x14ac:dyDescent="0.25"/>
    <row r="421" ht="13.8" x14ac:dyDescent="0.25"/>
    <row r="422" ht="13.8" x14ac:dyDescent="0.25"/>
    <row r="423" ht="13.8" x14ac:dyDescent="0.25"/>
    <row r="424" ht="13.8" x14ac:dyDescent="0.25"/>
    <row r="425" ht="13.8" x14ac:dyDescent="0.25"/>
    <row r="426" ht="13.8" x14ac:dyDescent="0.25"/>
    <row r="427" ht="13.8" x14ac:dyDescent="0.25"/>
    <row r="428" ht="13.8" x14ac:dyDescent="0.25"/>
    <row r="429" ht="13.8" x14ac:dyDescent="0.25"/>
    <row r="430" ht="13.8" x14ac:dyDescent="0.25"/>
    <row r="431" ht="13.8" x14ac:dyDescent="0.25"/>
    <row r="432" ht="13.8" x14ac:dyDescent="0.25"/>
    <row r="433" ht="13.8" x14ac:dyDescent="0.25"/>
    <row r="434" ht="13.8" x14ac:dyDescent="0.25"/>
    <row r="435" ht="13.8" x14ac:dyDescent="0.25"/>
    <row r="436" ht="13.8" x14ac:dyDescent="0.25"/>
    <row r="437" ht="13.8" x14ac:dyDescent="0.25"/>
    <row r="438" ht="13.8" x14ac:dyDescent="0.25"/>
    <row r="439" ht="13.8" x14ac:dyDescent="0.25"/>
    <row r="440" ht="13.8" x14ac:dyDescent="0.25"/>
    <row r="441" ht="13.8" x14ac:dyDescent="0.25"/>
    <row r="442" ht="13.8" x14ac:dyDescent="0.25"/>
    <row r="443" ht="13.8" x14ac:dyDescent="0.25"/>
    <row r="444" ht="13.8" x14ac:dyDescent="0.25"/>
    <row r="445" ht="13.8" x14ac:dyDescent="0.25"/>
    <row r="446" ht="13.8" x14ac:dyDescent="0.25"/>
    <row r="447" ht="13.8" x14ac:dyDescent="0.25"/>
    <row r="448" ht="13.8" x14ac:dyDescent="0.25"/>
    <row r="449" ht="13.8" x14ac:dyDescent="0.25"/>
    <row r="450" ht="13.8" x14ac:dyDescent="0.25"/>
    <row r="451" ht="13.8" x14ac:dyDescent="0.25"/>
    <row r="452" ht="13.8" x14ac:dyDescent="0.25"/>
    <row r="453" ht="13.8" x14ac:dyDescent="0.25"/>
    <row r="454" ht="13.8" x14ac:dyDescent="0.25"/>
    <row r="455" ht="13.8" x14ac:dyDescent="0.25"/>
    <row r="456" ht="13.8" x14ac:dyDescent="0.25"/>
    <row r="457" ht="13.8" x14ac:dyDescent="0.25"/>
    <row r="458" ht="13.8" x14ac:dyDescent="0.25"/>
    <row r="459" ht="13.8" x14ac:dyDescent="0.25"/>
    <row r="460" ht="13.8" x14ac:dyDescent="0.25"/>
    <row r="461" ht="13.8" x14ac:dyDescent="0.25"/>
    <row r="462" ht="13.8" x14ac:dyDescent="0.25"/>
    <row r="463" ht="13.8" x14ac:dyDescent="0.25"/>
    <row r="464" ht="13.8" x14ac:dyDescent="0.25"/>
    <row r="465" ht="13.8" x14ac:dyDescent="0.25"/>
    <row r="466" ht="13.8" x14ac:dyDescent="0.25"/>
    <row r="467" ht="13.8" x14ac:dyDescent="0.25"/>
    <row r="468" ht="13.8" x14ac:dyDescent="0.25"/>
    <row r="469" ht="13.8" x14ac:dyDescent="0.25"/>
    <row r="470" ht="13.8" x14ac:dyDescent="0.25"/>
    <row r="471" ht="13.8" x14ac:dyDescent="0.25"/>
    <row r="472" ht="13.8" x14ac:dyDescent="0.25"/>
    <row r="473" ht="13.8" x14ac:dyDescent="0.25"/>
    <row r="474" ht="13.8" x14ac:dyDescent="0.25"/>
    <row r="475" ht="13.8" x14ac:dyDescent="0.25"/>
    <row r="476" ht="13.8" x14ac:dyDescent="0.25"/>
    <row r="477" ht="13.8" x14ac:dyDescent="0.25"/>
    <row r="478" ht="13.8" x14ac:dyDescent="0.25"/>
    <row r="479" ht="13.8" x14ac:dyDescent="0.25"/>
    <row r="480" ht="13.8" x14ac:dyDescent="0.25"/>
    <row r="481" ht="13.8" x14ac:dyDescent="0.25"/>
    <row r="482" ht="13.8" x14ac:dyDescent="0.25"/>
    <row r="483" ht="13.8" x14ac:dyDescent="0.25"/>
    <row r="484" ht="13.8" x14ac:dyDescent="0.25"/>
    <row r="485" ht="13.8" x14ac:dyDescent="0.25"/>
    <row r="486" ht="13.8" x14ac:dyDescent="0.25"/>
    <row r="487" ht="13.8" x14ac:dyDescent="0.25"/>
    <row r="488" ht="13.8" x14ac:dyDescent="0.25"/>
    <row r="489" ht="13.8" x14ac:dyDescent="0.25"/>
    <row r="490" ht="13.8" x14ac:dyDescent="0.25"/>
    <row r="491" ht="13.8" x14ac:dyDescent="0.25"/>
    <row r="492" ht="13.8" x14ac:dyDescent="0.25"/>
    <row r="493" ht="13.8" x14ac:dyDescent="0.25"/>
    <row r="494" ht="13.8" x14ac:dyDescent="0.25"/>
    <row r="495" ht="13.8" x14ac:dyDescent="0.25"/>
    <row r="496" ht="13.8" x14ac:dyDescent="0.25"/>
    <row r="497" ht="13.8" x14ac:dyDescent="0.25"/>
    <row r="498" ht="13.8" x14ac:dyDescent="0.25"/>
    <row r="499" ht="13.8" x14ac:dyDescent="0.25"/>
    <row r="500" ht="13.8" x14ac:dyDescent="0.25"/>
    <row r="501" ht="13.8" x14ac:dyDescent="0.25"/>
    <row r="502" ht="13.8" x14ac:dyDescent="0.25"/>
    <row r="503" ht="13.8" x14ac:dyDescent="0.25"/>
    <row r="504" ht="13.8" x14ac:dyDescent="0.25"/>
    <row r="505" ht="13.8" x14ac:dyDescent="0.25"/>
    <row r="506" ht="13.8" x14ac:dyDescent="0.25"/>
    <row r="507" ht="13.8" x14ac:dyDescent="0.25"/>
    <row r="508" ht="13.8" x14ac:dyDescent="0.25"/>
    <row r="509" ht="13.8" x14ac:dyDescent="0.25"/>
    <row r="510" ht="13.8" x14ac:dyDescent="0.25"/>
    <row r="511" ht="13.8" x14ac:dyDescent="0.25"/>
    <row r="512" ht="13.8" x14ac:dyDescent="0.25"/>
    <row r="513" ht="13.8" x14ac:dyDescent="0.25"/>
    <row r="514" ht="13.8" x14ac:dyDescent="0.25"/>
    <row r="515" ht="13.8" x14ac:dyDescent="0.25"/>
    <row r="516" ht="13.8" x14ac:dyDescent="0.25"/>
    <row r="517" ht="13.8" x14ac:dyDescent="0.25"/>
    <row r="518" ht="13.8" x14ac:dyDescent="0.25"/>
    <row r="519" ht="13.8" x14ac:dyDescent="0.25"/>
    <row r="520" ht="13.8" x14ac:dyDescent="0.25"/>
    <row r="521" ht="13.8" x14ac:dyDescent="0.25"/>
    <row r="522" ht="13.8" x14ac:dyDescent="0.25"/>
    <row r="523" ht="13.8" x14ac:dyDescent="0.25"/>
    <row r="524" ht="13.8" x14ac:dyDescent="0.25"/>
    <row r="525" ht="13.8" x14ac:dyDescent="0.25"/>
    <row r="526" ht="13.8" x14ac:dyDescent="0.25"/>
    <row r="527" ht="13.8" x14ac:dyDescent="0.25"/>
    <row r="528" ht="13.8" x14ac:dyDescent="0.25"/>
    <row r="529" ht="13.8" x14ac:dyDescent="0.25"/>
    <row r="530" ht="13.8" x14ac:dyDescent="0.25"/>
    <row r="531" ht="13.8" x14ac:dyDescent="0.25"/>
    <row r="532" ht="13.8" x14ac:dyDescent="0.25"/>
    <row r="533" ht="13.8" x14ac:dyDescent="0.25"/>
    <row r="534" ht="13.8" x14ac:dyDescent="0.25"/>
    <row r="535" ht="13.8" x14ac:dyDescent="0.25"/>
    <row r="536" ht="13.8" x14ac:dyDescent="0.25"/>
    <row r="537" ht="13.8" x14ac:dyDescent="0.25"/>
    <row r="538" ht="13.8" x14ac:dyDescent="0.25"/>
    <row r="539" ht="13.8" x14ac:dyDescent="0.25"/>
    <row r="540" ht="13.8" x14ac:dyDescent="0.25"/>
    <row r="541" ht="13.8" x14ac:dyDescent="0.25"/>
    <row r="542" ht="13.8" x14ac:dyDescent="0.25"/>
    <row r="543" ht="13.8" x14ac:dyDescent="0.25"/>
    <row r="544" ht="13.8" x14ac:dyDescent="0.25"/>
    <row r="545" ht="13.8" x14ac:dyDescent="0.25"/>
    <row r="546" ht="13.8" x14ac:dyDescent="0.25"/>
    <row r="547" ht="13.8" x14ac:dyDescent="0.25"/>
    <row r="548" ht="13.8" x14ac:dyDescent="0.25"/>
    <row r="549" ht="13.8" x14ac:dyDescent="0.25"/>
    <row r="550" ht="13.8" x14ac:dyDescent="0.25"/>
    <row r="551" ht="13.8" x14ac:dyDescent="0.25"/>
    <row r="552" ht="13.8" x14ac:dyDescent="0.25"/>
    <row r="553" ht="13.8" x14ac:dyDescent="0.25"/>
    <row r="554" ht="13.8" x14ac:dyDescent="0.25"/>
    <row r="555" ht="13.8" x14ac:dyDescent="0.25"/>
    <row r="556" ht="13.8" x14ac:dyDescent="0.25"/>
    <row r="557" ht="13.8" x14ac:dyDescent="0.25"/>
    <row r="558" ht="13.8" x14ac:dyDescent="0.25"/>
    <row r="559" ht="13.8" x14ac:dyDescent="0.25"/>
    <row r="560" ht="13.8" x14ac:dyDescent="0.25"/>
    <row r="561" ht="13.8" x14ac:dyDescent="0.25"/>
    <row r="562" ht="13.8" x14ac:dyDescent="0.25"/>
    <row r="563" ht="13.8" x14ac:dyDescent="0.25"/>
    <row r="564" ht="13.8" x14ac:dyDescent="0.25"/>
    <row r="565" ht="13.8" x14ac:dyDescent="0.25"/>
    <row r="566" ht="13.8" x14ac:dyDescent="0.25"/>
    <row r="567" ht="13.8" x14ac:dyDescent="0.25"/>
    <row r="568" ht="13.8" x14ac:dyDescent="0.25"/>
    <row r="569" ht="13.8" x14ac:dyDescent="0.25"/>
    <row r="570" ht="13.8" x14ac:dyDescent="0.25"/>
    <row r="571" ht="13.8" x14ac:dyDescent="0.25"/>
    <row r="572" ht="13.8" x14ac:dyDescent="0.25"/>
    <row r="573" ht="13.8" x14ac:dyDescent="0.25"/>
    <row r="574" ht="13.8" x14ac:dyDescent="0.25"/>
    <row r="575" ht="13.8" x14ac:dyDescent="0.25"/>
    <row r="576" ht="13.8" x14ac:dyDescent="0.25"/>
    <row r="577" ht="13.8" x14ac:dyDescent="0.25"/>
    <row r="578" ht="13.8" x14ac:dyDescent="0.25"/>
    <row r="579" ht="13.8" x14ac:dyDescent="0.25"/>
    <row r="580" ht="13.8" x14ac:dyDescent="0.25"/>
    <row r="581" ht="13.8" x14ac:dyDescent="0.25"/>
    <row r="582" ht="13.8" x14ac:dyDescent="0.25"/>
    <row r="583" ht="13.8" x14ac:dyDescent="0.25"/>
    <row r="584" ht="13.8" x14ac:dyDescent="0.25"/>
    <row r="585" ht="13.8" x14ac:dyDescent="0.25"/>
    <row r="586" ht="13.8" x14ac:dyDescent="0.25"/>
    <row r="587" ht="13.8" x14ac:dyDescent="0.25"/>
    <row r="588" ht="13.8" x14ac:dyDescent="0.25"/>
    <row r="589" ht="13.8" x14ac:dyDescent="0.25"/>
    <row r="590" ht="13.8" x14ac:dyDescent="0.25"/>
    <row r="591" ht="13.8" x14ac:dyDescent="0.25"/>
    <row r="592" ht="13.8" x14ac:dyDescent="0.25"/>
    <row r="593" ht="13.8" x14ac:dyDescent="0.25"/>
    <row r="594" ht="13.8" x14ac:dyDescent="0.25"/>
    <row r="595" ht="13.8" x14ac:dyDescent="0.25"/>
    <row r="596" ht="13.8" x14ac:dyDescent="0.25"/>
    <row r="597" ht="13.8" x14ac:dyDescent="0.25"/>
    <row r="598" ht="13.8" x14ac:dyDescent="0.25"/>
    <row r="599" ht="13.8" x14ac:dyDescent="0.25"/>
    <row r="600" ht="13.8" x14ac:dyDescent="0.25"/>
    <row r="601" ht="13.8" x14ac:dyDescent="0.25"/>
    <row r="602" ht="13.8" x14ac:dyDescent="0.25"/>
    <row r="603" ht="13.8" x14ac:dyDescent="0.25"/>
    <row r="604" ht="13.8" x14ac:dyDescent="0.25"/>
    <row r="605" ht="13.8" x14ac:dyDescent="0.25"/>
    <row r="606" ht="13.8" x14ac:dyDescent="0.25"/>
    <row r="607" ht="13.8" x14ac:dyDescent="0.25"/>
    <row r="608" ht="13.8" x14ac:dyDescent="0.25"/>
    <row r="609" ht="13.8" x14ac:dyDescent="0.25"/>
    <row r="610" ht="13.8" x14ac:dyDescent="0.25"/>
    <row r="611" ht="13.8" x14ac:dyDescent="0.25"/>
    <row r="612" ht="13.8" x14ac:dyDescent="0.25"/>
    <row r="613" ht="13.8" x14ac:dyDescent="0.25"/>
    <row r="614" ht="13.8" x14ac:dyDescent="0.25"/>
    <row r="615" ht="13.8" x14ac:dyDescent="0.25"/>
    <row r="616" ht="13.8" x14ac:dyDescent="0.25"/>
    <row r="617" ht="13.8" x14ac:dyDescent="0.25"/>
    <row r="618" ht="13.8" x14ac:dyDescent="0.25"/>
    <row r="619" ht="13.8" x14ac:dyDescent="0.25"/>
    <row r="620" ht="13.8" x14ac:dyDescent="0.25"/>
    <row r="621" ht="13.8" x14ac:dyDescent="0.25"/>
    <row r="622" ht="13.8" x14ac:dyDescent="0.25"/>
    <row r="623" ht="13.8" x14ac:dyDescent="0.25"/>
    <row r="624" ht="13.8" x14ac:dyDescent="0.25"/>
    <row r="625" ht="13.8" x14ac:dyDescent="0.25"/>
    <row r="626" ht="13.8" x14ac:dyDescent="0.25"/>
    <row r="627" ht="13.8" x14ac:dyDescent="0.25"/>
    <row r="628" ht="13.8" x14ac:dyDescent="0.25"/>
    <row r="629" ht="13.8" x14ac:dyDescent="0.25"/>
    <row r="630" ht="13.8" x14ac:dyDescent="0.25"/>
    <row r="631" ht="13.8" x14ac:dyDescent="0.25"/>
    <row r="632" ht="13.8" x14ac:dyDescent="0.25"/>
    <row r="633" ht="13.8" x14ac:dyDescent="0.25"/>
    <row r="634" ht="13.8" x14ac:dyDescent="0.25"/>
    <row r="635" ht="13.8" x14ac:dyDescent="0.25"/>
    <row r="636" ht="13.8" x14ac:dyDescent="0.25"/>
    <row r="637" ht="13.8" x14ac:dyDescent="0.25"/>
    <row r="638" ht="13.8" x14ac:dyDescent="0.25"/>
    <row r="639" ht="13.8" x14ac:dyDescent="0.25"/>
    <row r="640" ht="13.8" x14ac:dyDescent="0.25"/>
    <row r="641" ht="13.8" x14ac:dyDescent="0.25"/>
    <row r="642" ht="13.8" x14ac:dyDescent="0.25"/>
    <row r="643" ht="13.8" x14ac:dyDescent="0.25"/>
    <row r="644" ht="13.8" x14ac:dyDescent="0.25"/>
    <row r="645" ht="13.8" x14ac:dyDescent="0.25"/>
    <row r="646" ht="13.8" x14ac:dyDescent="0.25"/>
    <row r="647" ht="13.8" x14ac:dyDescent="0.25"/>
    <row r="648" ht="13.8" x14ac:dyDescent="0.25"/>
    <row r="649" ht="13.8" x14ac:dyDescent="0.25"/>
    <row r="650" ht="13.8" x14ac:dyDescent="0.25"/>
    <row r="651" ht="13.8" x14ac:dyDescent="0.25"/>
    <row r="652" ht="13.8" x14ac:dyDescent="0.25"/>
    <row r="653" ht="13.8" x14ac:dyDescent="0.25"/>
    <row r="654" ht="13.8" x14ac:dyDescent="0.25"/>
    <row r="655" ht="13.8" x14ac:dyDescent="0.25"/>
    <row r="656" ht="13.8" x14ac:dyDescent="0.25"/>
    <row r="657" ht="13.8" x14ac:dyDescent="0.25"/>
    <row r="658" ht="13.8" x14ac:dyDescent="0.25"/>
    <row r="659" ht="13.8" x14ac:dyDescent="0.25"/>
    <row r="660" ht="13.8" x14ac:dyDescent="0.25"/>
    <row r="661" ht="13.8" x14ac:dyDescent="0.25"/>
    <row r="662" ht="13.8" x14ac:dyDescent="0.25"/>
    <row r="663" ht="13.8" x14ac:dyDescent="0.25"/>
    <row r="664" ht="13.8" x14ac:dyDescent="0.25"/>
    <row r="665" ht="13.8" x14ac:dyDescent="0.25"/>
    <row r="666" ht="13.8" x14ac:dyDescent="0.25"/>
    <row r="667" ht="13.8" x14ac:dyDescent="0.25"/>
    <row r="668" ht="13.8" x14ac:dyDescent="0.25"/>
    <row r="669" ht="13.8" x14ac:dyDescent="0.25"/>
    <row r="670" ht="13.8" x14ac:dyDescent="0.25"/>
    <row r="671" ht="13.8" x14ac:dyDescent="0.25"/>
    <row r="672" ht="13.8" x14ac:dyDescent="0.25"/>
    <row r="673" ht="13.8" x14ac:dyDescent="0.25"/>
    <row r="674" ht="13.8" x14ac:dyDescent="0.25"/>
    <row r="675" ht="13.8" x14ac:dyDescent="0.25"/>
    <row r="676" ht="13.8" x14ac:dyDescent="0.25"/>
    <row r="677" ht="13.8" x14ac:dyDescent="0.25"/>
    <row r="678" ht="13.8" x14ac:dyDescent="0.25"/>
    <row r="679" ht="13.8" x14ac:dyDescent="0.25"/>
    <row r="680" ht="13.8" x14ac:dyDescent="0.25"/>
    <row r="681" ht="13.8" x14ac:dyDescent="0.25"/>
    <row r="682" ht="13.8" x14ac:dyDescent="0.25"/>
    <row r="683" ht="13.8" x14ac:dyDescent="0.25"/>
    <row r="684" ht="13.8" x14ac:dyDescent="0.25"/>
    <row r="685" ht="13.8" x14ac:dyDescent="0.25"/>
    <row r="686" ht="13.8" x14ac:dyDescent="0.25"/>
    <row r="687" ht="13.8" x14ac:dyDescent="0.25"/>
    <row r="688" ht="13.8" x14ac:dyDescent="0.25"/>
    <row r="689" ht="13.8" x14ac:dyDescent="0.25"/>
    <row r="690" ht="13.8" x14ac:dyDescent="0.25"/>
    <row r="691" ht="13.8" x14ac:dyDescent="0.25"/>
    <row r="692" ht="13.8" x14ac:dyDescent="0.25"/>
    <row r="693" ht="13.8" x14ac:dyDescent="0.25"/>
    <row r="694" ht="13.8" x14ac:dyDescent="0.25"/>
    <row r="695" ht="13.8" x14ac:dyDescent="0.25"/>
    <row r="696" ht="13.8" x14ac:dyDescent="0.25"/>
    <row r="697" ht="13.8" x14ac:dyDescent="0.25"/>
    <row r="698" ht="13.8" x14ac:dyDescent="0.25"/>
    <row r="699" ht="13.8" x14ac:dyDescent="0.25"/>
    <row r="700" ht="13.8" x14ac:dyDescent="0.25"/>
    <row r="701" ht="13.8" x14ac:dyDescent="0.25"/>
    <row r="702" ht="13.8" x14ac:dyDescent="0.25"/>
    <row r="703" ht="13.8" x14ac:dyDescent="0.25"/>
    <row r="704" ht="13.8" x14ac:dyDescent="0.25"/>
    <row r="705" ht="13.8" x14ac:dyDescent="0.25"/>
    <row r="706" ht="13.8" x14ac:dyDescent="0.25"/>
    <row r="707" ht="13.8" x14ac:dyDescent="0.25"/>
    <row r="708" ht="13.8" x14ac:dyDescent="0.25"/>
    <row r="709" ht="13.8" x14ac:dyDescent="0.25"/>
    <row r="710" ht="13.8" x14ac:dyDescent="0.25"/>
    <row r="711" ht="13.8" x14ac:dyDescent="0.25"/>
    <row r="712" ht="13.8" x14ac:dyDescent="0.25"/>
    <row r="713" ht="13.8" x14ac:dyDescent="0.25"/>
    <row r="714" ht="13.8" x14ac:dyDescent="0.25"/>
    <row r="715" ht="13.8" x14ac:dyDescent="0.25"/>
    <row r="716" ht="13.8" x14ac:dyDescent="0.25"/>
    <row r="717" ht="13.8" x14ac:dyDescent="0.25"/>
    <row r="718" ht="13.8" x14ac:dyDescent="0.25"/>
    <row r="719" ht="13.8" x14ac:dyDescent="0.25"/>
    <row r="720" ht="13.8" x14ac:dyDescent="0.25"/>
    <row r="721" ht="13.8" x14ac:dyDescent="0.25"/>
    <row r="722" ht="13.8" x14ac:dyDescent="0.25"/>
    <row r="723" ht="13.8" x14ac:dyDescent="0.25"/>
    <row r="724" ht="13.8" x14ac:dyDescent="0.25"/>
    <row r="725" ht="13.8" x14ac:dyDescent="0.25"/>
    <row r="726" ht="13.8" x14ac:dyDescent="0.25"/>
    <row r="727" ht="13.8" x14ac:dyDescent="0.25"/>
    <row r="728" ht="13.8" x14ac:dyDescent="0.25"/>
    <row r="729" ht="13.8" x14ac:dyDescent="0.25"/>
    <row r="730" ht="13.8" x14ac:dyDescent="0.25"/>
    <row r="731" ht="13.8" x14ac:dyDescent="0.25"/>
    <row r="732" ht="13.8" x14ac:dyDescent="0.25"/>
    <row r="733" ht="13.8" x14ac:dyDescent="0.25"/>
    <row r="734" ht="13.8" x14ac:dyDescent="0.25"/>
    <row r="735" ht="13.8" x14ac:dyDescent="0.25"/>
    <row r="736" ht="13.8" x14ac:dyDescent="0.25"/>
    <row r="737" ht="13.8" x14ac:dyDescent="0.25"/>
    <row r="738" ht="13.8" x14ac:dyDescent="0.25"/>
    <row r="739" ht="13.8" x14ac:dyDescent="0.25"/>
    <row r="740" ht="13.8" x14ac:dyDescent="0.25"/>
    <row r="741" ht="13.8" x14ac:dyDescent="0.25"/>
    <row r="742" ht="13.8" x14ac:dyDescent="0.25"/>
    <row r="743" ht="13.8" x14ac:dyDescent="0.25"/>
    <row r="744" ht="13.8" x14ac:dyDescent="0.25"/>
    <row r="745" ht="13.8" x14ac:dyDescent="0.25"/>
    <row r="746" ht="13.8" x14ac:dyDescent="0.25"/>
    <row r="747" ht="13.8" x14ac:dyDescent="0.25"/>
    <row r="748" ht="13.8" x14ac:dyDescent="0.25"/>
    <row r="749" ht="13.8" x14ac:dyDescent="0.25"/>
    <row r="750" ht="13.8" x14ac:dyDescent="0.25"/>
    <row r="751" ht="13.8" x14ac:dyDescent="0.25"/>
    <row r="752" ht="13.8" x14ac:dyDescent="0.25"/>
    <row r="753" ht="13.8" x14ac:dyDescent="0.25"/>
    <row r="754" ht="13.8" x14ac:dyDescent="0.25"/>
    <row r="755" ht="13.8" x14ac:dyDescent="0.25"/>
    <row r="756" ht="13.8" x14ac:dyDescent="0.25"/>
    <row r="757" ht="13.8" x14ac:dyDescent="0.25"/>
    <row r="758" ht="13.8" x14ac:dyDescent="0.25"/>
    <row r="759" ht="13.8" x14ac:dyDescent="0.25"/>
    <row r="760" ht="13.8" x14ac:dyDescent="0.25"/>
    <row r="761" ht="13.8" x14ac:dyDescent="0.25"/>
    <row r="762" ht="13.8" x14ac:dyDescent="0.25"/>
    <row r="763" ht="13.8" x14ac:dyDescent="0.25"/>
    <row r="764" ht="13.8" x14ac:dyDescent="0.25"/>
    <row r="765" ht="13.8" x14ac:dyDescent="0.25"/>
    <row r="766" ht="13.8" x14ac:dyDescent="0.25"/>
    <row r="767" ht="13.8" x14ac:dyDescent="0.25"/>
    <row r="768" ht="13.8" x14ac:dyDescent="0.25"/>
    <row r="769" ht="13.8" x14ac:dyDescent="0.25"/>
    <row r="770" ht="13.8" x14ac:dyDescent="0.25"/>
    <row r="771" ht="13.8" x14ac:dyDescent="0.25"/>
    <row r="772" ht="13.8" x14ac:dyDescent="0.25"/>
    <row r="773" ht="13.8" x14ac:dyDescent="0.25"/>
    <row r="774" ht="13.8" x14ac:dyDescent="0.25"/>
    <row r="775" ht="13.8" x14ac:dyDescent="0.25"/>
    <row r="776" ht="13.8" x14ac:dyDescent="0.25"/>
    <row r="777" ht="13.8" x14ac:dyDescent="0.25"/>
    <row r="778" ht="13.8" x14ac:dyDescent="0.25"/>
    <row r="779" ht="13.8" x14ac:dyDescent="0.25"/>
    <row r="780" ht="13.8" x14ac:dyDescent="0.25"/>
    <row r="781" ht="13.8" x14ac:dyDescent="0.25"/>
    <row r="782" ht="13.8" x14ac:dyDescent="0.25"/>
    <row r="783" ht="13.8" x14ac:dyDescent="0.25"/>
    <row r="784" ht="13.8" x14ac:dyDescent="0.25"/>
    <row r="785" ht="13.8" x14ac:dyDescent="0.25"/>
    <row r="786" ht="13.8" x14ac:dyDescent="0.25"/>
    <row r="787" ht="13.8" x14ac:dyDescent="0.25"/>
    <row r="788" ht="13.8" x14ac:dyDescent="0.25"/>
    <row r="789" ht="13.8" x14ac:dyDescent="0.25"/>
    <row r="790" ht="13.8" x14ac:dyDescent="0.25"/>
    <row r="791" ht="13.8" x14ac:dyDescent="0.25"/>
    <row r="792" ht="13.8" x14ac:dyDescent="0.25"/>
    <row r="793" ht="13.8" x14ac:dyDescent="0.25"/>
    <row r="794" ht="13.8" x14ac:dyDescent="0.25"/>
    <row r="795" ht="13.8" x14ac:dyDescent="0.25"/>
    <row r="796" ht="13.8" x14ac:dyDescent="0.25"/>
    <row r="797" ht="13.8" x14ac:dyDescent="0.25"/>
    <row r="798" ht="13.8" x14ac:dyDescent="0.25"/>
    <row r="799" ht="13.8" x14ac:dyDescent="0.25"/>
    <row r="800" ht="13.8" x14ac:dyDescent="0.25"/>
    <row r="801" ht="13.8" x14ac:dyDescent="0.25"/>
    <row r="802" ht="13.8" x14ac:dyDescent="0.25"/>
    <row r="803" ht="13.8" x14ac:dyDescent="0.25"/>
    <row r="804" ht="13.8" x14ac:dyDescent="0.25"/>
    <row r="805" ht="13.8" x14ac:dyDescent="0.25"/>
    <row r="806" ht="13.8" x14ac:dyDescent="0.25"/>
    <row r="807" ht="13.8" x14ac:dyDescent="0.25"/>
    <row r="808" ht="13.8" x14ac:dyDescent="0.25"/>
    <row r="809" ht="13.8" x14ac:dyDescent="0.25"/>
    <row r="810" ht="13.8" x14ac:dyDescent="0.25"/>
    <row r="811" ht="13.8" x14ac:dyDescent="0.25"/>
    <row r="812" ht="13.8" x14ac:dyDescent="0.25"/>
    <row r="813" ht="13.8" x14ac:dyDescent="0.25"/>
    <row r="814" ht="13.8" x14ac:dyDescent="0.25"/>
    <row r="815" ht="13.8" x14ac:dyDescent="0.25"/>
    <row r="816" ht="13.8" x14ac:dyDescent="0.25"/>
    <row r="817" ht="13.8" x14ac:dyDescent="0.25"/>
    <row r="818" ht="13.8" x14ac:dyDescent="0.25"/>
    <row r="819" ht="13.8" x14ac:dyDescent="0.25"/>
    <row r="820" ht="13.8" x14ac:dyDescent="0.25"/>
    <row r="821" ht="13.8" x14ac:dyDescent="0.25"/>
    <row r="822" ht="13.8" x14ac:dyDescent="0.25"/>
    <row r="823" ht="13.8" x14ac:dyDescent="0.25"/>
    <row r="824" ht="13.8" x14ac:dyDescent="0.25"/>
    <row r="825" ht="13.8" x14ac:dyDescent="0.25"/>
    <row r="826" ht="13.8" x14ac:dyDescent="0.25"/>
    <row r="827" ht="13.8" x14ac:dyDescent="0.25"/>
    <row r="828" ht="13.8" x14ac:dyDescent="0.25"/>
    <row r="829" ht="13.8" x14ac:dyDescent="0.25"/>
    <row r="830" ht="13.8" x14ac:dyDescent="0.25"/>
    <row r="831" ht="13.8" x14ac:dyDescent="0.25"/>
    <row r="832" ht="13.8" x14ac:dyDescent="0.25"/>
    <row r="833" ht="13.8" x14ac:dyDescent="0.25"/>
    <row r="834" ht="13.8" x14ac:dyDescent="0.25"/>
    <row r="835" ht="13.8" x14ac:dyDescent="0.25"/>
    <row r="836" ht="13.8" x14ac:dyDescent="0.25"/>
    <row r="837" ht="13.8" x14ac:dyDescent="0.25"/>
    <row r="838" ht="13.8" x14ac:dyDescent="0.25"/>
    <row r="839" ht="13.8" x14ac:dyDescent="0.25"/>
    <row r="840" ht="13.8" x14ac:dyDescent="0.25"/>
    <row r="841" ht="13.8" x14ac:dyDescent="0.25"/>
    <row r="842" ht="13.8" x14ac:dyDescent="0.25"/>
    <row r="843" ht="13.8" x14ac:dyDescent="0.25"/>
    <row r="844" ht="13.8" x14ac:dyDescent="0.25"/>
    <row r="845" ht="13.8" x14ac:dyDescent="0.25"/>
    <row r="846" ht="13.8" x14ac:dyDescent="0.25"/>
    <row r="847" ht="13.8" x14ac:dyDescent="0.25"/>
    <row r="848" ht="13.8" x14ac:dyDescent="0.25"/>
    <row r="849" ht="13.8" x14ac:dyDescent="0.25"/>
    <row r="850" ht="13.8" x14ac:dyDescent="0.25"/>
    <row r="851" ht="13.8" x14ac:dyDescent="0.25"/>
    <row r="852" ht="13.8" x14ac:dyDescent="0.25"/>
    <row r="853" ht="13.8" x14ac:dyDescent="0.25"/>
    <row r="854" ht="13.8" x14ac:dyDescent="0.25"/>
    <row r="855" ht="13.8" x14ac:dyDescent="0.25"/>
    <row r="856" ht="13.8" x14ac:dyDescent="0.25"/>
    <row r="857" ht="13.8" x14ac:dyDescent="0.25"/>
    <row r="858" ht="13.8" x14ac:dyDescent="0.25"/>
    <row r="859" ht="13.8" x14ac:dyDescent="0.25"/>
    <row r="860" ht="13.8" x14ac:dyDescent="0.25"/>
    <row r="861" ht="13.8" x14ac:dyDescent="0.25"/>
    <row r="862" ht="13.8" x14ac:dyDescent="0.25"/>
    <row r="863" ht="13.8" x14ac:dyDescent="0.25"/>
    <row r="864" ht="13.8" x14ac:dyDescent="0.25"/>
    <row r="865" ht="13.8" x14ac:dyDescent="0.25"/>
    <row r="866" ht="13.8" x14ac:dyDescent="0.25"/>
    <row r="867" ht="13.8" x14ac:dyDescent="0.25"/>
    <row r="868" ht="13.8" x14ac:dyDescent="0.25"/>
    <row r="869" ht="13.8" x14ac:dyDescent="0.25"/>
    <row r="870" ht="13.8" x14ac:dyDescent="0.25"/>
    <row r="871" ht="13.8" x14ac:dyDescent="0.25"/>
    <row r="872" ht="13.8" x14ac:dyDescent="0.25"/>
    <row r="873" ht="13.8" x14ac:dyDescent="0.25"/>
    <row r="874" ht="13.8" x14ac:dyDescent="0.25"/>
    <row r="875" ht="13.8" x14ac:dyDescent="0.25"/>
    <row r="876" ht="13.8" x14ac:dyDescent="0.25"/>
    <row r="877" ht="13.8" x14ac:dyDescent="0.25"/>
    <row r="878" ht="13.8" x14ac:dyDescent="0.25"/>
    <row r="879" ht="13.8" x14ac:dyDescent="0.25"/>
    <row r="880" ht="13.8" x14ac:dyDescent="0.25"/>
    <row r="881" ht="13.8" x14ac:dyDescent="0.25"/>
    <row r="882" ht="13.8" x14ac:dyDescent="0.25"/>
    <row r="883" ht="13.8" x14ac:dyDescent="0.25"/>
    <row r="884" ht="13.8" x14ac:dyDescent="0.25"/>
    <row r="885" ht="13.8" x14ac:dyDescent="0.25"/>
    <row r="886" ht="13.8" x14ac:dyDescent="0.25"/>
    <row r="887" ht="13.8" x14ac:dyDescent="0.25"/>
    <row r="888" ht="13.8" x14ac:dyDescent="0.25"/>
    <row r="889" ht="13.8" x14ac:dyDescent="0.25"/>
    <row r="890" ht="13.8" x14ac:dyDescent="0.25"/>
    <row r="891" ht="13.8" x14ac:dyDescent="0.25"/>
    <row r="892" ht="13.8" x14ac:dyDescent="0.25"/>
    <row r="893" ht="13.8" x14ac:dyDescent="0.25"/>
    <row r="894" ht="13.8" x14ac:dyDescent="0.25"/>
    <row r="895" ht="13.8" x14ac:dyDescent="0.25"/>
    <row r="896" ht="13.8" x14ac:dyDescent="0.25"/>
    <row r="897" ht="13.8" x14ac:dyDescent="0.25"/>
    <row r="898" ht="13.8" x14ac:dyDescent="0.25"/>
    <row r="899" ht="13.8" x14ac:dyDescent="0.25"/>
    <row r="900" ht="13.8" x14ac:dyDescent="0.25"/>
    <row r="901" ht="13.8" x14ac:dyDescent="0.25"/>
    <row r="902" ht="13.8" x14ac:dyDescent="0.25"/>
    <row r="903" ht="13.8" x14ac:dyDescent="0.25"/>
    <row r="904" ht="13.8" x14ac:dyDescent="0.25"/>
    <row r="905" ht="13.8" x14ac:dyDescent="0.25"/>
    <row r="906" ht="13.8" x14ac:dyDescent="0.25"/>
    <row r="907" ht="13.8" x14ac:dyDescent="0.25"/>
    <row r="908" ht="13.8" x14ac:dyDescent="0.25"/>
    <row r="909" ht="13.8" x14ac:dyDescent="0.25"/>
    <row r="910" ht="13.8" x14ac:dyDescent="0.25"/>
    <row r="911" ht="13.8" x14ac:dyDescent="0.25"/>
    <row r="912" ht="13.8" x14ac:dyDescent="0.25"/>
    <row r="913" ht="13.8" x14ac:dyDescent="0.25"/>
    <row r="914" ht="13.8" x14ac:dyDescent="0.25"/>
    <row r="915" ht="13.8" x14ac:dyDescent="0.25"/>
    <row r="916" ht="13.8" x14ac:dyDescent="0.25"/>
    <row r="917" ht="13.8" x14ac:dyDescent="0.25"/>
    <row r="918" ht="13.8" x14ac:dyDescent="0.25"/>
    <row r="919" ht="13.8" x14ac:dyDescent="0.25"/>
    <row r="920" ht="13.8" x14ac:dyDescent="0.25"/>
    <row r="921" ht="13.8" x14ac:dyDescent="0.25"/>
    <row r="922" ht="13.8" x14ac:dyDescent="0.25"/>
    <row r="923" ht="13.8" x14ac:dyDescent="0.25"/>
    <row r="924" ht="13.8" x14ac:dyDescent="0.25"/>
    <row r="925" ht="13.8" x14ac:dyDescent="0.25"/>
    <row r="926" ht="13.8" x14ac:dyDescent="0.25"/>
    <row r="927" ht="13.8" x14ac:dyDescent="0.25"/>
    <row r="928" ht="13.8" x14ac:dyDescent="0.25"/>
    <row r="929" ht="13.8" x14ac:dyDescent="0.25"/>
    <row r="930" ht="13.8" x14ac:dyDescent="0.25"/>
    <row r="931" ht="13.8" x14ac:dyDescent="0.25"/>
    <row r="932" ht="13.8" x14ac:dyDescent="0.25"/>
    <row r="933" ht="13.8" x14ac:dyDescent="0.25"/>
    <row r="934" ht="13.8" x14ac:dyDescent="0.25"/>
    <row r="935" ht="13.8" x14ac:dyDescent="0.25"/>
    <row r="936" ht="13.8" x14ac:dyDescent="0.25"/>
    <row r="937" ht="13.8" x14ac:dyDescent="0.25"/>
    <row r="938" ht="13.8" x14ac:dyDescent="0.25"/>
    <row r="939" ht="13.8" x14ac:dyDescent="0.25"/>
    <row r="940" ht="13.8" x14ac:dyDescent="0.25"/>
    <row r="941" ht="13.8" x14ac:dyDescent="0.25"/>
    <row r="942" ht="13.8" x14ac:dyDescent="0.25"/>
    <row r="943" ht="13.8" x14ac:dyDescent="0.25"/>
    <row r="944" ht="13.8" x14ac:dyDescent="0.25"/>
    <row r="945" ht="13.8" x14ac:dyDescent="0.25"/>
    <row r="946" ht="13.8" x14ac:dyDescent="0.25"/>
    <row r="947" ht="13.8" x14ac:dyDescent="0.25"/>
    <row r="948" ht="13.8" x14ac:dyDescent="0.25"/>
    <row r="949" ht="13.8" x14ac:dyDescent="0.25"/>
    <row r="950" ht="13.8" x14ac:dyDescent="0.25"/>
    <row r="951" ht="13.8" x14ac:dyDescent="0.25"/>
    <row r="952" ht="13.8" x14ac:dyDescent="0.25"/>
    <row r="953" ht="13.8" x14ac:dyDescent="0.25"/>
    <row r="954" ht="13.8" x14ac:dyDescent="0.25"/>
    <row r="955" ht="13.8" x14ac:dyDescent="0.25"/>
    <row r="956" ht="13.8" x14ac:dyDescent="0.25"/>
    <row r="957" ht="13.8" x14ac:dyDescent="0.25"/>
    <row r="958" ht="13.8" x14ac:dyDescent="0.25"/>
    <row r="959" ht="13.8" x14ac:dyDescent="0.25"/>
    <row r="960" ht="13.8" x14ac:dyDescent="0.25"/>
    <row r="961" ht="13.8" x14ac:dyDescent="0.25"/>
    <row r="962" ht="13.8" x14ac:dyDescent="0.25"/>
    <row r="963" ht="13.8" x14ac:dyDescent="0.25"/>
    <row r="964" ht="13.8" x14ac:dyDescent="0.25"/>
    <row r="965" ht="13.8" x14ac:dyDescent="0.25"/>
    <row r="966" ht="13.8" x14ac:dyDescent="0.25"/>
    <row r="967" ht="13.8" x14ac:dyDescent="0.25"/>
    <row r="968" ht="13.8" x14ac:dyDescent="0.25"/>
    <row r="969" ht="13.8" x14ac:dyDescent="0.25"/>
    <row r="970" ht="13.8" x14ac:dyDescent="0.25"/>
    <row r="971" ht="13.8" x14ac:dyDescent="0.25"/>
    <row r="972" ht="13.8" x14ac:dyDescent="0.25"/>
    <row r="973" ht="13.8" x14ac:dyDescent="0.25"/>
    <row r="974" ht="13.8" x14ac:dyDescent="0.25"/>
    <row r="975" ht="13.8" x14ac:dyDescent="0.25"/>
    <row r="976" ht="13.8" x14ac:dyDescent="0.25"/>
    <row r="977" ht="13.8" x14ac:dyDescent="0.25"/>
    <row r="978" ht="13.8" x14ac:dyDescent="0.25"/>
    <row r="979" ht="13.8" x14ac:dyDescent="0.25"/>
    <row r="980" ht="13.8" x14ac:dyDescent="0.25"/>
    <row r="981" ht="13.8" x14ac:dyDescent="0.25"/>
    <row r="982" ht="13.8" x14ac:dyDescent="0.25"/>
    <row r="983" ht="13.8" x14ac:dyDescent="0.25"/>
    <row r="984" ht="13.8" x14ac:dyDescent="0.25"/>
    <row r="985" ht="13.8" x14ac:dyDescent="0.25"/>
    <row r="986" ht="13.8" x14ac:dyDescent="0.25"/>
    <row r="987" ht="13.8" x14ac:dyDescent="0.25"/>
    <row r="988" ht="13.8" x14ac:dyDescent="0.25"/>
    <row r="989" ht="13.8" x14ac:dyDescent="0.25"/>
    <row r="990" ht="13.8" x14ac:dyDescent="0.25"/>
    <row r="991" ht="13.8" x14ac:dyDescent="0.25"/>
    <row r="992" ht="13.8" x14ac:dyDescent="0.25"/>
    <row r="993" ht="13.8" x14ac:dyDescent="0.25"/>
    <row r="994" ht="13.8" x14ac:dyDescent="0.25"/>
    <row r="995" ht="13.8" x14ac:dyDescent="0.25"/>
    <row r="996" ht="13.8" x14ac:dyDescent="0.25"/>
    <row r="997" ht="13.8" x14ac:dyDescent="0.25"/>
    <row r="998" ht="13.8" x14ac:dyDescent="0.25"/>
    <row r="999" ht="13.8" x14ac:dyDescent="0.25"/>
    <row r="1000" ht="13.8" x14ac:dyDescent="0.25"/>
    <row r="1001" ht="13.8" x14ac:dyDescent="0.25"/>
    <row r="1002" ht="13.8" x14ac:dyDescent="0.25"/>
    <row r="1003" ht="13.8" x14ac:dyDescent="0.25"/>
    <row r="1004" ht="13.8" x14ac:dyDescent="0.25"/>
    <row r="1005" ht="13.8" x14ac:dyDescent="0.25"/>
    <row r="1006" ht="13.8" x14ac:dyDescent="0.25"/>
    <row r="1007" ht="13.8" x14ac:dyDescent="0.25"/>
    <row r="1008" ht="13.8" x14ac:dyDescent="0.25"/>
    <row r="1009" ht="13.8" x14ac:dyDescent="0.25"/>
    <row r="1010" ht="13.8" x14ac:dyDescent="0.25"/>
    <row r="1011" ht="13.8" x14ac:dyDescent="0.25"/>
    <row r="1012" ht="13.8" x14ac:dyDescent="0.25"/>
    <row r="1013" ht="13.8" x14ac:dyDescent="0.25"/>
    <row r="1014" ht="13.8" x14ac:dyDescent="0.25"/>
    <row r="1015" ht="13.8" x14ac:dyDescent="0.25"/>
    <row r="1016" ht="13.8" x14ac:dyDescent="0.25"/>
    <row r="1017" ht="13.8" x14ac:dyDescent="0.25"/>
    <row r="1018" ht="13.8" x14ac:dyDescent="0.25"/>
    <row r="1019" ht="13.8" x14ac:dyDescent="0.25"/>
    <row r="1020" ht="13.8" x14ac:dyDescent="0.25"/>
    <row r="1021" ht="13.8" x14ac:dyDescent="0.25"/>
    <row r="1022" ht="13.8" x14ac:dyDescent="0.25"/>
    <row r="1023" ht="13.8" x14ac:dyDescent="0.25"/>
    <row r="1024" ht="13.8" x14ac:dyDescent="0.25"/>
    <row r="1025" ht="13.8" x14ac:dyDescent="0.25"/>
    <row r="1026" ht="13.8" x14ac:dyDescent="0.25"/>
    <row r="1027" ht="13.8" x14ac:dyDescent="0.25"/>
    <row r="1028" ht="13.8" x14ac:dyDescent="0.25"/>
    <row r="1029" ht="13.8" x14ac:dyDescent="0.25"/>
    <row r="1030" ht="13.8" x14ac:dyDescent="0.25"/>
    <row r="1031" ht="13.8" x14ac:dyDescent="0.25"/>
    <row r="1032" ht="13.8" x14ac:dyDescent="0.25"/>
    <row r="1033" ht="13.8" x14ac:dyDescent="0.25"/>
    <row r="1034" ht="13.8" x14ac:dyDescent="0.25"/>
    <row r="1035" ht="13.8" x14ac:dyDescent="0.25"/>
    <row r="1036" ht="13.8" x14ac:dyDescent="0.25"/>
    <row r="1037" ht="13.8" x14ac:dyDescent="0.25"/>
    <row r="1038" ht="13.8" x14ac:dyDescent="0.25"/>
    <row r="1039" ht="13.8" x14ac:dyDescent="0.25"/>
    <row r="1040" ht="13.8" x14ac:dyDescent="0.25"/>
    <row r="1041" ht="13.8" x14ac:dyDescent="0.25"/>
    <row r="1042" ht="13.8" x14ac:dyDescent="0.25"/>
  </sheetData>
  <mergeCells count="83">
    <mergeCell ref="A103:I103"/>
    <mergeCell ref="A1:J1"/>
    <mergeCell ref="A2:J2"/>
    <mergeCell ref="A3:J3"/>
    <mergeCell ref="B4:J4"/>
    <mergeCell ref="A5:J5"/>
    <mergeCell ref="A157:F157"/>
    <mergeCell ref="A123:I123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69:F169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81:F181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93:F193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205:F205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17:F217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8:F218"/>
    <mergeCell ref="A219:F219"/>
    <mergeCell ref="A220:F220"/>
    <mergeCell ref="A221:F221"/>
    <mergeCell ref="A222:F222"/>
  </mergeCells>
  <dataValidations count="4">
    <dataValidation type="list" allowBlank="1" sqref="D125:D134 D105:D114 D7:D88" xr:uid="{C39DACD6-E2FF-4EAC-AD24-A054F0F8B2E6}">
      <formula1>"AGP,CLH,CLT,COM,CTD,CTI,DES,DISP,ELE,ESG,EST,EXM,EXQ,EXR,FRQ,REV,VAGO"</formula1>
    </dataValidation>
    <dataValidation type="list" allowBlank="1" sqref="B105:B114" xr:uid="{E908EB77-87B5-4710-B9C3-A3732697C47A}">
      <formula1>"FDA,FDA-1,FDA-2,FDA-3,FDA-4"</formula1>
    </dataValidation>
    <dataValidation type="list" allowBlank="1" sqref="B125:B134" xr:uid="{A7BC3252-96B5-40AA-8DB8-7C7A47766FB5}">
      <formula1>"FGS-1,FGS-2,FGS-3,FGA-1,FGA-2,FGA-3"</formula1>
    </dataValidation>
    <dataValidation type="list" allowBlank="1" sqref="B7:B88" xr:uid="{37CFD9F6-3193-4653-BDC7-05FBCAA6920E}">
      <formula1>"DAS,DAS-1,DAS-2,DAS-3,DAS-4,DAS-5,CAA-1,CAA-2,CAA-3,CAA-4,CAA-5"</formula1>
    </dataValidation>
  </dataValidations>
  <pageMargins left="0.74791666666666701" right="0.74791666666666701" top="0.98402777777777795" bottom="0.98402777777777795" header="0" footer="0"/>
  <pageSetup paperSize="9" orientation="portrait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52DC4-F26D-4DB4-A22C-A944C4664E1D}">
  <sheetPr codeName="Planilha3"/>
  <dimension ref="A1:AD1042"/>
  <sheetViews>
    <sheetView topLeftCell="B31" zoomScale="102" zoomScaleNormal="102" workbookViewId="0">
      <selection activeCell="D56" sqref="D56"/>
    </sheetView>
  </sheetViews>
  <sheetFormatPr defaultColWidth="12.59765625" defaultRowHeight="15" customHeight="1" x14ac:dyDescent="0.25"/>
  <cols>
    <col min="1" max="1" width="71" customWidth="1"/>
    <col min="2" max="2" width="12" customWidth="1"/>
    <col min="3" max="3" width="17.3984375" customWidth="1"/>
    <col min="4" max="4" width="14.5" customWidth="1"/>
    <col min="5" max="5" width="9.8984375" customWidth="1"/>
    <col min="6" max="6" width="52.8984375" customWidth="1"/>
    <col min="7" max="7" width="19.8984375" customWidth="1"/>
    <col min="8" max="8" width="18.19921875" customWidth="1"/>
    <col min="9" max="9" width="17.8984375" customWidth="1"/>
    <col min="10" max="10" width="15" customWidth="1"/>
    <col min="11" max="16" width="8" customWidth="1"/>
    <col min="17" max="17" width="43.8984375" customWidth="1"/>
    <col min="18" max="30" width="8" customWidth="1"/>
  </cols>
  <sheetData>
    <row r="1" spans="1:30" ht="21" x14ac:dyDescent="0.4">
      <c r="A1" s="76" t="s">
        <v>179</v>
      </c>
      <c r="B1" s="70"/>
      <c r="C1" s="70"/>
      <c r="D1" s="70"/>
      <c r="E1" s="70"/>
      <c r="F1" s="70"/>
      <c r="G1" s="70"/>
      <c r="H1" s="70"/>
      <c r="I1" s="70"/>
      <c r="J1" s="7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0" ht="21" x14ac:dyDescent="0.4">
      <c r="A2" s="77" t="s">
        <v>178</v>
      </c>
      <c r="B2" s="66"/>
      <c r="C2" s="66"/>
      <c r="D2" s="66"/>
      <c r="E2" s="66"/>
      <c r="F2" s="66"/>
      <c r="G2" s="66"/>
      <c r="H2" s="66"/>
      <c r="I2" s="66"/>
      <c r="J2" s="6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30" ht="21" x14ac:dyDescent="0.35">
      <c r="A3" s="77" t="s">
        <v>180</v>
      </c>
      <c r="B3" s="66"/>
      <c r="C3" s="66"/>
      <c r="D3" s="66"/>
      <c r="E3" s="66"/>
      <c r="F3" s="66"/>
      <c r="G3" s="66"/>
      <c r="H3" s="66"/>
      <c r="I3" s="66"/>
      <c r="J3" s="66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</row>
    <row r="4" spans="1:30" ht="13.8" x14ac:dyDescent="0.25">
      <c r="A4" s="4" t="s">
        <v>324</v>
      </c>
      <c r="B4" s="78"/>
      <c r="C4" s="66"/>
      <c r="D4" s="66"/>
      <c r="E4" s="66"/>
      <c r="F4" s="66"/>
      <c r="G4" s="66"/>
      <c r="H4" s="66"/>
      <c r="I4" s="66"/>
      <c r="J4" s="67"/>
      <c r="K4" s="5"/>
    </row>
    <row r="5" spans="1:30" ht="14.4" x14ac:dyDescent="0.25">
      <c r="A5" s="74" t="s">
        <v>0</v>
      </c>
      <c r="B5" s="66"/>
      <c r="C5" s="66"/>
      <c r="D5" s="66"/>
      <c r="E5" s="66"/>
      <c r="F5" s="66"/>
      <c r="G5" s="66"/>
      <c r="H5" s="66"/>
      <c r="I5" s="66"/>
      <c r="J5" s="67"/>
      <c r="K5" s="6"/>
      <c r="L5" s="7"/>
      <c r="M5" s="8"/>
      <c r="N5" s="8"/>
      <c r="O5" s="8"/>
      <c r="P5" s="8"/>
      <c r="Q5" s="8"/>
    </row>
    <row r="6" spans="1:30" ht="27.6" x14ac:dyDescent="0.25">
      <c r="A6" s="52" t="s">
        <v>1</v>
      </c>
      <c r="B6" s="52" t="s">
        <v>2</v>
      </c>
      <c r="C6" s="52" t="s">
        <v>3</v>
      </c>
      <c r="D6" s="52" t="s">
        <v>4</v>
      </c>
      <c r="E6" s="9" t="s">
        <v>5</v>
      </c>
      <c r="F6" s="52" t="s">
        <v>6</v>
      </c>
      <c r="G6" s="9" t="s">
        <v>7</v>
      </c>
      <c r="H6" s="9" t="s">
        <v>8</v>
      </c>
      <c r="I6" s="9" t="s">
        <v>9</v>
      </c>
      <c r="J6" s="9" t="s">
        <v>10</v>
      </c>
      <c r="K6" s="10"/>
      <c r="L6" s="11"/>
      <c r="M6" s="11"/>
      <c r="N6" s="11"/>
      <c r="O6" s="11"/>
      <c r="P6" s="11"/>
      <c r="Q6" s="11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</row>
    <row r="7" spans="1:30" ht="14.4" x14ac:dyDescent="0.25">
      <c r="A7" s="57" t="s">
        <v>181</v>
      </c>
      <c r="B7" s="55" t="s">
        <v>21</v>
      </c>
      <c r="C7" s="55" t="s">
        <v>238</v>
      </c>
      <c r="D7" s="56" t="s">
        <v>305</v>
      </c>
      <c r="E7" s="58">
        <v>1</v>
      </c>
      <c r="F7" s="57" t="s">
        <v>239</v>
      </c>
      <c r="G7" s="59">
        <v>0</v>
      </c>
      <c r="H7" s="16">
        <v>0</v>
      </c>
      <c r="I7" s="16">
        <v>14105.6</v>
      </c>
      <c r="J7" s="17">
        <f t="shared" ref="J7:J84" si="0">SUM(G7:I7)</f>
        <v>14105.6</v>
      </c>
      <c r="K7" s="18"/>
      <c r="L7" s="18"/>
      <c r="M7" s="18"/>
      <c r="N7" s="18"/>
      <c r="O7" s="18"/>
      <c r="P7" s="18"/>
      <c r="Q7" s="18"/>
      <c r="R7" s="19"/>
      <c r="S7" s="19"/>
      <c r="T7" s="19"/>
      <c r="U7" s="19"/>
      <c r="V7" s="19"/>
      <c r="W7" s="19"/>
      <c r="X7" s="19"/>
      <c r="Y7" s="19"/>
      <c r="Z7" s="19"/>
      <c r="AA7" s="5"/>
      <c r="AB7" s="5"/>
      <c r="AC7" s="5"/>
      <c r="AD7" s="5"/>
    </row>
    <row r="8" spans="1:30" ht="14.4" x14ac:dyDescent="0.25">
      <c r="A8" s="57" t="s">
        <v>182</v>
      </c>
      <c r="B8" s="56" t="s">
        <v>21</v>
      </c>
      <c r="C8" s="55" t="s">
        <v>238</v>
      </c>
      <c r="D8" s="56" t="s">
        <v>305</v>
      </c>
      <c r="E8" s="58">
        <v>1</v>
      </c>
      <c r="F8" s="57" t="s">
        <v>240</v>
      </c>
      <c r="G8" s="59">
        <v>0</v>
      </c>
      <c r="H8" s="16">
        <v>0</v>
      </c>
      <c r="I8" s="16">
        <v>12064</v>
      </c>
      <c r="J8" s="17">
        <f t="shared" si="0"/>
        <v>12064</v>
      </c>
      <c r="K8" s="18"/>
      <c r="L8" s="18"/>
      <c r="M8" s="18"/>
      <c r="N8" s="18"/>
      <c r="O8" s="18"/>
      <c r="P8" s="18"/>
      <c r="Q8" s="18"/>
      <c r="R8" s="51"/>
      <c r="S8" s="51"/>
      <c r="T8" s="51"/>
      <c r="U8" s="51"/>
      <c r="V8" s="51"/>
      <c r="W8" s="51"/>
      <c r="X8" s="51"/>
      <c r="Y8" s="51"/>
      <c r="Z8" s="51"/>
      <c r="AA8" s="5"/>
      <c r="AB8" s="5"/>
      <c r="AC8" s="5"/>
      <c r="AD8" s="5"/>
    </row>
    <row r="9" spans="1:30" ht="14.4" x14ac:dyDescent="0.25">
      <c r="A9" s="57" t="s">
        <v>183</v>
      </c>
      <c r="B9" s="56" t="s">
        <v>21</v>
      </c>
      <c r="C9" s="55" t="s">
        <v>238</v>
      </c>
      <c r="D9" s="56" t="s">
        <v>305</v>
      </c>
      <c r="E9" s="58">
        <v>1</v>
      </c>
      <c r="F9" s="57" t="s">
        <v>241</v>
      </c>
      <c r="G9" s="59">
        <v>0</v>
      </c>
      <c r="H9" s="16">
        <v>0</v>
      </c>
      <c r="I9" s="16">
        <v>12064</v>
      </c>
      <c r="J9" s="17">
        <f t="shared" si="0"/>
        <v>12064</v>
      </c>
      <c r="K9" s="18"/>
      <c r="L9" s="18"/>
      <c r="M9" s="18"/>
      <c r="N9" s="18"/>
      <c r="O9" s="18"/>
      <c r="P9" s="18"/>
      <c r="Q9" s="18"/>
      <c r="R9" s="51"/>
      <c r="S9" s="51"/>
      <c r="T9" s="51"/>
      <c r="U9" s="51"/>
      <c r="V9" s="51"/>
      <c r="W9" s="51"/>
      <c r="X9" s="51"/>
      <c r="Y9" s="51"/>
      <c r="Z9" s="51"/>
      <c r="AA9" s="5"/>
      <c r="AB9" s="5"/>
      <c r="AC9" s="5"/>
      <c r="AD9" s="5"/>
    </row>
    <row r="10" spans="1:30" ht="14.4" x14ac:dyDescent="0.25">
      <c r="A10" s="57" t="s">
        <v>184</v>
      </c>
      <c r="B10" s="56" t="s">
        <v>21</v>
      </c>
      <c r="C10" s="55" t="s">
        <v>238</v>
      </c>
      <c r="D10" s="56" t="s">
        <v>304</v>
      </c>
      <c r="E10" s="58">
        <v>1</v>
      </c>
      <c r="F10" s="57" t="s">
        <v>242</v>
      </c>
      <c r="G10" s="59">
        <v>0</v>
      </c>
      <c r="H10" s="16">
        <v>3016</v>
      </c>
      <c r="I10" s="16">
        <v>12064</v>
      </c>
      <c r="J10" s="17">
        <f t="shared" si="0"/>
        <v>15080</v>
      </c>
      <c r="K10" s="18"/>
      <c r="L10" s="18"/>
      <c r="M10" s="18"/>
      <c r="N10" s="18"/>
      <c r="O10" s="18"/>
      <c r="P10" s="18"/>
      <c r="Q10" s="18"/>
      <c r="R10" s="51"/>
      <c r="S10" s="51"/>
      <c r="T10" s="51"/>
      <c r="U10" s="51"/>
      <c r="V10" s="51"/>
      <c r="W10" s="51"/>
      <c r="X10" s="51"/>
      <c r="Y10" s="51"/>
      <c r="Z10" s="51"/>
      <c r="AA10" s="5"/>
      <c r="AB10" s="5"/>
      <c r="AC10" s="5"/>
      <c r="AD10" s="5"/>
    </row>
    <row r="11" spans="1:30" ht="14.4" x14ac:dyDescent="0.25">
      <c r="A11" s="57" t="s">
        <v>185</v>
      </c>
      <c r="B11" s="56" t="s">
        <v>25</v>
      </c>
      <c r="C11" s="55" t="s">
        <v>238</v>
      </c>
      <c r="D11" s="56" t="s">
        <v>304</v>
      </c>
      <c r="E11" s="58">
        <v>1</v>
      </c>
      <c r="F11" s="57" t="s">
        <v>243</v>
      </c>
      <c r="G11" s="59">
        <v>0</v>
      </c>
      <c r="H11" s="16">
        <v>1695.65</v>
      </c>
      <c r="I11" s="16">
        <v>6782.62</v>
      </c>
      <c r="J11" s="17">
        <f t="shared" si="0"/>
        <v>8478.27</v>
      </c>
      <c r="K11" s="18"/>
      <c r="L11" s="18"/>
      <c r="M11" s="18"/>
      <c r="N11" s="18"/>
      <c r="O11" s="18"/>
      <c r="P11" s="18"/>
      <c r="Q11" s="18"/>
      <c r="R11" s="51"/>
      <c r="S11" s="51"/>
      <c r="T11" s="51"/>
      <c r="U11" s="51"/>
      <c r="V11" s="51"/>
      <c r="W11" s="51"/>
      <c r="X11" s="51"/>
      <c r="Y11" s="51"/>
      <c r="Z11" s="51"/>
      <c r="AA11" s="5"/>
      <c r="AB11" s="5"/>
      <c r="AC11" s="5"/>
      <c r="AD11" s="5"/>
    </row>
    <row r="12" spans="1:30" ht="14.4" x14ac:dyDescent="0.25">
      <c r="A12" s="57" t="s">
        <v>186</v>
      </c>
      <c r="B12" s="56" t="s">
        <v>25</v>
      </c>
      <c r="C12" s="55" t="s">
        <v>238</v>
      </c>
      <c r="D12" s="56" t="s">
        <v>305</v>
      </c>
      <c r="E12" s="58">
        <v>1</v>
      </c>
      <c r="F12" s="57" t="s">
        <v>244</v>
      </c>
      <c r="G12" s="59">
        <v>0</v>
      </c>
      <c r="H12" s="16">
        <v>0</v>
      </c>
      <c r="I12" s="16">
        <v>6782.62</v>
      </c>
      <c r="J12" s="17">
        <f t="shared" si="0"/>
        <v>6782.62</v>
      </c>
      <c r="K12" s="18"/>
      <c r="L12" s="18"/>
      <c r="M12" s="18"/>
      <c r="N12" s="18"/>
      <c r="O12" s="18"/>
      <c r="P12" s="18"/>
      <c r="Q12" s="18"/>
      <c r="R12" s="51"/>
      <c r="S12" s="51"/>
      <c r="T12" s="51"/>
      <c r="U12" s="51"/>
      <c r="V12" s="51"/>
      <c r="W12" s="51"/>
      <c r="X12" s="51"/>
      <c r="Y12" s="51"/>
      <c r="Z12" s="51"/>
      <c r="AA12" s="5"/>
      <c r="AB12" s="5"/>
      <c r="AC12" s="5"/>
      <c r="AD12" s="5"/>
    </row>
    <row r="13" spans="1:30" ht="14.4" x14ac:dyDescent="0.25">
      <c r="A13" s="57" t="s">
        <v>187</v>
      </c>
      <c r="B13" s="56" t="s">
        <v>25</v>
      </c>
      <c r="C13" s="55" t="s">
        <v>238</v>
      </c>
      <c r="D13" s="56" t="s">
        <v>304</v>
      </c>
      <c r="E13" s="58">
        <v>1</v>
      </c>
      <c r="F13" s="57" t="s">
        <v>245</v>
      </c>
      <c r="G13" s="59">
        <v>0</v>
      </c>
      <c r="H13" s="16">
        <v>1695.65</v>
      </c>
      <c r="I13" s="16">
        <v>6782.62</v>
      </c>
      <c r="J13" s="17">
        <f t="shared" si="0"/>
        <v>8478.27</v>
      </c>
      <c r="K13" s="18"/>
      <c r="L13" s="18"/>
      <c r="M13" s="18"/>
      <c r="N13" s="18"/>
      <c r="O13" s="18"/>
      <c r="P13" s="18"/>
      <c r="Q13" s="18"/>
      <c r="R13" s="51"/>
      <c r="S13" s="51"/>
      <c r="T13" s="51"/>
      <c r="U13" s="51"/>
      <c r="V13" s="51"/>
      <c r="W13" s="51"/>
      <c r="X13" s="51"/>
      <c r="Y13" s="51"/>
      <c r="Z13" s="51"/>
      <c r="AA13" s="5"/>
      <c r="AB13" s="5"/>
      <c r="AC13" s="5"/>
      <c r="AD13" s="5"/>
    </row>
    <row r="14" spans="1:30" ht="14.4" x14ac:dyDescent="0.25">
      <c r="A14" s="57" t="s">
        <v>188</v>
      </c>
      <c r="B14" s="56" t="s">
        <v>25</v>
      </c>
      <c r="C14" s="55" t="s">
        <v>238</v>
      </c>
      <c r="D14" s="56" t="s">
        <v>304</v>
      </c>
      <c r="E14" s="58">
        <v>1</v>
      </c>
      <c r="F14" s="57" t="s">
        <v>246</v>
      </c>
      <c r="G14" s="59">
        <v>0</v>
      </c>
      <c r="H14" s="16">
        <v>1695.65</v>
      </c>
      <c r="I14" s="16">
        <v>6782.62</v>
      </c>
      <c r="J14" s="17">
        <f t="shared" si="0"/>
        <v>8478.27</v>
      </c>
      <c r="K14" s="18"/>
      <c r="L14" s="18"/>
      <c r="M14" s="18"/>
      <c r="N14" s="18"/>
      <c r="O14" s="18"/>
      <c r="P14" s="18"/>
      <c r="Q14" s="18"/>
      <c r="R14" s="51"/>
      <c r="S14" s="51"/>
      <c r="T14" s="51"/>
      <c r="U14" s="51"/>
      <c r="V14" s="51"/>
      <c r="W14" s="51"/>
      <c r="X14" s="51"/>
      <c r="Y14" s="51"/>
      <c r="Z14" s="51"/>
      <c r="AA14" s="5"/>
      <c r="AB14" s="5"/>
      <c r="AC14" s="5"/>
      <c r="AD14" s="5"/>
    </row>
    <row r="15" spans="1:30" ht="14.4" x14ac:dyDescent="0.25">
      <c r="A15" s="57" t="s">
        <v>189</v>
      </c>
      <c r="B15" s="56" t="s">
        <v>25</v>
      </c>
      <c r="C15" s="55" t="s">
        <v>238</v>
      </c>
      <c r="D15" s="56" t="s">
        <v>304</v>
      </c>
      <c r="E15" s="58">
        <v>1</v>
      </c>
      <c r="F15" s="57" t="s">
        <v>247</v>
      </c>
      <c r="G15" s="59">
        <v>0</v>
      </c>
      <c r="H15" s="16">
        <v>1695.65</v>
      </c>
      <c r="I15" s="16">
        <v>6782.62</v>
      </c>
      <c r="J15" s="17">
        <f t="shared" si="0"/>
        <v>8478.27</v>
      </c>
      <c r="K15" s="18"/>
      <c r="L15" s="18"/>
      <c r="M15" s="18"/>
      <c r="N15" s="18"/>
      <c r="O15" s="18"/>
      <c r="P15" s="18"/>
      <c r="Q15" s="18"/>
      <c r="R15" s="51"/>
      <c r="S15" s="51"/>
      <c r="T15" s="51"/>
      <c r="U15" s="51"/>
      <c r="V15" s="51"/>
      <c r="W15" s="51"/>
      <c r="X15" s="51"/>
      <c r="Y15" s="51"/>
      <c r="Z15" s="51"/>
      <c r="AA15" s="5"/>
      <c r="AB15" s="5"/>
      <c r="AC15" s="5"/>
      <c r="AD15" s="5"/>
    </row>
    <row r="16" spans="1:30" ht="14.4" x14ac:dyDescent="0.25">
      <c r="A16" s="57" t="s">
        <v>190</v>
      </c>
      <c r="B16" s="56" t="s">
        <v>25</v>
      </c>
      <c r="C16" s="55" t="s">
        <v>238</v>
      </c>
      <c r="D16" s="56" t="s">
        <v>304</v>
      </c>
      <c r="E16" s="58">
        <v>1</v>
      </c>
      <c r="F16" s="57" t="s">
        <v>248</v>
      </c>
      <c r="G16" s="59">
        <v>0</v>
      </c>
      <c r="H16" s="16">
        <v>1695.65</v>
      </c>
      <c r="I16" s="16">
        <v>6782.62</v>
      </c>
      <c r="J16" s="17">
        <f t="shared" si="0"/>
        <v>8478.27</v>
      </c>
      <c r="K16" s="18"/>
      <c r="L16" s="18"/>
      <c r="M16" s="18"/>
      <c r="N16" s="18"/>
      <c r="O16" s="18"/>
      <c r="P16" s="18"/>
      <c r="Q16" s="18"/>
      <c r="R16" s="51"/>
      <c r="S16" s="51"/>
      <c r="T16" s="51"/>
      <c r="U16" s="51"/>
      <c r="V16" s="51"/>
      <c r="W16" s="51"/>
      <c r="X16" s="51"/>
      <c r="Y16" s="51"/>
      <c r="Z16" s="51"/>
      <c r="AA16" s="5"/>
      <c r="AB16" s="5"/>
      <c r="AC16" s="5"/>
      <c r="AD16" s="5"/>
    </row>
    <row r="17" spans="1:30" ht="14.4" x14ac:dyDescent="0.25">
      <c r="A17" s="57" t="s">
        <v>191</v>
      </c>
      <c r="B17" s="56" t="s">
        <v>29</v>
      </c>
      <c r="C17" s="55" t="s">
        <v>238</v>
      </c>
      <c r="D17" s="56" t="s">
        <v>304</v>
      </c>
      <c r="E17" s="58">
        <v>1</v>
      </c>
      <c r="F17" s="57" t="s">
        <v>249</v>
      </c>
      <c r="G17" s="59">
        <v>0</v>
      </c>
      <c r="H17" s="16">
        <v>1310.28</v>
      </c>
      <c r="I17" s="16">
        <v>5241.1099999999997</v>
      </c>
      <c r="J17" s="17">
        <f t="shared" si="0"/>
        <v>6551.3899999999994</v>
      </c>
      <c r="K17" s="18"/>
      <c r="L17" s="18"/>
      <c r="M17" s="18"/>
      <c r="N17" s="18"/>
      <c r="O17" s="18"/>
      <c r="P17" s="18"/>
      <c r="Q17" s="18"/>
      <c r="R17" s="51"/>
      <c r="S17" s="51"/>
      <c r="T17" s="51"/>
      <c r="U17" s="51"/>
      <c r="V17" s="51"/>
      <c r="W17" s="51"/>
      <c r="X17" s="51"/>
      <c r="Y17" s="51"/>
      <c r="Z17" s="51"/>
      <c r="AA17" s="5"/>
      <c r="AB17" s="5"/>
      <c r="AC17" s="5"/>
      <c r="AD17" s="5"/>
    </row>
    <row r="18" spans="1:30" ht="14.4" x14ac:dyDescent="0.25">
      <c r="A18" s="57" t="s">
        <v>192</v>
      </c>
      <c r="B18" s="56" t="s">
        <v>29</v>
      </c>
      <c r="C18" s="55" t="s">
        <v>238</v>
      </c>
      <c r="D18" s="56" t="s">
        <v>304</v>
      </c>
      <c r="E18" s="58">
        <v>1</v>
      </c>
      <c r="F18" s="57" t="s">
        <v>250</v>
      </c>
      <c r="G18" s="59">
        <v>0</v>
      </c>
      <c r="H18" s="16">
        <v>1310.28</v>
      </c>
      <c r="I18" s="16">
        <v>5241.1099999999997</v>
      </c>
      <c r="J18" s="17">
        <f t="shared" si="0"/>
        <v>6551.3899999999994</v>
      </c>
      <c r="K18" s="18"/>
      <c r="L18" s="18"/>
      <c r="M18" s="18"/>
      <c r="N18" s="18"/>
      <c r="O18" s="18"/>
      <c r="P18" s="18"/>
      <c r="Q18" s="18"/>
      <c r="R18" s="51"/>
      <c r="S18" s="51"/>
      <c r="T18" s="51"/>
      <c r="U18" s="51"/>
      <c r="V18" s="51"/>
      <c r="W18" s="51"/>
      <c r="X18" s="51"/>
      <c r="Y18" s="51"/>
      <c r="Z18" s="51"/>
      <c r="AA18" s="5"/>
      <c r="AB18" s="5"/>
      <c r="AC18" s="5"/>
      <c r="AD18" s="5"/>
    </row>
    <row r="19" spans="1:30" ht="14.4" x14ac:dyDescent="0.25">
      <c r="A19" s="57" t="s">
        <v>191</v>
      </c>
      <c r="B19" s="56" t="s">
        <v>29</v>
      </c>
      <c r="C19" s="55" t="s">
        <v>238</v>
      </c>
      <c r="D19" s="56" t="s">
        <v>304</v>
      </c>
      <c r="E19" s="58">
        <v>1</v>
      </c>
      <c r="F19" s="57" t="s">
        <v>251</v>
      </c>
      <c r="G19" s="59">
        <v>0</v>
      </c>
      <c r="H19" s="16">
        <v>1310.28</v>
      </c>
      <c r="I19" s="16">
        <v>5241.1099999999997</v>
      </c>
      <c r="J19" s="17">
        <f t="shared" si="0"/>
        <v>6551.3899999999994</v>
      </c>
      <c r="K19" s="18"/>
      <c r="L19" s="18"/>
      <c r="M19" s="18"/>
      <c r="N19" s="18"/>
      <c r="O19" s="18"/>
      <c r="P19" s="18"/>
      <c r="Q19" s="18"/>
      <c r="R19" s="51"/>
      <c r="S19" s="51"/>
      <c r="T19" s="51"/>
      <c r="U19" s="51"/>
      <c r="V19" s="51"/>
      <c r="W19" s="51"/>
      <c r="X19" s="51"/>
      <c r="Y19" s="51"/>
      <c r="Z19" s="51"/>
      <c r="AA19" s="5"/>
      <c r="AB19" s="5"/>
      <c r="AC19" s="5"/>
      <c r="AD19" s="5"/>
    </row>
    <row r="20" spans="1:30" ht="14.4" x14ac:dyDescent="0.25">
      <c r="A20" s="57" t="s">
        <v>193</v>
      </c>
      <c r="B20" s="56" t="s">
        <v>29</v>
      </c>
      <c r="C20" s="55" t="s">
        <v>238</v>
      </c>
      <c r="D20" s="56" t="s">
        <v>304</v>
      </c>
      <c r="E20" s="58">
        <v>1</v>
      </c>
      <c r="F20" s="57" t="s">
        <v>252</v>
      </c>
      <c r="G20" s="59">
        <v>0</v>
      </c>
      <c r="H20" s="16">
        <v>1310.28</v>
      </c>
      <c r="I20" s="16">
        <v>5241.1099999999997</v>
      </c>
      <c r="J20" s="17">
        <f t="shared" si="0"/>
        <v>6551.3899999999994</v>
      </c>
      <c r="K20" s="18"/>
      <c r="L20" s="18"/>
      <c r="M20" s="18"/>
      <c r="N20" s="18"/>
      <c r="O20" s="18"/>
      <c r="P20" s="18"/>
      <c r="Q20" s="18"/>
      <c r="R20" s="51"/>
      <c r="S20" s="51"/>
      <c r="T20" s="51"/>
      <c r="U20" s="51"/>
      <c r="V20" s="51"/>
      <c r="W20" s="51"/>
      <c r="X20" s="51"/>
      <c r="Y20" s="51"/>
      <c r="Z20" s="51"/>
      <c r="AA20" s="5"/>
      <c r="AB20" s="5"/>
      <c r="AC20" s="5"/>
      <c r="AD20" s="5"/>
    </row>
    <row r="21" spans="1:30" ht="14.4" x14ac:dyDescent="0.25">
      <c r="A21" s="57" t="s">
        <v>194</v>
      </c>
      <c r="B21" s="56" t="s">
        <v>29</v>
      </c>
      <c r="C21" s="55" t="s">
        <v>238</v>
      </c>
      <c r="D21" s="56" t="s">
        <v>304</v>
      </c>
      <c r="E21" s="58">
        <v>1</v>
      </c>
      <c r="F21" s="57" t="s">
        <v>309</v>
      </c>
      <c r="G21" s="59">
        <v>0</v>
      </c>
      <c r="H21" s="16">
        <v>1310.28</v>
      </c>
      <c r="I21" s="16">
        <v>5241.1099999999997</v>
      </c>
      <c r="J21" s="17">
        <f t="shared" ref="J21" si="1">SUM(G21:I21)</f>
        <v>6551.3899999999994</v>
      </c>
      <c r="K21" s="18"/>
      <c r="L21" s="18"/>
      <c r="M21" s="18"/>
      <c r="N21" s="18"/>
      <c r="O21" s="18"/>
      <c r="P21" s="18"/>
      <c r="Q21" s="18"/>
      <c r="R21" s="51"/>
      <c r="S21" s="51"/>
      <c r="T21" s="51"/>
      <c r="U21" s="51"/>
      <c r="V21" s="51"/>
      <c r="W21" s="51"/>
      <c r="X21" s="51"/>
      <c r="Y21" s="51"/>
      <c r="Z21" s="51"/>
      <c r="AA21" s="5"/>
      <c r="AB21" s="5"/>
      <c r="AC21" s="5"/>
      <c r="AD21" s="5"/>
    </row>
    <row r="22" spans="1:30" ht="14.4" x14ac:dyDescent="0.25">
      <c r="A22" s="57" t="s">
        <v>195</v>
      </c>
      <c r="B22" s="56" t="s">
        <v>29</v>
      </c>
      <c r="C22" s="55" t="s">
        <v>238</v>
      </c>
      <c r="D22" s="56" t="s">
        <v>304</v>
      </c>
      <c r="E22" s="58">
        <v>1</v>
      </c>
      <c r="F22" s="57" t="s">
        <v>254</v>
      </c>
      <c r="G22" s="59">
        <v>0</v>
      </c>
      <c r="H22" s="16">
        <v>1310.28</v>
      </c>
      <c r="I22" s="16">
        <v>5241.1099999999997</v>
      </c>
      <c r="J22" s="17">
        <f t="shared" si="0"/>
        <v>6551.3899999999994</v>
      </c>
      <c r="K22" s="18"/>
      <c r="L22" s="18"/>
      <c r="M22" s="18"/>
      <c r="N22" s="18"/>
      <c r="O22" s="18"/>
      <c r="P22" s="18"/>
      <c r="Q22" s="18"/>
      <c r="R22" s="51"/>
      <c r="S22" s="51"/>
      <c r="T22" s="51"/>
      <c r="U22" s="51"/>
      <c r="V22" s="51"/>
      <c r="W22" s="51"/>
      <c r="X22" s="51"/>
      <c r="Y22" s="51"/>
      <c r="Z22" s="51"/>
      <c r="AA22" s="5"/>
      <c r="AB22" s="5"/>
      <c r="AC22" s="5"/>
      <c r="AD22" s="5"/>
    </row>
    <row r="23" spans="1:30" ht="14.4" x14ac:dyDescent="0.25">
      <c r="A23" s="57" t="s">
        <v>196</v>
      </c>
      <c r="B23" s="56" t="s">
        <v>29</v>
      </c>
      <c r="C23" s="55" t="s">
        <v>238</v>
      </c>
      <c r="D23" s="56" t="s">
        <v>304</v>
      </c>
      <c r="E23" s="58">
        <v>1</v>
      </c>
      <c r="F23" s="57" t="s">
        <v>255</v>
      </c>
      <c r="G23" s="59">
        <v>0</v>
      </c>
      <c r="H23" s="16">
        <v>1310.28</v>
      </c>
      <c r="I23" s="16">
        <v>5241.1099999999997</v>
      </c>
      <c r="J23" s="17">
        <f t="shared" si="0"/>
        <v>6551.3899999999994</v>
      </c>
      <c r="K23" s="18"/>
      <c r="L23" s="18"/>
      <c r="M23" s="18"/>
      <c r="N23" s="18"/>
      <c r="O23" s="18"/>
      <c r="P23" s="18"/>
      <c r="Q23" s="18"/>
      <c r="R23" s="51"/>
      <c r="S23" s="51"/>
      <c r="T23" s="51"/>
      <c r="U23" s="51"/>
      <c r="V23" s="51"/>
      <c r="W23" s="51"/>
      <c r="X23" s="51"/>
      <c r="Y23" s="51"/>
      <c r="Z23" s="51"/>
      <c r="AA23" s="5"/>
      <c r="AB23" s="5"/>
      <c r="AC23" s="5"/>
      <c r="AD23" s="5"/>
    </row>
    <row r="24" spans="1:30" ht="14.4" x14ac:dyDescent="0.25">
      <c r="A24" s="57" t="s">
        <v>320</v>
      </c>
      <c r="B24" s="56" t="s">
        <v>29</v>
      </c>
      <c r="C24" s="55" t="s">
        <v>238</v>
      </c>
      <c r="D24" s="56" t="s">
        <v>305</v>
      </c>
      <c r="E24" s="58">
        <v>1</v>
      </c>
      <c r="F24" s="57" t="s">
        <v>321</v>
      </c>
      <c r="G24" s="59">
        <v>0</v>
      </c>
      <c r="H24" s="16">
        <v>0</v>
      </c>
      <c r="I24" s="16">
        <v>5241.1099999999997</v>
      </c>
      <c r="J24" s="17">
        <f t="shared" si="0"/>
        <v>5241.1099999999997</v>
      </c>
      <c r="K24" s="18"/>
      <c r="L24" s="18"/>
      <c r="M24" s="18"/>
      <c r="N24" s="18"/>
      <c r="O24" s="18"/>
      <c r="P24" s="18"/>
      <c r="Q24" s="18"/>
      <c r="R24" s="51"/>
      <c r="S24" s="51"/>
      <c r="T24" s="51"/>
      <c r="U24" s="51"/>
      <c r="V24" s="51"/>
      <c r="W24" s="51"/>
      <c r="X24" s="51"/>
      <c r="Y24" s="51"/>
      <c r="Z24" s="51"/>
      <c r="AA24" s="5"/>
      <c r="AB24" s="5"/>
      <c r="AC24" s="5"/>
      <c r="AD24" s="5"/>
    </row>
    <row r="25" spans="1:30" ht="14.4" x14ac:dyDescent="0.25">
      <c r="A25" s="57" t="s">
        <v>322</v>
      </c>
      <c r="B25" s="56" t="s">
        <v>29</v>
      </c>
      <c r="C25" s="55" t="s">
        <v>238</v>
      </c>
      <c r="D25" s="56" t="s">
        <v>305</v>
      </c>
      <c r="E25" s="58">
        <v>1</v>
      </c>
      <c r="F25" s="57" t="s">
        <v>323</v>
      </c>
      <c r="G25" s="59">
        <v>0</v>
      </c>
      <c r="H25" s="16">
        <v>0</v>
      </c>
      <c r="I25" s="16">
        <v>5241.1099999999997</v>
      </c>
      <c r="J25" s="17">
        <f t="shared" si="0"/>
        <v>5241.1099999999997</v>
      </c>
      <c r="K25" s="18"/>
      <c r="L25" s="18"/>
      <c r="M25" s="18"/>
      <c r="N25" s="18"/>
      <c r="O25" s="18"/>
      <c r="P25" s="18"/>
      <c r="Q25" s="18"/>
      <c r="R25" s="51"/>
      <c r="S25" s="51"/>
      <c r="T25" s="51"/>
      <c r="U25" s="51"/>
      <c r="V25" s="51"/>
      <c r="W25" s="51"/>
      <c r="X25" s="51"/>
      <c r="Y25" s="51"/>
      <c r="Z25" s="51"/>
      <c r="AA25" s="5"/>
      <c r="AB25" s="5"/>
      <c r="AC25" s="5"/>
      <c r="AD25" s="5"/>
    </row>
    <row r="26" spans="1:30" ht="14.4" x14ac:dyDescent="0.25">
      <c r="A26" s="57" t="s">
        <v>197</v>
      </c>
      <c r="B26" s="56" t="s">
        <v>29</v>
      </c>
      <c r="C26" s="55" t="s">
        <v>238</v>
      </c>
      <c r="D26" s="56" t="s">
        <v>303</v>
      </c>
      <c r="E26" s="58">
        <v>1</v>
      </c>
      <c r="F26" s="57"/>
      <c r="G26" s="59"/>
      <c r="H26" s="16"/>
      <c r="I26" s="16"/>
      <c r="J26" s="17"/>
      <c r="K26" s="18"/>
      <c r="L26" s="18"/>
      <c r="M26" s="18"/>
      <c r="N26" s="18"/>
      <c r="O26" s="18"/>
      <c r="P26" s="18"/>
      <c r="Q26" s="18"/>
      <c r="R26" s="51"/>
      <c r="S26" s="51"/>
      <c r="T26" s="51"/>
      <c r="U26" s="51"/>
      <c r="V26" s="51"/>
      <c r="W26" s="51"/>
      <c r="X26" s="51"/>
      <c r="Y26" s="51"/>
      <c r="Z26" s="51"/>
      <c r="AA26" s="5"/>
      <c r="AB26" s="5"/>
      <c r="AC26" s="5"/>
      <c r="AD26" s="5"/>
    </row>
    <row r="27" spans="1:30" ht="14.4" x14ac:dyDescent="0.25">
      <c r="A27" s="57" t="s">
        <v>197</v>
      </c>
      <c r="B27" s="56" t="s">
        <v>29</v>
      </c>
      <c r="C27" s="55" t="s">
        <v>238</v>
      </c>
      <c r="D27" s="56" t="s">
        <v>303</v>
      </c>
      <c r="E27" s="58">
        <v>1</v>
      </c>
      <c r="F27" s="57"/>
      <c r="G27" s="59"/>
      <c r="H27" s="16"/>
      <c r="I27" s="16"/>
      <c r="J27" s="17"/>
      <c r="K27" s="18"/>
      <c r="L27" s="18"/>
      <c r="M27" s="18"/>
      <c r="N27" s="18"/>
      <c r="O27" s="18"/>
      <c r="P27" s="18"/>
      <c r="Q27" s="18"/>
      <c r="R27" s="51"/>
      <c r="S27" s="51"/>
      <c r="T27" s="51"/>
      <c r="U27" s="51"/>
      <c r="V27" s="51"/>
      <c r="W27" s="51"/>
      <c r="X27" s="51"/>
      <c r="Y27" s="51"/>
      <c r="Z27" s="51"/>
      <c r="AA27" s="5"/>
      <c r="AB27" s="5"/>
      <c r="AC27" s="5"/>
      <c r="AD27" s="5"/>
    </row>
    <row r="28" spans="1:30" ht="14.4" x14ac:dyDescent="0.25">
      <c r="A28" s="57" t="s">
        <v>199</v>
      </c>
      <c r="B28" s="56" t="s">
        <v>31</v>
      </c>
      <c r="C28" s="55" t="s">
        <v>238</v>
      </c>
      <c r="D28" s="56" t="s">
        <v>304</v>
      </c>
      <c r="E28" s="58">
        <v>1</v>
      </c>
      <c r="F28" s="57" t="s">
        <v>257</v>
      </c>
      <c r="G28" s="59">
        <v>0</v>
      </c>
      <c r="H28" s="16">
        <v>1079.05</v>
      </c>
      <c r="I28" s="16">
        <v>4316.21</v>
      </c>
      <c r="J28" s="17">
        <f t="shared" si="0"/>
        <v>5395.26</v>
      </c>
      <c r="K28" s="18"/>
      <c r="L28" s="18"/>
      <c r="M28" s="18"/>
      <c r="N28" s="18"/>
      <c r="O28" s="18"/>
      <c r="P28" s="18"/>
      <c r="Q28" s="18"/>
      <c r="R28" s="51"/>
      <c r="S28" s="51"/>
      <c r="T28" s="51"/>
      <c r="U28" s="51"/>
      <c r="V28" s="51"/>
      <c r="W28" s="51"/>
      <c r="X28" s="51"/>
      <c r="Y28" s="51"/>
      <c r="Z28" s="51"/>
      <c r="AA28" s="5"/>
      <c r="AB28" s="5"/>
      <c r="AC28" s="5"/>
      <c r="AD28" s="5"/>
    </row>
    <row r="29" spans="1:30" ht="14.4" x14ac:dyDescent="0.25">
      <c r="A29" s="57" t="s">
        <v>200</v>
      </c>
      <c r="B29" s="56" t="s">
        <v>31</v>
      </c>
      <c r="C29" s="55" t="s">
        <v>238</v>
      </c>
      <c r="D29" s="56" t="s">
        <v>304</v>
      </c>
      <c r="E29" s="58">
        <v>1</v>
      </c>
      <c r="F29" s="57" t="s">
        <v>258</v>
      </c>
      <c r="G29" s="59">
        <v>0</v>
      </c>
      <c r="H29" s="16">
        <v>1079.05</v>
      </c>
      <c r="I29" s="16">
        <v>4316.21</v>
      </c>
      <c r="J29" s="17">
        <f t="shared" si="0"/>
        <v>5395.26</v>
      </c>
      <c r="K29" s="18"/>
      <c r="L29" s="18"/>
      <c r="M29" s="18"/>
      <c r="N29" s="18"/>
      <c r="O29" s="18"/>
      <c r="P29" s="18"/>
      <c r="Q29" s="18"/>
      <c r="R29" s="51"/>
      <c r="S29" s="51"/>
      <c r="T29" s="51"/>
      <c r="U29" s="51"/>
      <c r="V29" s="51"/>
      <c r="W29" s="51"/>
      <c r="X29" s="51"/>
      <c r="Y29" s="51"/>
      <c r="Z29" s="51"/>
      <c r="AA29" s="5"/>
      <c r="AB29" s="5"/>
      <c r="AC29" s="5"/>
      <c r="AD29" s="5"/>
    </row>
    <row r="30" spans="1:30" ht="14.4" x14ac:dyDescent="0.25">
      <c r="A30" s="57" t="s">
        <v>314</v>
      </c>
      <c r="B30" s="56" t="s">
        <v>31</v>
      </c>
      <c r="C30" s="55" t="s">
        <v>238</v>
      </c>
      <c r="D30" s="56" t="s">
        <v>304</v>
      </c>
      <c r="E30" s="58">
        <v>1</v>
      </c>
      <c r="F30" s="57" t="s">
        <v>315</v>
      </c>
      <c r="G30" s="59">
        <v>0</v>
      </c>
      <c r="H30" s="16">
        <v>1079.05</v>
      </c>
      <c r="I30" s="16">
        <v>4316.21</v>
      </c>
      <c r="J30" s="17">
        <f t="shared" si="0"/>
        <v>5395.26</v>
      </c>
      <c r="K30" s="18"/>
      <c r="L30" s="18"/>
      <c r="M30" s="18"/>
      <c r="N30" s="18"/>
      <c r="O30" s="18"/>
      <c r="P30" s="18"/>
      <c r="Q30" s="18"/>
      <c r="R30" s="51"/>
      <c r="S30" s="51"/>
      <c r="T30" s="51"/>
      <c r="U30" s="51"/>
      <c r="V30" s="51"/>
      <c r="W30" s="51"/>
      <c r="X30" s="51"/>
      <c r="Y30" s="51"/>
      <c r="Z30" s="51"/>
      <c r="AA30" s="5"/>
      <c r="AB30" s="5"/>
      <c r="AC30" s="5"/>
      <c r="AD30" s="5"/>
    </row>
    <row r="31" spans="1:30" ht="14.4" x14ac:dyDescent="0.25">
      <c r="A31" s="57" t="s">
        <v>312</v>
      </c>
      <c r="B31" s="56" t="s">
        <v>31</v>
      </c>
      <c r="C31" s="55" t="s">
        <v>238</v>
      </c>
      <c r="D31" s="55" t="s">
        <v>304</v>
      </c>
      <c r="E31" s="58">
        <v>1</v>
      </c>
      <c r="F31" s="57" t="s">
        <v>313</v>
      </c>
      <c r="G31" s="59">
        <v>0</v>
      </c>
      <c r="H31" s="16">
        <v>1079.05</v>
      </c>
      <c r="I31" s="16">
        <v>4316.21</v>
      </c>
      <c r="J31" s="17">
        <f t="shared" si="0"/>
        <v>5395.26</v>
      </c>
      <c r="K31" s="18"/>
      <c r="L31" s="18"/>
      <c r="M31" s="18"/>
      <c r="N31" s="18"/>
      <c r="O31" s="18"/>
      <c r="P31" s="18"/>
      <c r="Q31" s="18"/>
      <c r="R31" s="51"/>
      <c r="S31" s="51"/>
      <c r="T31" s="51"/>
      <c r="U31" s="51"/>
      <c r="V31" s="51"/>
      <c r="W31" s="51"/>
      <c r="X31" s="51"/>
      <c r="Y31" s="51"/>
      <c r="Z31" s="51"/>
      <c r="AA31" s="5"/>
      <c r="AB31" s="5"/>
      <c r="AC31" s="5"/>
      <c r="AD31" s="5"/>
    </row>
    <row r="32" spans="1:30" ht="14.4" x14ac:dyDescent="0.25">
      <c r="A32" s="57" t="s">
        <v>316</v>
      </c>
      <c r="B32" s="56" t="s">
        <v>31</v>
      </c>
      <c r="C32" s="55" t="s">
        <v>238</v>
      </c>
      <c r="D32" s="56" t="s">
        <v>304</v>
      </c>
      <c r="E32" s="58">
        <v>1</v>
      </c>
      <c r="F32" s="57" t="s">
        <v>317</v>
      </c>
      <c r="G32" s="59">
        <v>0</v>
      </c>
      <c r="H32" s="16">
        <v>1079.05</v>
      </c>
      <c r="I32" s="16">
        <v>4316.21</v>
      </c>
      <c r="J32" s="17">
        <f t="shared" si="0"/>
        <v>5395.26</v>
      </c>
      <c r="K32" s="18"/>
      <c r="L32" s="18"/>
      <c r="M32" s="18"/>
      <c r="N32" s="18"/>
      <c r="O32" s="18"/>
      <c r="P32" s="18"/>
      <c r="Q32" s="18"/>
      <c r="R32" s="51"/>
      <c r="S32" s="51"/>
      <c r="T32" s="51"/>
      <c r="U32" s="51"/>
      <c r="V32" s="51"/>
      <c r="W32" s="51"/>
      <c r="X32" s="51"/>
      <c r="Y32" s="51"/>
      <c r="Z32" s="51"/>
      <c r="AA32" s="5"/>
      <c r="AB32" s="5"/>
      <c r="AC32" s="5"/>
      <c r="AD32" s="5"/>
    </row>
    <row r="33" spans="1:30" ht="14.4" x14ac:dyDescent="0.25">
      <c r="A33" s="57" t="s">
        <v>318</v>
      </c>
      <c r="B33" s="56" t="s">
        <v>33</v>
      </c>
      <c r="C33" s="55" t="s">
        <v>238</v>
      </c>
      <c r="D33" s="55" t="s">
        <v>304</v>
      </c>
      <c r="E33" s="58">
        <v>1</v>
      </c>
      <c r="F33" s="57" t="s">
        <v>319</v>
      </c>
      <c r="G33" s="59">
        <v>0</v>
      </c>
      <c r="H33" s="16">
        <v>936.46</v>
      </c>
      <c r="I33" s="16">
        <v>3745.85</v>
      </c>
      <c r="J33" s="17">
        <f t="shared" si="0"/>
        <v>4682.3099999999995</v>
      </c>
      <c r="K33" s="63" t="s">
        <v>308</v>
      </c>
      <c r="L33" s="18"/>
      <c r="M33" s="18"/>
      <c r="N33" s="18"/>
      <c r="O33" s="18"/>
      <c r="P33" s="18"/>
      <c r="Q33" s="18"/>
      <c r="R33" s="51"/>
      <c r="S33" s="51"/>
      <c r="T33" s="51"/>
      <c r="U33" s="51"/>
      <c r="V33" s="51"/>
      <c r="W33" s="51"/>
      <c r="X33" s="51"/>
      <c r="Y33" s="51"/>
      <c r="Z33" s="51"/>
      <c r="AA33" s="5"/>
      <c r="AB33" s="5"/>
      <c r="AC33" s="5"/>
      <c r="AD33" s="5"/>
    </row>
    <row r="34" spans="1:30" ht="14.4" x14ac:dyDescent="0.25">
      <c r="A34" s="57" t="s">
        <v>203</v>
      </c>
      <c r="B34" s="56" t="s">
        <v>33</v>
      </c>
      <c r="C34" s="55" t="s">
        <v>238</v>
      </c>
      <c r="D34" s="56" t="s">
        <v>304</v>
      </c>
      <c r="E34" s="58">
        <v>1</v>
      </c>
      <c r="F34" s="57" t="s">
        <v>260</v>
      </c>
      <c r="G34" s="59">
        <v>0</v>
      </c>
      <c r="H34" s="16">
        <v>936.46</v>
      </c>
      <c r="I34" s="16">
        <v>3745.85</v>
      </c>
      <c r="J34" s="17">
        <f t="shared" si="0"/>
        <v>4682.3099999999995</v>
      </c>
      <c r="K34" s="18"/>
      <c r="L34" s="18"/>
      <c r="M34" s="18"/>
      <c r="N34" s="18"/>
      <c r="O34" s="18"/>
      <c r="P34" s="18"/>
      <c r="Q34" s="18"/>
      <c r="R34" s="51"/>
      <c r="S34" s="51"/>
      <c r="T34" s="51"/>
      <c r="U34" s="51"/>
      <c r="V34" s="51"/>
      <c r="W34" s="51"/>
      <c r="X34" s="51"/>
      <c r="Y34" s="51"/>
      <c r="Z34" s="51"/>
      <c r="AA34" s="5"/>
      <c r="AB34" s="5"/>
      <c r="AC34" s="5"/>
      <c r="AD34" s="5"/>
    </row>
    <row r="35" spans="1:30" ht="14.4" x14ac:dyDescent="0.25">
      <c r="A35" s="57" t="s">
        <v>204</v>
      </c>
      <c r="B35" s="56" t="s">
        <v>33</v>
      </c>
      <c r="C35" s="55" t="s">
        <v>238</v>
      </c>
      <c r="D35" s="56" t="s">
        <v>304</v>
      </c>
      <c r="E35" s="58">
        <v>1</v>
      </c>
      <c r="F35" s="57" t="s">
        <v>261</v>
      </c>
      <c r="G35" s="59">
        <v>0</v>
      </c>
      <c r="H35" s="16">
        <v>936.46</v>
      </c>
      <c r="I35" s="16">
        <v>3745.85</v>
      </c>
      <c r="J35" s="17">
        <f t="shared" si="0"/>
        <v>4682.3099999999995</v>
      </c>
      <c r="K35" s="18"/>
      <c r="L35" s="18"/>
      <c r="M35" s="18"/>
      <c r="N35" s="18"/>
      <c r="O35" s="18"/>
      <c r="P35" s="18"/>
      <c r="Q35" s="18"/>
      <c r="R35" s="51"/>
      <c r="S35" s="51"/>
      <c r="T35" s="51"/>
      <c r="U35" s="51"/>
      <c r="V35" s="51"/>
      <c r="W35" s="51"/>
      <c r="X35" s="51"/>
      <c r="Y35" s="51"/>
      <c r="Z35" s="51"/>
      <c r="AA35" s="5"/>
      <c r="AB35" s="5"/>
      <c r="AC35" s="5"/>
      <c r="AD35" s="5"/>
    </row>
    <row r="36" spans="1:30" ht="14.4" x14ac:dyDescent="0.25">
      <c r="A36" s="57" t="s">
        <v>205</v>
      </c>
      <c r="B36" s="56" t="s">
        <v>33</v>
      </c>
      <c r="C36" s="55" t="s">
        <v>238</v>
      </c>
      <c r="D36" s="56" t="s">
        <v>304</v>
      </c>
      <c r="E36" s="58">
        <v>1</v>
      </c>
      <c r="F36" s="57" t="s">
        <v>262</v>
      </c>
      <c r="G36" s="59">
        <v>0</v>
      </c>
      <c r="H36" s="16">
        <v>936.46</v>
      </c>
      <c r="I36" s="16">
        <v>3745.85</v>
      </c>
      <c r="J36" s="17">
        <f t="shared" si="0"/>
        <v>4682.3099999999995</v>
      </c>
      <c r="K36" s="18"/>
      <c r="L36" s="18"/>
      <c r="M36" s="18"/>
      <c r="N36" s="18"/>
      <c r="O36" s="18"/>
      <c r="P36" s="18"/>
      <c r="Q36" s="18"/>
      <c r="R36" s="51"/>
      <c r="S36" s="51"/>
      <c r="T36" s="51"/>
      <c r="U36" s="51"/>
      <c r="V36" s="51"/>
      <c r="W36" s="51"/>
      <c r="X36" s="51"/>
      <c r="Y36" s="51"/>
      <c r="Z36" s="51"/>
      <c r="AA36" s="5"/>
      <c r="AB36" s="5"/>
      <c r="AC36" s="5"/>
      <c r="AD36" s="5"/>
    </row>
    <row r="37" spans="1:30" ht="14.4" x14ac:dyDescent="0.25">
      <c r="A37" s="57" t="s">
        <v>206</v>
      </c>
      <c r="B37" s="56" t="s">
        <v>33</v>
      </c>
      <c r="C37" s="55" t="s">
        <v>238</v>
      </c>
      <c r="D37" s="56" t="s">
        <v>304</v>
      </c>
      <c r="E37" s="58">
        <v>1</v>
      </c>
      <c r="F37" s="57" t="s">
        <v>263</v>
      </c>
      <c r="G37" s="59">
        <v>0</v>
      </c>
      <c r="H37" s="16">
        <v>936.46</v>
      </c>
      <c r="I37" s="16">
        <v>3745.85</v>
      </c>
      <c r="J37" s="17">
        <f t="shared" si="0"/>
        <v>4682.3099999999995</v>
      </c>
      <c r="K37" s="18"/>
      <c r="L37" s="18"/>
      <c r="M37" s="18"/>
      <c r="N37" s="18"/>
      <c r="O37" s="18"/>
      <c r="P37" s="18"/>
      <c r="Q37" s="18"/>
      <c r="R37" s="51"/>
      <c r="S37" s="51"/>
      <c r="T37" s="51"/>
      <c r="U37" s="51"/>
      <c r="V37" s="51"/>
      <c r="W37" s="51"/>
      <c r="X37" s="51"/>
      <c r="Y37" s="51"/>
      <c r="Z37" s="51"/>
      <c r="AA37" s="5"/>
      <c r="AB37" s="5"/>
      <c r="AC37" s="5"/>
      <c r="AD37" s="5"/>
    </row>
    <row r="38" spans="1:30" ht="14.4" x14ac:dyDescent="0.25">
      <c r="A38" s="57" t="s">
        <v>207</v>
      </c>
      <c r="B38" s="56" t="s">
        <v>33</v>
      </c>
      <c r="C38" s="55" t="s">
        <v>238</v>
      </c>
      <c r="D38" s="56" t="s">
        <v>304</v>
      </c>
      <c r="E38" s="58">
        <v>1</v>
      </c>
      <c r="F38" s="57" t="s">
        <v>264</v>
      </c>
      <c r="G38" s="59">
        <v>0</v>
      </c>
      <c r="H38" s="16">
        <v>936.46</v>
      </c>
      <c r="I38" s="16">
        <v>3745.85</v>
      </c>
      <c r="J38" s="17">
        <f t="shared" si="0"/>
        <v>4682.3099999999995</v>
      </c>
      <c r="K38" s="18"/>
      <c r="L38" s="18"/>
      <c r="M38" s="18"/>
      <c r="N38" s="18"/>
      <c r="O38" s="18"/>
      <c r="P38" s="18"/>
      <c r="Q38" s="18"/>
      <c r="R38" s="51"/>
      <c r="S38" s="51"/>
      <c r="T38" s="51"/>
      <c r="U38" s="51"/>
      <c r="V38" s="51"/>
      <c r="W38" s="51"/>
      <c r="X38" s="51"/>
      <c r="Y38" s="51"/>
      <c r="Z38" s="51"/>
      <c r="AA38" s="5"/>
      <c r="AB38" s="5"/>
      <c r="AC38" s="5"/>
      <c r="AD38" s="5"/>
    </row>
    <row r="39" spans="1:30" ht="14.4" x14ac:dyDescent="0.25">
      <c r="A39" s="57" t="s">
        <v>208</v>
      </c>
      <c r="B39" s="56" t="s">
        <v>33</v>
      </c>
      <c r="C39" s="55" t="s">
        <v>238</v>
      </c>
      <c r="D39" s="56" t="s">
        <v>304</v>
      </c>
      <c r="E39" s="58">
        <v>1</v>
      </c>
      <c r="F39" s="57" t="s">
        <v>265</v>
      </c>
      <c r="G39" s="59">
        <v>0</v>
      </c>
      <c r="H39" s="16">
        <v>936.46</v>
      </c>
      <c r="I39" s="16">
        <v>3745.85</v>
      </c>
      <c r="J39" s="17">
        <f t="shared" si="0"/>
        <v>4682.3099999999995</v>
      </c>
      <c r="K39" s="18"/>
      <c r="L39" s="18"/>
      <c r="M39" s="18"/>
      <c r="N39" s="18"/>
      <c r="O39" s="18"/>
      <c r="P39" s="18"/>
      <c r="Q39" s="18"/>
      <c r="R39" s="51"/>
      <c r="S39" s="51"/>
      <c r="T39" s="51"/>
      <c r="U39" s="51"/>
      <c r="V39" s="51"/>
      <c r="W39" s="51"/>
      <c r="X39" s="51"/>
      <c r="Y39" s="51"/>
      <c r="Z39" s="51"/>
      <c r="AA39" s="5"/>
      <c r="AB39" s="5"/>
      <c r="AC39" s="5"/>
      <c r="AD39" s="5"/>
    </row>
    <row r="40" spans="1:30" ht="14.4" x14ac:dyDescent="0.25">
      <c r="A40" s="57" t="s">
        <v>209</v>
      </c>
      <c r="B40" s="56" t="s">
        <v>33</v>
      </c>
      <c r="C40" s="55" t="s">
        <v>238</v>
      </c>
      <c r="D40" s="56" t="s">
        <v>304</v>
      </c>
      <c r="E40" s="58">
        <v>1</v>
      </c>
      <c r="F40" s="57" t="s">
        <v>266</v>
      </c>
      <c r="G40" s="59">
        <v>0</v>
      </c>
      <c r="H40" s="16">
        <v>936.46</v>
      </c>
      <c r="I40" s="16">
        <v>3745.85</v>
      </c>
      <c r="J40" s="17">
        <f t="shared" si="0"/>
        <v>4682.3099999999995</v>
      </c>
      <c r="K40" s="18"/>
      <c r="L40" s="18"/>
      <c r="M40" s="18"/>
      <c r="N40" s="18"/>
      <c r="O40" s="18"/>
      <c r="P40" s="18"/>
      <c r="Q40" s="18"/>
      <c r="R40" s="51"/>
      <c r="S40" s="51"/>
      <c r="T40" s="51"/>
      <c r="U40" s="51"/>
      <c r="V40" s="51"/>
      <c r="W40" s="51"/>
      <c r="X40" s="51"/>
      <c r="Y40" s="51"/>
      <c r="Z40" s="51"/>
      <c r="AA40" s="5"/>
      <c r="AB40" s="5"/>
      <c r="AC40" s="5"/>
      <c r="AD40" s="5"/>
    </row>
    <row r="41" spans="1:30" ht="14.4" x14ac:dyDescent="0.25">
      <c r="A41" s="57" t="s">
        <v>210</v>
      </c>
      <c r="B41" s="56" t="s">
        <v>33</v>
      </c>
      <c r="C41" s="55" t="s">
        <v>238</v>
      </c>
      <c r="D41" s="56" t="s">
        <v>304</v>
      </c>
      <c r="E41" s="58">
        <v>1</v>
      </c>
      <c r="F41" s="57" t="s">
        <v>267</v>
      </c>
      <c r="G41" s="59">
        <v>0</v>
      </c>
      <c r="H41" s="16">
        <v>936.46</v>
      </c>
      <c r="I41" s="16">
        <v>3745.85</v>
      </c>
      <c r="J41" s="17">
        <f t="shared" si="0"/>
        <v>4682.3099999999995</v>
      </c>
      <c r="K41" s="18"/>
      <c r="L41" s="18"/>
      <c r="M41" s="18"/>
      <c r="N41" s="18"/>
      <c r="O41" s="18"/>
      <c r="P41" s="18"/>
      <c r="Q41" s="18"/>
      <c r="R41" s="51"/>
      <c r="S41" s="51"/>
      <c r="T41" s="51"/>
      <c r="U41" s="51"/>
      <c r="V41" s="51"/>
      <c r="W41" s="51"/>
      <c r="X41" s="51"/>
      <c r="Y41" s="51"/>
      <c r="Z41" s="51"/>
      <c r="AA41" s="5"/>
      <c r="AB41" s="5"/>
      <c r="AC41" s="5"/>
      <c r="AD41" s="5"/>
    </row>
    <row r="42" spans="1:30" ht="14.4" x14ac:dyDescent="0.25">
      <c r="A42" s="57" t="s">
        <v>211</v>
      </c>
      <c r="B42" s="56" t="s">
        <v>33</v>
      </c>
      <c r="C42" s="55" t="s">
        <v>238</v>
      </c>
      <c r="D42" s="56" t="s">
        <v>304</v>
      </c>
      <c r="E42" s="58">
        <v>1</v>
      </c>
      <c r="F42" s="57" t="s">
        <v>268</v>
      </c>
      <c r="G42" s="59">
        <v>0</v>
      </c>
      <c r="H42" s="16">
        <v>936.46</v>
      </c>
      <c r="I42" s="16">
        <v>3745.85</v>
      </c>
      <c r="J42" s="17">
        <f t="shared" si="0"/>
        <v>4682.3099999999995</v>
      </c>
      <c r="K42" s="18"/>
      <c r="L42" s="18"/>
      <c r="M42" s="18"/>
      <c r="N42" s="18"/>
      <c r="O42" s="18"/>
      <c r="P42" s="18"/>
      <c r="Q42" s="18"/>
      <c r="R42" s="51"/>
      <c r="S42" s="51"/>
      <c r="T42" s="51"/>
      <c r="U42" s="51"/>
      <c r="V42" s="51"/>
      <c r="W42" s="51"/>
      <c r="X42" s="51"/>
      <c r="Y42" s="51"/>
      <c r="Z42" s="51"/>
      <c r="AA42" s="5"/>
      <c r="AB42" s="5"/>
      <c r="AC42" s="5"/>
      <c r="AD42" s="5"/>
    </row>
    <row r="43" spans="1:30" ht="14.4" x14ac:dyDescent="0.25">
      <c r="A43" s="57" t="s">
        <v>211</v>
      </c>
      <c r="B43" s="56" t="s">
        <v>33</v>
      </c>
      <c r="C43" s="55" t="s">
        <v>238</v>
      </c>
      <c r="D43" s="56" t="s">
        <v>304</v>
      </c>
      <c r="E43" s="58">
        <v>1</v>
      </c>
      <c r="F43" s="57" t="s">
        <v>269</v>
      </c>
      <c r="G43" s="59">
        <v>0</v>
      </c>
      <c r="H43" s="16">
        <v>936.46</v>
      </c>
      <c r="I43" s="16">
        <v>3745.85</v>
      </c>
      <c r="J43" s="17">
        <f t="shared" si="0"/>
        <v>4682.3099999999995</v>
      </c>
      <c r="K43" s="18"/>
      <c r="L43" s="18"/>
      <c r="M43" s="18"/>
      <c r="N43" s="18"/>
      <c r="O43" s="18"/>
      <c r="P43" s="18"/>
      <c r="Q43" s="18"/>
      <c r="R43" s="51"/>
      <c r="S43" s="51"/>
      <c r="T43" s="51"/>
      <c r="U43" s="51"/>
      <c r="V43" s="51"/>
      <c r="W43" s="51"/>
      <c r="X43" s="51"/>
      <c r="Y43" s="51"/>
      <c r="Z43" s="51"/>
      <c r="AA43" s="5"/>
      <c r="AB43" s="5"/>
      <c r="AC43" s="5"/>
      <c r="AD43" s="5"/>
    </row>
    <row r="44" spans="1:30" ht="14.4" x14ac:dyDescent="0.25">
      <c r="A44" s="57" t="s">
        <v>212</v>
      </c>
      <c r="B44" s="56" t="s">
        <v>33</v>
      </c>
      <c r="C44" s="55" t="s">
        <v>238</v>
      </c>
      <c r="D44" s="56" t="s">
        <v>304</v>
      </c>
      <c r="E44" s="58">
        <v>1</v>
      </c>
      <c r="F44" s="57" t="s">
        <v>270</v>
      </c>
      <c r="G44" s="59">
        <v>0</v>
      </c>
      <c r="H44" s="16">
        <v>936.46</v>
      </c>
      <c r="I44" s="16">
        <v>3745.85</v>
      </c>
      <c r="J44" s="17">
        <f t="shared" si="0"/>
        <v>4682.3099999999995</v>
      </c>
      <c r="K44" s="18"/>
      <c r="L44" s="18"/>
      <c r="M44" s="18"/>
      <c r="N44" s="18"/>
      <c r="O44" s="18"/>
      <c r="P44" s="18"/>
      <c r="Q44" s="18"/>
      <c r="R44" s="51"/>
      <c r="S44" s="51"/>
      <c r="T44" s="51"/>
      <c r="U44" s="51"/>
      <c r="V44" s="51"/>
      <c r="W44" s="51"/>
      <c r="X44" s="51"/>
      <c r="Y44" s="51"/>
      <c r="Z44" s="51"/>
      <c r="AA44" s="5"/>
      <c r="AB44" s="5"/>
      <c r="AC44" s="5"/>
      <c r="AD44" s="5"/>
    </row>
    <row r="45" spans="1:30" ht="14.4" x14ac:dyDescent="0.25">
      <c r="A45" s="57" t="s">
        <v>213</v>
      </c>
      <c r="B45" s="56" t="s">
        <v>33</v>
      </c>
      <c r="C45" s="55" t="s">
        <v>238</v>
      </c>
      <c r="D45" s="56" t="s">
        <v>304</v>
      </c>
      <c r="E45" s="58">
        <v>1</v>
      </c>
      <c r="F45" s="57" t="s">
        <v>271</v>
      </c>
      <c r="G45" s="59">
        <v>0</v>
      </c>
      <c r="H45" s="16">
        <v>936.46</v>
      </c>
      <c r="I45" s="16">
        <v>3745.85</v>
      </c>
      <c r="J45" s="17">
        <f t="shared" si="0"/>
        <v>4682.3099999999995</v>
      </c>
      <c r="K45" s="18"/>
      <c r="L45" s="18"/>
      <c r="M45" s="18"/>
      <c r="N45" s="18"/>
      <c r="O45" s="18"/>
      <c r="P45" s="18"/>
      <c r="Q45" s="18"/>
      <c r="R45" s="51"/>
      <c r="S45" s="51"/>
      <c r="T45" s="51"/>
      <c r="U45" s="51"/>
      <c r="V45" s="51"/>
      <c r="W45" s="51"/>
      <c r="X45" s="51"/>
      <c r="Y45" s="51"/>
      <c r="Z45" s="51"/>
      <c r="AA45" s="5"/>
      <c r="AB45" s="5"/>
      <c r="AC45" s="5"/>
      <c r="AD45" s="5"/>
    </row>
    <row r="46" spans="1:30" ht="14.4" x14ac:dyDescent="0.25">
      <c r="A46" s="57" t="s">
        <v>208</v>
      </c>
      <c r="B46" s="56" t="s">
        <v>33</v>
      </c>
      <c r="C46" s="55" t="s">
        <v>238</v>
      </c>
      <c r="D46" s="56" t="s">
        <v>304</v>
      </c>
      <c r="E46" s="58">
        <v>1</v>
      </c>
      <c r="F46" s="57" t="s">
        <v>272</v>
      </c>
      <c r="G46" s="59">
        <v>0</v>
      </c>
      <c r="H46" s="16">
        <v>936.46</v>
      </c>
      <c r="I46" s="16">
        <v>3745.85</v>
      </c>
      <c r="J46" s="17">
        <f t="shared" si="0"/>
        <v>4682.3099999999995</v>
      </c>
      <c r="K46" s="18"/>
      <c r="L46" s="18"/>
      <c r="M46" s="18"/>
      <c r="N46" s="18"/>
      <c r="O46" s="18"/>
      <c r="P46" s="18"/>
      <c r="Q46" s="18"/>
      <c r="R46" s="51"/>
      <c r="S46" s="51"/>
      <c r="T46" s="51"/>
      <c r="U46" s="51"/>
      <c r="V46" s="51"/>
      <c r="W46" s="51"/>
      <c r="X46" s="51"/>
      <c r="Y46" s="51"/>
      <c r="Z46" s="51"/>
      <c r="AA46" s="5"/>
      <c r="AB46" s="5"/>
      <c r="AC46" s="5"/>
      <c r="AD46" s="5"/>
    </row>
    <row r="47" spans="1:30" ht="14.4" x14ac:dyDescent="0.25">
      <c r="A47" s="57" t="s">
        <v>214</v>
      </c>
      <c r="B47" s="56" t="s">
        <v>33</v>
      </c>
      <c r="C47" s="55" t="s">
        <v>238</v>
      </c>
      <c r="D47" s="56" t="s">
        <v>304</v>
      </c>
      <c r="E47" s="58">
        <v>1</v>
      </c>
      <c r="F47" s="57" t="s">
        <v>273</v>
      </c>
      <c r="G47" s="59">
        <v>0</v>
      </c>
      <c r="H47" s="16">
        <v>936.46</v>
      </c>
      <c r="I47" s="16">
        <v>3745.85</v>
      </c>
      <c r="J47" s="17">
        <f t="shared" si="0"/>
        <v>4682.3099999999995</v>
      </c>
      <c r="K47" s="18"/>
      <c r="L47" s="18"/>
      <c r="M47" s="18"/>
      <c r="N47" s="18"/>
      <c r="O47" s="18"/>
      <c r="P47" s="18"/>
      <c r="Q47" s="18"/>
      <c r="R47" s="51"/>
      <c r="S47" s="51"/>
      <c r="T47" s="51"/>
      <c r="U47" s="51"/>
      <c r="V47" s="51"/>
      <c r="W47" s="51"/>
      <c r="X47" s="51"/>
      <c r="Y47" s="51"/>
      <c r="Z47" s="51"/>
      <c r="AA47" s="5"/>
      <c r="AB47" s="5"/>
      <c r="AC47" s="5"/>
      <c r="AD47" s="5"/>
    </row>
    <row r="48" spans="1:30" ht="14.4" x14ac:dyDescent="0.25">
      <c r="A48" s="57" t="s">
        <v>204</v>
      </c>
      <c r="B48" s="56" t="s">
        <v>33</v>
      </c>
      <c r="C48" s="55" t="s">
        <v>238</v>
      </c>
      <c r="D48" s="56" t="s">
        <v>304</v>
      </c>
      <c r="E48" s="58">
        <v>1</v>
      </c>
      <c r="F48" s="57" t="s">
        <v>274</v>
      </c>
      <c r="G48" s="59">
        <v>0</v>
      </c>
      <c r="H48" s="16">
        <v>936.46</v>
      </c>
      <c r="I48" s="16">
        <v>3745.85</v>
      </c>
      <c r="J48" s="17">
        <f t="shared" si="0"/>
        <v>4682.3099999999995</v>
      </c>
      <c r="K48" s="18"/>
      <c r="L48" s="18"/>
      <c r="M48" s="18"/>
      <c r="N48" s="18"/>
      <c r="O48" s="18"/>
      <c r="P48" s="18"/>
      <c r="Q48" s="18"/>
      <c r="R48" s="51"/>
      <c r="S48" s="51"/>
      <c r="T48" s="51"/>
      <c r="U48" s="51"/>
      <c r="V48" s="51"/>
      <c r="W48" s="51"/>
      <c r="X48" s="51"/>
      <c r="Y48" s="51"/>
      <c r="Z48" s="51"/>
      <c r="AA48" s="5"/>
      <c r="AB48" s="5"/>
      <c r="AC48" s="5"/>
      <c r="AD48" s="5"/>
    </row>
    <row r="49" spans="1:30" ht="14.4" x14ac:dyDescent="0.25">
      <c r="A49" s="57" t="s">
        <v>208</v>
      </c>
      <c r="B49" s="56" t="s">
        <v>33</v>
      </c>
      <c r="C49" s="55" t="s">
        <v>238</v>
      </c>
      <c r="D49" s="56" t="s">
        <v>304</v>
      </c>
      <c r="E49" s="58">
        <v>1</v>
      </c>
      <c r="F49" s="57" t="s">
        <v>275</v>
      </c>
      <c r="G49" s="59">
        <v>0</v>
      </c>
      <c r="H49" s="16">
        <v>936.46</v>
      </c>
      <c r="I49" s="16">
        <v>3745.85</v>
      </c>
      <c r="J49" s="17">
        <f t="shared" si="0"/>
        <v>4682.3099999999995</v>
      </c>
      <c r="K49" s="18"/>
      <c r="L49" s="18"/>
      <c r="M49" s="18"/>
      <c r="N49" s="18"/>
      <c r="O49" s="18"/>
      <c r="P49" s="18"/>
      <c r="Q49" s="18"/>
      <c r="R49" s="51"/>
      <c r="S49" s="51"/>
      <c r="T49" s="51"/>
      <c r="U49" s="51"/>
      <c r="V49" s="51"/>
      <c r="W49" s="51"/>
      <c r="X49" s="51"/>
      <c r="Y49" s="51"/>
      <c r="Z49" s="51"/>
      <c r="AA49" s="5"/>
      <c r="AB49" s="5"/>
      <c r="AC49" s="5"/>
      <c r="AD49" s="5"/>
    </row>
    <row r="50" spans="1:30" ht="14.4" x14ac:dyDescent="0.25">
      <c r="A50" s="57" t="s">
        <v>215</v>
      </c>
      <c r="B50" s="56" t="s">
        <v>33</v>
      </c>
      <c r="C50" s="55" t="s">
        <v>238</v>
      </c>
      <c r="D50" s="56" t="s">
        <v>304</v>
      </c>
      <c r="E50" s="58">
        <v>1</v>
      </c>
      <c r="F50" s="57" t="s">
        <v>276</v>
      </c>
      <c r="G50" s="59">
        <v>0</v>
      </c>
      <c r="H50" s="16">
        <v>936.46</v>
      </c>
      <c r="I50" s="16">
        <v>3745.85</v>
      </c>
      <c r="J50" s="17">
        <f t="shared" si="0"/>
        <v>4682.3099999999995</v>
      </c>
      <c r="K50" s="18"/>
      <c r="L50" s="18"/>
      <c r="M50" s="18"/>
      <c r="N50" s="18"/>
      <c r="O50" s="18"/>
      <c r="P50" s="18"/>
      <c r="Q50" s="18"/>
      <c r="R50" s="51"/>
      <c r="S50" s="51"/>
      <c r="T50" s="51"/>
      <c r="U50" s="51"/>
      <c r="V50" s="51"/>
      <c r="W50" s="51"/>
      <c r="X50" s="51"/>
      <c r="Y50" s="51"/>
      <c r="Z50" s="51"/>
      <c r="AA50" s="5"/>
      <c r="AB50" s="5"/>
      <c r="AC50" s="5"/>
      <c r="AD50" s="5"/>
    </row>
    <row r="51" spans="1:30" ht="14.4" x14ac:dyDescent="0.25">
      <c r="A51" s="57" t="s">
        <v>216</v>
      </c>
      <c r="B51" s="56" t="s">
        <v>33</v>
      </c>
      <c r="C51" s="55" t="s">
        <v>238</v>
      </c>
      <c r="D51" s="56" t="s">
        <v>304</v>
      </c>
      <c r="E51" s="58">
        <v>1</v>
      </c>
      <c r="F51" s="57" t="s">
        <v>277</v>
      </c>
      <c r="G51" s="59">
        <v>0</v>
      </c>
      <c r="H51" s="16">
        <v>936.46</v>
      </c>
      <c r="I51" s="16">
        <v>3745.85</v>
      </c>
      <c r="J51" s="17">
        <f t="shared" si="0"/>
        <v>4682.3099999999995</v>
      </c>
      <c r="K51" s="18"/>
      <c r="L51" s="18"/>
      <c r="M51" s="18"/>
      <c r="N51" s="18"/>
      <c r="O51" s="18"/>
      <c r="P51" s="18"/>
      <c r="Q51" s="18"/>
      <c r="R51" s="51"/>
      <c r="S51" s="51"/>
      <c r="T51" s="51"/>
      <c r="U51" s="51"/>
      <c r="V51" s="51"/>
      <c r="W51" s="51"/>
      <c r="X51" s="51"/>
      <c r="Y51" s="51"/>
      <c r="Z51" s="51"/>
      <c r="AA51" s="5"/>
      <c r="AB51" s="5"/>
      <c r="AC51" s="5"/>
      <c r="AD51" s="5"/>
    </row>
    <row r="52" spans="1:30" ht="14.4" x14ac:dyDescent="0.25">
      <c r="A52" s="57" t="s">
        <v>216</v>
      </c>
      <c r="B52" s="56" t="s">
        <v>33</v>
      </c>
      <c r="C52" s="55" t="s">
        <v>238</v>
      </c>
      <c r="D52" s="56" t="s">
        <v>304</v>
      </c>
      <c r="E52" s="58">
        <v>1</v>
      </c>
      <c r="F52" s="57" t="s">
        <v>278</v>
      </c>
      <c r="G52" s="59">
        <v>0</v>
      </c>
      <c r="H52" s="16">
        <v>936.46</v>
      </c>
      <c r="I52" s="16">
        <v>3745.85</v>
      </c>
      <c r="J52" s="17">
        <f t="shared" si="0"/>
        <v>4682.3099999999995</v>
      </c>
      <c r="K52" s="18"/>
      <c r="L52" s="18"/>
      <c r="M52" s="18"/>
      <c r="N52" s="18"/>
      <c r="O52" s="18"/>
      <c r="P52" s="18"/>
      <c r="Q52" s="18"/>
      <c r="R52" s="51"/>
      <c r="S52" s="51"/>
      <c r="T52" s="51"/>
      <c r="U52" s="51"/>
      <c r="V52" s="51"/>
      <c r="W52" s="51"/>
      <c r="X52" s="51"/>
      <c r="Y52" s="51"/>
      <c r="Z52" s="51"/>
      <c r="AA52" s="5"/>
      <c r="AB52" s="5"/>
      <c r="AC52" s="5"/>
      <c r="AD52" s="5"/>
    </row>
    <row r="53" spans="1:30" ht="14.4" x14ac:dyDescent="0.25">
      <c r="A53" s="57" t="s">
        <v>215</v>
      </c>
      <c r="B53" s="56" t="s">
        <v>33</v>
      </c>
      <c r="C53" s="55" t="s">
        <v>238</v>
      </c>
      <c r="D53" s="56" t="s">
        <v>304</v>
      </c>
      <c r="E53" s="58">
        <v>1</v>
      </c>
      <c r="F53" s="57" t="s">
        <v>279</v>
      </c>
      <c r="G53" s="59">
        <v>0</v>
      </c>
      <c r="H53" s="16">
        <v>936.46</v>
      </c>
      <c r="I53" s="16">
        <v>3745.85</v>
      </c>
      <c r="J53" s="17">
        <f t="shared" si="0"/>
        <v>4682.3099999999995</v>
      </c>
      <c r="K53" s="18"/>
      <c r="L53" s="18"/>
      <c r="M53" s="18"/>
      <c r="N53" s="18"/>
      <c r="O53" s="18"/>
      <c r="P53" s="18"/>
      <c r="Q53" s="18"/>
      <c r="R53" s="51"/>
      <c r="S53" s="51"/>
      <c r="T53" s="51"/>
      <c r="U53" s="51"/>
      <c r="V53" s="51"/>
      <c r="W53" s="51"/>
      <c r="X53" s="51"/>
      <c r="Y53" s="51"/>
      <c r="Z53" s="51"/>
      <c r="AA53" s="5"/>
      <c r="AB53" s="5"/>
      <c r="AC53" s="5"/>
      <c r="AD53" s="5"/>
    </row>
    <row r="54" spans="1:30" ht="14.4" x14ac:dyDescent="0.25">
      <c r="A54" s="57" t="s">
        <v>214</v>
      </c>
      <c r="B54" s="56" t="s">
        <v>33</v>
      </c>
      <c r="C54" s="55" t="s">
        <v>238</v>
      </c>
      <c r="D54" s="56" t="s">
        <v>304</v>
      </c>
      <c r="E54" s="58">
        <v>1</v>
      </c>
      <c r="F54" s="57" t="s">
        <v>310</v>
      </c>
      <c r="G54" s="59">
        <v>0</v>
      </c>
      <c r="H54" s="16">
        <v>936.46</v>
      </c>
      <c r="I54" s="16">
        <v>3745.85</v>
      </c>
      <c r="J54" s="17">
        <f t="shared" ref="J54" si="2">SUM(G54:I54)</f>
        <v>4682.3099999999995</v>
      </c>
      <c r="K54" s="18"/>
      <c r="L54" s="18"/>
      <c r="M54" s="18"/>
      <c r="N54" s="18"/>
      <c r="O54" s="18"/>
      <c r="P54" s="18"/>
      <c r="Q54" s="18"/>
      <c r="R54" s="51"/>
      <c r="S54" s="51"/>
      <c r="T54" s="51"/>
      <c r="U54" s="51"/>
      <c r="V54" s="51"/>
      <c r="W54" s="51"/>
      <c r="X54" s="51"/>
      <c r="Y54" s="51"/>
      <c r="Z54" s="51"/>
      <c r="AA54" s="5"/>
      <c r="AB54" s="5"/>
      <c r="AC54" s="5"/>
      <c r="AD54" s="5"/>
    </row>
    <row r="55" spans="1:30" ht="14.4" x14ac:dyDescent="0.25">
      <c r="A55" s="57" t="s">
        <v>217</v>
      </c>
      <c r="B55" s="56" t="s">
        <v>35</v>
      </c>
      <c r="C55" s="55" t="s">
        <v>238</v>
      </c>
      <c r="D55" s="56" t="s">
        <v>304</v>
      </c>
      <c r="E55" s="58">
        <v>1</v>
      </c>
      <c r="F55" s="57" t="s">
        <v>280</v>
      </c>
      <c r="G55" s="59">
        <v>0</v>
      </c>
      <c r="H55" s="16">
        <v>770.75</v>
      </c>
      <c r="I55" s="16">
        <v>3083.01</v>
      </c>
      <c r="J55" s="17">
        <f t="shared" si="0"/>
        <v>3853.76</v>
      </c>
      <c r="K55" s="18"/>
      <c r="L55" s="18"/>
      <c r="M55" s="18"/>
      <c r="N55" s="18"/>
      <c r="O55" s="18"/>
      <c r="P55" s="18"/>
      <c r="Q55" s="18"/>
      <c r="R55" s="51"/>
      <c r="S55" s="51"/>
      <c r="T55" s="51"/>
      <c r="U55" s="51"/>
      <c r="V55" s="51"/>
      <c r="W55" s="51"/>
      <c r="X55" s="51"/>
      <c r="Y55" s="51"/>
      <c r="Z55" s="51"/>
      <c r="AA55" s="5"/>
      <c r="AB55" s="5"/>
      <c r="AC55" s="5"/>
      <c r="AD55" s="5"/>
    </row>
    <row r="56" spans="1:30" ht="14.4" x14ac:dyDescent="0.25">
      <c r="A56" s="57" t="s">
        <v>218</v>
      </c>
      <c r="B56" s="56" t="s">
        <v>35</v>
      </c>
      <c r="C56" s="55" t="s">
        <v>238</v>
      </c>
      <c r="D56" s="56" t="s">
        <v>304</v>
      </c>
      <c r="E56" s="58">
        <v>1</v>
      </c>
      <c r="F56" s="57" t="s">
        <v>281</v>
      </c>
      <c r="G56" s="59">
        <v>0</v>
      </c>
      <c r="H56" s="16">
        <v>770.75</v>
      </c>
      <c r="I56" s="16">
        <v>3083.01</v>
      </c>
      <c r="J56" s="17">
        <f t="shared" si="0"/>
        <v>3853.76</v>
      </c>
      <c r="K56" s="18"/>
      <c r="L56" s="18"/>
      <c r="M56" s="18"/>
      <c r="N56" s="18"/>
      <c r="O56" s="18"/>
      <c r="P56" s="18"/>
      <c r="Q56" s="18"/>
      <c r="R56" s="51"/>
      <c r="S56" s="51"/>
      <c r="T56" s="51"/>
      <c r="U56" s="51"/>
      <c r="V56" s="51"/>
      <c r="W56" s="51"/>
      <c r="X56" s="51"/>
      <c r="Y56" s="51"/>
      <c r="Z56" s="51"/>
      <c r="AA56" s="5"/>
      <c r="AB56" s="5"/>
      <c r="AC56" s="5"/>
      <c r="AD56" s="5"/>
    </row>
    <row r="57" spans="1:30" ht="14.4" x14ac:dyDescent="0.25">
      <c r="A57" s="57" t="s">
        <v>218</v>
      </c>
      <c r="B57" s="56" t="s">
        <v>35</v>
      </c>
      <c r="C57" s="55" t="s">
        <v>238</v>
      </c>
      <c r="D57" s="56" t="s">
        <v>304</v>
      </c>
      <c r="E57" s="58">
        <v>1</v>
      </c>
      <c r="F57" s="57" t="s">
        <v>282</v>
      </c>
      <c r="G57" s="59">
        <v>0</v>
      </c>
      <c r="H57" s="16">
        <v>770.75</v>
      </c>
      <c r="I57" s="16">
        <v>3083.01</v>
      </c>
      <c r="J57" s="17">
        <f t="shared" si="0"/>
        <v>3853.76</v>
      </c>
      <c r="K57" s="18"/>
      <c r="L57" s="18"/>
      <c r="M57" s="18"/>
      <c r="N57" s="18"/>
      <c r="O57" s="18"/>
      <c r="P57" s="18"/>
      <c r="Q57" s="18"/>
      <c r="R57" s="51"/>
      <c r="S57" s="51"/>
      <c r="T57" s="51"/>
      <c r="U57" s="51"/>
      <c r="V57" s="51"/>
      <c r="W57" s="51"/>
      <c r="X57" s="51"/>
      <c r="Y57" s="51"/>
      <c r="Z57" s="51"/>
      <c r="AA57" s="5"/>
      <c r="AB57" s="5"/>
      <c r="AC57" s="5"/>
      <c r="AD57" s="5"/>
    </row>
    <row r="58" spans="1:30" ht="14.4" x14ac:dyDescent="0.25">
      <c r="A58" s="57" t="s">
        <v>219</v>
      </c>
      <c r="B58" s="56" t="s">
        <v>35</v>
      </c>
      <c r="C58" s="55" t="s">
        <v>238</v>
      </c>
      <c r="D58" s="56" t="s">
        <v>304</v>
      </c>
      <c r="E58" s="58">
        <v>1</v>
      </c>
      <c r="F58" s="57" t="s">
        <v>283</v>
      </c>
      <c r="G58" s="59">
        <v>0</v>
      </c>
      <c r="H58" s="16">
        <v>770.75</v>
      </c>
      <c r="I58" s="16">
        <v>3083.01</v>
      </c>
      <c r="J58" s="17">
        <f t="shared" si="0"/>
        <v>3853.76</v>
      </c>
      <c r="K58" s="18"/>
      <c r="L58" s="18"/>
      <c r="M58" s="18"/>
      <c r="N58" s="18"/>
      <c r="O58" s="18"/>
      <c r="P58" s="18"/>
      <c r="Q58" s="18"/>
      <c r="R58" s="51"/>
      <c r="S58" s="51"/>
      <c r="T58" s="51"/>
      <c r="U58" s="51"/>
      <c r="V58" s="51"/>
      <c r="W58" s="51"/>
      <c r="X58" s="51"/>
      <c r="Y58" s="51"/>
      <c r="Z58" s="51"/>
      <c r="AA58" s="5"/>
      <c r="AB58" s="5"/>
      <c r="AC58" s="5"/>
      <c r="AD58" s="5"/>
    </row>
    <row r="59" spans="1:30" ht="14.4" x14ac:dyDescent="0.25">
      <c r="A59" s="57" t="s">
        <v>220</v>
      </c>
      <c r="B59" s="56" t="s">
        <v>35</v>
      </c>
      <c r="C59" s="55" t="s">
        <v>238</v>
      </c>
      <c r="D59" s="56" t="s">
        <v>304</v>
      </c>
      <c r="E59" s="58">
        <v>1</v>
      </c>
      <c r="F59" s="57" t="s">
        <v>284</v>
      </c>
      <c r="G59" s="59">
        <v>0</v>
      </c>
      <c r="H59" s="16">
        <v>770.75</v>
      </c>
      <c r="I59" s="16">
        <v>3083.01</v>
      </c>
      <c r="J59" s="17">
        <f t="shared" si="0"/>
        <v>3853.76</v>
      </c>
      <c r="K59" s="18"/>
      <c r="L59" s="18"/>
      <c r="M59" s="18"/>
      <c r="N59" s="18"/>
      <c r="O59" s="18"/>
      <c r="P59" s="18"/>
      <c r="Q59" s="18"/>
      <c r="R59" s="51"/>
      <c r="S59" s="51"/>
      <c r="T59" s="51"/>
      <c r="U59" s="51"/>
      <c r="V59" s="51"/>
      <c r="W59" s="51"/>
      <c r="X59" s="51"/>
      <c r="Y59" s="51"/>
      <c r="Z59" s="51"/>
      <c r="AA59" s="5"/>
      <c r="AB59" s="5"/>
      <c r="AC59" s="5"/>
      <c r="AD59" s="5"/>
    </row>
    <row r="60" spans="1:30" ht="14.4" x14ac:dyDescent="0.25">
      <c r="A60" s="57" t="s">
        <v>221</v>
      </c>
      <c r="B60" s="56" t="s">
        <v>35</v>
      </c>
      <c r="C60" s="55" t="s">
        <v>238</v>
      </c>
      <c r="D60" s="56" t="s">
        <v>304</v>
      </c>
      <c r="E60" s="58">
        <v>1</v>
      </c>
      <c r="F60" s="57" t="s">
        <v>285</v>
      </c>
      <c r="G60" s="59">
        <v>0</v>
      </c>
      <c r="H60" s="16">
        <v>770.75</v>
      </c>
      <c r="I60" s="16">
        <v>3083.01</v>
      </c>
      <c r="J60" s="17">
        <f t="shared" si="0"/>
        <v>3853.76</v>
      </c>
      <c r="K60" s="18"/>
      <c r="L60" s="18"/>
      <c r="M60" s="18"/>
      <c r="N60" s="18"/>
      <c r="O60" s="18"/>
      <c r="P60" s="18"/>
      <c r="Q60" s="18"/>
      <c r="R60" s="51"/>
      <c r="S60" s="51"/>
      <c r="T60" s="51"/>
      <c r="U60" s="51"/>
      <c r="V60" s="51"/>
      <c r="W60" s="51"/>
      <c r="X60" s="51"/>
      <c r="Y60" s="51"/>
      <c r="Z60" s="51"/>
      <c r="AA60" s="5"/>
      <c r="AB60" s="5"/>
      <c r="AC60" s="5"/>
      <c r="AD60" s="5"/>
    </row>
    <row r="61" spans="1:30" ht="14.4" x14ac:dyDescent="0.25">
      <c r="A61" s="57" t="s">
        <v>218</v>
      </c>
      <c r="B61" s="56" t="s">
        <v>35</v>
      </c>
      <c r="C61" s="55" t="s">
        <v>238</v>
      </c>
      <c r="D61" s="56" t="s">
        <v>304</v>
      </c>
      <c r="E61" s="58">
        <v>1</v>
      </c>
      <c r="F61" s="57" t="s">
        <v>286</v>
      </c>
      <c r="G61" s="59">
        <v>0</v>
      </c>
      <c r="H61" s="16">
        <v>770.75</v>
      </c>
      <c r="I61" s="16">
        <v>3083.01</v>
      </c>
      <c r="J61" s="17">
        <f t="shared" si="0"/>
        <v>3853.76</v>
      </c>
      <c r="K61" s="18"/>
      <c r="L61" s="18"/>
      <c r="M61" s="18"/>
      <c r="N61" s="18"/>
      <c r="O61" s="18"/>
      <c r="P61" s="18"/>
      <c r="Q61" s="18"/>
      <c r="R61" s="51"/>
      <c r="S61" s="51"/>
      <c r="T61" s="51"/>
      <c r="U61" s="51"/>
      <c r="V61" s="51"/>
      <c r="W61" s="51"/>
      <c r="X61" s="51"/>
      <c r="Y61" s="51"/>
      <c r="Z61" s="51"/>
      <c r="AA61" s="5"/>
      <c r="AB61" s="5"/>
      <c r="AC61" s="5"/>
      <c r="AD61" s="5"/>
    </row>
    <row r="62" spans="1:30" ht="14.4" x14ac:dyDescent="0.25">
      <c r="A62" s="57" t="s">
        <v>222</v>
      </c>
      <c r="B62" s="56" t="s">
        <v>35</v>
      </c>
      <c r="C62" s="55" t="s">
        <v>238</v>
      </c>
      <c r="D62" s="56" t="s">
        <v>304</v>
      </c>
      <c r="E62" s="58">
        <v>1</v>
      </c>
      <c r="F62" s="57" t="s">
        <v>287</v>
      </c>
      <c r="G62" s="59">
        <v>0</v>
      </c>
      <c r="H62" s="16">
        <v>770.75</v>
      </c>
      <c r="I62" s="16">
        <v>3083.01</v>
      </c>
      <c r="J62" s="17">
        <f t="shared" si="0"/>
        <v>3853.76</v>
      </c>
      <c r="K62" s="18"/>
      <c r="L62" s="18"/>
      <c r="M62" s="18"/>
      <c r="N62" s="18"/>
      <c r="O62" s="18"/>
      <c r="P62" s="18"/>
      <c r="Q62" s="18"/>
      <c r="R62" s="51"/>
      <c r="S62" s="51"/>
      <c r="T62" s="51"/>
      <c r="U62" s="51"/>
      <c r="V62" s="51"/>
      <c r="W62" s="51"/>
      <c r="X62" s="51"/>
      <c r="Y62" s="51"/>
      <c r="Z62" s="51"/>
      <c r="AA62" s="5"/>
      <c r="AB62" s="5"/>
      <c r="AC62" s="5"/>
      <c r="AD62" s="5"/>
    </row>
    <row r="63" spans="1:30" ht="14.4" x14ac:dyDescent="0.25">
      <c r="A63" s="57" t="s">
        <v>223</v>
      </c>
      <c r="B63" s="56" t="s">
        <v>35</v>
      </c>
      <c r="C63" s="55" t="s">
        <v>238</v>
      </c>
      <c r="D63" s="56" t="s">
        <v>304</v>
      </c>
      <c r="E63" s="58">
        <v>1</v>
      </c>
      <c r="F63" s="57" t="s">
        <v>288</v>
      </c>
      <c r="G63" s="59">
        <v>0</v>
      </c>
      <c r="H63" s="16">
        <v>770.75</v>
      </c>
      <c r="I63" s="16">
        <v>3083.01</v>
      </c>
      <c r="J63" s="17">
        <f t="shared" si="0"/>
        <v>3853.76</v>
      </c>
      <c r="K63" s="18"/>
      <c r="L63" s="18"/>
      <c r="M63" s="18"/>
      <c r="N63" s="18"/>
      <c r="O63" s="18"/>
      <c r="P63" s="18"/>
      <c r="Q63" s="18"/>
      <c r="R63" s="51"/>
      <c r="S63" s="51"/>
      <c r="T63" s="51"/>
      <c r="U63" s="51"/>
      <c r="V63" s="51"/>
      <c r="W63" s="51"/>
      <c r="X63" s="51"/>
      <c r="Y63" s="51"/>
      <c r="Z63" s="51"/>
      <c r="AA63" s="5"/>
      <c r="AB63" s="5"/>
      <c r="AC63" s="5"/>
      <c r="AD63" s="5"/>
    </row>
    <row r="64" spans="1:30" ht="14.4" x14ac:dyDescent="0.25">
      <c r="A64" s="57" t="s">
        <v>224</v>
      </c>
      <c r="B64" s="56" t="s">
        <v>35</v>
      </c>
      <c r="C64" s="55" t="s">
        <v>238</v>
      </c>
      <c r="D64" s="56" t="s">
        <v>303</v>
      </c>
      <c r="E64" s="58">
        <v>1</v>
      </c>
      <c r="F64" s="57"/>
      <c r="G64" s="59"/>
      <c r="H64" s="16"/>
      <c r="I64" s="16"/>
      <c r="J64" s="17"/>
      <c r="K64" s="18"/>
      <c r="L64" s="18"/>
      <c r="M64" s="18"/>
      <c r="N64" s="18"/>
      <c r="O64" s="18"/>
      <c r="P64" s="18"/>
      <c r="Q64" s="18"/>
      <c r="R64" s="51"/>
      <c r="S64" s="51"/>
      <c r="T64" s="51"/>
      <c r="U64" s="51"/>
      <c r="V64" s="51"/>
      <c r="W64" s="51"/>
      <c r="X64" s="51"/>
      <c r="Y64" s="51"/>
      <c r="Z64" s="51"/>
      <c r="AA64" s="5"/>
      <c r="AB64" s="5"/>
      <c r="AC64" s="5"/>
      <c r="AD64" s="5"/>
    </row>
    <row r="65" spans="1:30" ht="14.4" x14ac:dyDescent="0.25">
      <c r="A65" s="57" t="s">
        <v>225</v>
      </c>
      <c r="B65" s="56" t="s">
        <v>37</v>
      </c>
      <c r="C65" s="55" t="s">
        <v>238</v>
      </c>
      <c r="D65" s="56" t="s">
        <v>303</v>
      </c>
      <c r="E65" s="58">
        <v>1</v>
      </c>
      <c r="F65" s="57" t="s">
        <v>295</v>
      </c>
      <c r="G65" s="59">
        <v>0</v>
      </c>
      <c r="H65" s="16">
        <v>500.99</v>
      </c>
      <c r="I65" s="16">
        <v>2003.96</v>
      </c>
      <c r="J65" s="17">
        <f t="shared" si="0"/>
        <v>2504.9499999999998</v>
      </c>
      <c r="K65" s="18"/>
      <c r="L65" s="18"/>
      <c r="M65" s="18"/>
      <c r="N65" s="18"/>
      <c r="O65" s="18"/>
      <c r="P65" s="18"/>
      <c r="Q65" s="18"/>
      <c r="R65" s="51"/>
      <c r="S65" s="51"/>
      <c r="T65" s="51"/>
      <c r="U65" s="51"/>
      <c r="V65" s="51"/>
      <c r="W65" s="51"/>
      <c r="X65" s="51"/>
      <c r="Y65" s="51"/>
      <c r="Z65" s="51"/>
      <c r="AA65" s="5"/>
      <c r="AB65" s="5"/>
      <c r="AC65" s="5"/>
      <c r="AD65" s="5"/>
    </row>
    <row r="66" spans="1:30" ht="14.4" x14ac:dyDescent="0.25">
      <c r="A66" s="57" t="s">
        <v>226</v>
      </c>
      <c r="B66" s="56" t="s">
        <v>37</v>
      </c>
      <c r="C66" s="55" t="s">
        <v>238</v>
      </c>
      <c r="D66" s="56" t="s">
        <v>303</v>
      </c>
      <c r="E66" s="58">
        <v>1</v>
      </c>
      <c r="F66" s="57"/>
      <c r="G66" s="59"/>
      <c r="H66" s="16"/>
      <c r="I66" s="16"/>
      <c r="J66" s="17"/>
      <c r="K66" s="18"/>
      <c r="L66" s="18"/>
      <c r="M66" s="18"/>
      <c r="N66" s="18"/>
      <c r="O66" s="18"/>
      <c r="P66" s="18"/>
      <c r="Q66" s="18"/>
      <c r="R66" s="51"/>
      <c r="S66" s="51"/>
      <c r="T66" s="51"/>
      <c r="U66" s="51"/>
      <c r="V66" s="51"/>
      <c r="W66" s="51"/>
      <c r="X66" s="51"/>
      <c r="Y66" s="51"/>
      <c r="Z66" s="51"/>
      <c r="AA66" s="5"/>
      <c r="AB66" s="5"/>
      <c r="AC66" s="5"/>
      <c r="AD66" s="5"/>
    </row>
    <row r="67" spans="1:30" ht="14.4" x14ac:dyDescent="0.25">
      <c r="A67" s="57" t="s">
        <v>227</v>
      </c>
      <c r="B67" s="56" t="s">
        <v>37</v>
      </c>
      <c r="C67" s="55" t="s">
        <v>238</v>
      </c>
      <c r="D67" s="56" t="s">
        <v>304</v>
      </c>
      <c r="E67" s="58">
        <v>1</v>
      </c>
      <c r="F67" s="57" t="s">
        <v>289</v>
      </c>
      <c r="G67" s="59">
        <v>0</v>
      </c>
      <c r="H67" s="16">
        <v>500.99</v>
      </c>
      <c r="I67" s="16">
        <v>2003.96</v>
      </c>
      <c r="J67" s="17">
        <f t="shared" si="0"/>
        <v>2504.9499999999998</v>
      </c>
      <c r="K67" s="18"/>
      <c r="L67" s="18"/>
      <c r="M67" s="18"/>
      <c r="N67" s="18"/>
      <c r="O67" s="18"/>
      <c r="P67" s="18"/>
      <c r="Q67" s="18"/>
      <c r="R67" s="51"/>
      <c r="S67" s="51"/>
      <c r="T67" s="51"/>
      <c r="U67" s="51"/>
      <c r="V67" s="51"/>
      <c r="W67" s="51"/>
      <c r="X67" s="51"/>
      <c r="Y67" s="51"/>
      <c r="Z67" s="51"/>
      <c r="AA67" s="5"/>
      <c r="AB67" s="5"/>
      <c r="AC67" s="5"/>
      <c r="AD67" s="5"/>
    </row>
    <row r="68" spans="1:30" ht="14.4" x14ac:dyDescent="0.25">
      <c r="A68" s="57" t="s">
        <v>228</v>
      </c>
      <c r="B68" s="56" t="s">
        <v>37</v>
      </c>
      <c r="C68" s="55" t="s">
        <v>238</v>
      </c>
      <c r="D68" s="56" t="s">
        <v>304</v>
      </c>
      <c r="E68" s="58">
        <v>1</v>
      </c>
      <c r="F68" s="57" t="s">
        <v>290</v>
      </c>
      <c r="G68" s="59">
        <v>0</v>
      </c>
      <c r="H68" s="16">
        <v>500.99</v>
      </c>
      <c r="I68" s="16">
        <v>2003.96</v>
      </c>
      <c r="J68" s="17">
        <f t="shared" si="0"/>
        <v>2504.9499999999998</v>
      </c>
      <c r="K68" s="18"/>
      <c r="L68" s="18"/>
      <c r="M68" s="18"/>
      <c r="N68" s="18"/>
      <c r="O68" s="18"/>
      <c r="P68" s="18"/>
      <c r="Q68" s="18"/>
      <c r="R68" s="51"/>
      <c r="S68" s="51"/>
      <c r="T68" s="51"/>
      <c r="U68" s="51"/>
      <c r="V68" s="51"/>
      <c r="W68" s="51"/>
      <c r="X68" s="51"/>
      <c r="Y68" s="51"/>
      <c r="Z68" s="51"/>
      <c r="AA68" s="5"/>
      <c r="AB68" s="5"/>
      <c r="AC68" s="5"/>
      <c r="AD68" s="5"/>
    </row>
    <row r="69" spans="1:30" ht="14.4" x14ac:dyDescent="0.25">
      <c r="A69" s="57" t="s">
        <v>229</v>
      </c>
      <c r="B69" s="56" t="s">
        <v>37</v>
      </c>
      <c r="C69" s="55" t="s">
        <v>238</v>
      </c>
      <c r="D69" s="56" t="s">
        <v>304</v>
      </c>
      <c r="E69" s="58">
        <v>1</v>
      </c>
      <c r="F69" s="57" t="s">
        <v>291</v>
      </c>
      <c r="G69" s="59">
        <v>0</v>
      </c>
      <c r="H69" s="16">
        <v>500.99</v>
      </c>
      <c r="I69" s="16">
        <v>2003.96</v>
      </c>
      <c r="J69" s="17">
        <f t="shared" si="0"/>
        <v>2504.9499999999998</v>
      </c>
      <c r="K69" s="18"/>
      <c r="L69" s="18"/>
      <c r="M69" s="18"/>
      <c r="N69" s="18"/>
      <c r="O69" s="18"/>
      <c r="P69" s="18"/>
      <c r="Q69" s="18"/>
      <c r="R69" s="51"/>
      <c r="S69" s="51"/>
      <c r="T69" s="51"/>
      <c r="U69" s="51"/>
      <c r="V69" s="51"/>
      <c r="W69" s="51"/>
      <c r="X69" s="51"/>
      <c r="Y69" s="51"/>
      <c r="Z69" s="51"/>
      <c r="AA69" s="5"/>
      <c r="AB69" s="5"/>
      <c r="AC69" s="5"/>
      <c r="AD69" s="5"/>
    </row>
    <row r="70" spans="1:30" ht="14.4" x14ac:dyDescent="0.25">
      <c r="A70" s="57" t="s">
        <v>228</v>
      </c>
      <c r="B70" s="56" t="s">
        <v>37</v>
      </c>
      <c r="C70" s="55" t="s">
        <v>238</v>
      </c>
      <c r="D70" s="56" t="s">
        <v>304</v>
      </c>
      <c r="E70" s="58">
        <v>1</v>
      </c>
      <c r="F70" s="57" t="s">
        <v>292</v>
      </c>
      <c r="G70" s="59">
        <v>0</v>
      </c>
      <c r="H70" s="16">
        <v>500.99</v>
      </c>
      <c r="I70" s="16">
        <v>2003.96</v>
      </c>
      <c r="J70" s="17">
        <f t="shared" si="0"/>
        <v>2504.9499999999998</v>
      </c>
      <c r="K70" s="18"/>
      <c r="L70" s="18"/>
      <c r="M70" s="18"/>
      <c r="N70" s="18"/>
      <c r="O70" s="18"/>
      <c r="P70" s="18"/>
      <c r="Q70" s="18"/>
      <c r="R70" s="51"/>
      <c r="S70" s="51"/>
      <c r="T70" s="51"/>
      <c r="U70" s="51"/>
      <c r="V70" s="51"/>
      <c r="W70" s="51"/>
      <c r="X70" s="51"/>
      <c r="Y70" s="51"/>
      <c r="Z70" s="51"/>
      <c r="AA70" s="5"/>
      <c r="AB70" s="5"/>
      <c r="AC70" s="5"/>
      <c r="AD70" s="5"/>
    </row>
    <row r="71" spans="1:30" ht="14.4" x14ac:dyDescent="0.25">
      <c r="A71" s="57" t="s">
        <v>230</v>
      </c>
      <c r="B71" s="56" t="s">
        <v>37</v>
      </c>
      <c r="C71" s="55" t="s">
        <v>238</v>
      </c>
      <c r="D71" s="56" t="s">
        <v>304</v>
      </c>
      <c r="E71" s="58">
        <v>1</v>
      </c>
      <c r="F71" s="57" t="s">
        <v>293</v>
      </c>
      <c r="G71" s="59">
        <v>0</v>
      </c>
      <c r="H71" s="16">
        <v>500.99</v>
      </c>
      <c r="I71" s="16">
        <v>2003.96</v>
      </c>
      <c r="J71" s="17">
        <f t="shared" si="0"/>
        <v>2504.9499999999998</v>
      </c>
      <c r="K71" s="18"/>
      <c r="L71" s="18"/>
      <c r="M71" s="18"/>
      <c r="N71" s="18"/>
      <c r="O71" s="18"/>
      <c r="P71" s="18"/>
      <c r="Q71" s="18"/>
      <c r="R71" s="51"/>
      <c r="S71" s="51"/>
      <c r="T71" s="51"/>
      <c r="U71" s="51"/>
      <c r="V71" s="51"/>
      <c r="W71" s="51"/>
      <c r="X71" s="51"/>
      <c r="Y71" s="51"/>
      <c r="Z71" s="51"/>
      <c r="AA71" s="5"/>
      <c r="AB71" s="5"/>
      <c r="AC71" s="5"/>
      <c r="AD71" s="5"/>
    </row>
    <row r="72" spans="1:30" ht="14.4" x14ac:dyDescent="0.25">
      <c r="A72" s="57" t="s">
        <v>231</v>
      </c>
      <c r="B72" s="56" t="s">
        <v>37</v>
      </c>
      <c r="C72" s="55" t="s">
        <v>238</v>
      </c>
      <c r="D72" s="56" t="s">
        <v>304</v>
      </c>
      <c r="E72" s="58">
        <v>1</v>
      </c>
      <c r="F72" s="57" t="s">
        <v>294</v>
      </c>
      <c r="G72" s="59">
        <v>0</v>
      </c>
      <c r="H72" s="16">
        <v>500.99</v>
      </c>
      <c r="I72" s="16">
        <v>2003.96</v>
      </c>
      <c r="J72" s="17">
        <f t="shared" si="0"/>
        <v>2504.9499999999998</v>
      </c>
      <c r="K72" s="18"/>
      <c r="L72" s="18"/>
      <c r="M72" s="18"/>
      <c r="N72" s="18"/>
      <c r="O72" s="18"/>
      <c r="P72" s="18"/>
      <c r="Q72" s="18"/>
      <c r="R72" s="51"/>
      <c r="S72" s="51"/>
      <c r="T72" s="51"/>
      <c r="U72" s="51"/>
      <c r="V72" s="51"/>
      <c r="W72" s="51"/>
      <c r="X72" s="51"/>
      <c r="Y72" s="51"/>
      <c r="Z72" s="51"/>
      <c r="AA72" s="5"/>
      <c r="AB72" s="5"/>
      <c r="AC72" s="5"/>
      <c r="AD72" s="5"/>
    </row>
    <row r="73" spans="1:30" ht="14.4" x14ac:dyDescent="0.25">
      <c r="A73" s="57" t="s">
        <v>232</v>
      </c>
      <c r="B73" s="56" t="s">
        <v>37</v>
      </c>
      <c r="C73" s="55" t="s">
        <v>238</v>
      </c>
      <c r="D73" s="56" t="s">
        <v>303</v>
      </c>
      <c r="E73" s="58">
        <v>1</v>
      </c>
      <c r="F73" s="57"/>
      <c r="G73" s="59"/>
      <c r="H73" s="16"/>
      <c r="I73" s="16"/>
      <c r="J73" s="17"/>
      <c r="K73" s="18"/>
      <c r="L73" s="18"/>
      <c r="M73" s="18"/>
      <c r="N73" s="18"/>
      <c r="O73" s="18"/>
      <c r="P73" s="18"/>
      <c r="Q73" s="18"/>
      <c r="R73" s="51"/>
      <c r="S73" s="51"/>
      <c r="T73" s="51"/>
      <c r="U73" s="51"/>
      <c r="V73" s="51"/>
      <c r="W73" s="51"/>
      <c r="X73" s="51"/>
      <c r="Y73" s="51"/>
      <c r="Z73" s="51"/>
      <c r="AA73" s="5"/>
      <c r="AB73" s="5"/>
      <c r="AC73" s="5"/>
      <c r="AD73" s="5"/>
    </row>
    <row r="74" spans="1:30" ht="14.4" x14ac:dyDescent="0.25">
      <c r="A74" s="57" t="s">
        <v>232</v>
      </c>
      <c r="B74" s="56" t="s">
        <v>37</v>
      </c>
      <c r="C74" s="55" t="s">
        <v>238</v>
      </c>
      <c r="D74" s="56" t="s">
        <v>303</v>
      </c>
      <c r="E74" s="58">
        <v>1</v>
      </c>
      <c r="F74" s="57"/>
      <c r="G74" s="59"/>
      <c r="H74" s="16"/>
      <c r="I74" s="16"/>
      <c r="J74" s="17"/>
      <c r="K74" s="18"/>
      <c r="L74" s="18"/>
      <c r="M74" s="18"/>
      <c r="N74" s="18"/>
      <c r="O74" s="18"/>
      <c r="P74" s="18"/>
      <c r="Q74" s="18"/>
      <c r="R74" s="51"/>
      <c r="S74" s="51"/>
      <c r="T74" s="51"/>
      <c r="U74" s="51"/>
      <c r="V74" s="51"/>
      <c r="W74" s="51"/>
      <c r="X74" s="51"/>
      <c r="Y74" s="51"/>
      <c r="Z74" s="51"/>
      <c r="AA74" s="5"/>
      <c r="AB74" s="5"/>
      <c r="AC74" s="5"/>
      <c r="AD74" s="5"/>
    </row>
    <row r="75" spans="1:30" ht="14.4" x14ac:dyDescent="0.25">
      <c r="A75" s="57" t="s">
        <v>232</v>
      </c>
      <c r="B75" s="56" t="s">
        <v>37</v>
      </c>
      <c r="C75" s="55" t="s">
        <v>238</v>
      </c>
      <c r="D75" s="56" t="s">
        <v>303</v>
      </c>
      <c r="E75" s="58">
        <v>1</v>
      </c>
      <c r="F75" s="57"/>
      <c r="G75" s="59"/>
      <c r="H75" s="16"/>
      <c r="I75" s="16"/>
      <c r="J75" s="17"/>
      <c r="K75" s="18"/>
      <c r="L75" s="18"/>
      <c r="M75" s="18"/>
      <c r="N75" s="18"/>
      <c r="O75" s="18"/>
      <c r="P75" s="18"/>
      <c r="Q75" s="18"/>
      <c r="R75" s="51"/>
      <c r="S75" s="51"/>
      <c r="T75" s="51"/>
      <c r="U75" s="51"/>
      <c r="V75" s="51"/>
      <c r="W75" s="51"/>
      <c r="X75" s="51"/>
      <c r="Y75" s="51"/>
      <c r="Z75" s="51"/>
      <c r="AA75" s="5"/>
      <c r="AB75" s="5"/>
      <c r="AC75" s="5"/>
      <c r="AD75" s="5"/>
    </row>
    <row r="76" spans="1:30" ht="14.4" x14ac:dyDescent="0.25">
      <c r="A76" s="57" t="s">
        <v>233</v>
      </c>
      <c r="B76" s="56" t="s">
        <v>41</v>
      </c>
      <c r="C76" s="55" t="s">
        <v>238</v>
      </c>
      <c r="D76" s="56" t="s">
        <v>303</v>
      </c>
      <c r="E76" s="58">
        <v>1</v>
      </c>
      <c r="F76" s="57"/>
      <c r="G76" s="59"/>
      <c r="H76" s="16"/>
      <c r="I76" s="16"/>
      <c r="J76" s="17"/>
      <c r="K76" s="18"/>
      <c r="L76" s="18"/>
      <c r="M76" s="18"/>
      <c r="N76" s="18"/>
      <c r="O76" s="18"/>
      <c r="P76" s="18"/>
      <c r="Q76" s="18"/>
      <c r="R76" s="51"/>
      <c r="S76" s="51"/>
      <c r="T76" s="51"/>
      <c r="U76" s="51"/>
      <c r="V76" s="51"/>
      <c r="W76" s="51"/>
      <c r="X76" s="51"/>
      <c r="Y76" s="51"/>
      <c r="Z76" s="51"/>
      <c r="AA76" s="5"/>
      <c r="AB76" s="5"/>
      <c r="AC76" s="5"/>
      <c r="AD76" s="5"/>
    </row>
    <row r="77" spans="1:30" ht="14.4" x14ac:dyDescent="0.25">
      <c r="A77" s="57" t="s">
        <v>234</v>
      </c>
      <c r="B77" s="56" t="s">
        <v>41</v>
      </c>
      <c r="C77" s="55" t="s">
        <v>238</v>
      </c>
      <c r="D77" s="56" t="s">
        <v>304</v>
      </c>
      <c r="E77" s="58">
        <v>1</v>
      </c>
      <c r="F77" s="57" t="s">
        <v>296</v>
      </c>
      <c r="G77" s="59">
        <v>0</v>
      </c>
      <c r="H77" s="16">
        <v>269.76</v>
      </c>
      <c r="I77" s="16">
        <v>1079.06</v>
      </c>
      <c r="J77" s="17">
        <f t="shared" si="0"/>
        <v>1348.82</v>
      </c>
      <c r="K77" s="18"/>
      <c r="L77" s="18"/>
      <c r="M77" s="18"/>
      <c r="N77" s="18"/>
      <c r="O77" s="18"/>
      <c r="P77" s="18"/>
      <c r="Q77" s="18"/>
      <c r="R77" s="51"/>
      <c r="S77" s="51"/>
      <c r="T77" s="51"/>
      <c r="U77" s="51"/>
      <c r="V77" s="51"/>
      <c r="W77" s="51"/>
      <c r="X77" s="51"/>
      <c r="Y77" s="51"/>
      <c r="Z77" s="51"/>
      <c r="AA77" s="5"/>
      <c r="AB77" s="5"/>
      <c r="AC77" s="5"/>
      <c r="AD77" s="5"/>
    </row>
    <row r="78" spans="1:30" ht="14.4" x14ac:dyDescent="0.25">
      <c r="A78" s="57" t="s">
        <v>235</v>
      </c>
      <c r="B78" s="56" t="s">
        <v>41</v>
      </c>
      <c r="C78" s="55" t="s">
        <v>238</v>
      </c>
      <c r="D78" s="56" t="s">
        <v>304</v>
      </c>
      <c r="E78" s="58">
        <v>1</v>
      </c>
      <c r="F78" s="57" t="s">
        <v>297</v>
      </c>
      <c r="G78" s="59">
        <v>0</v>
      </c>
      <c r="H78" s="16">
        <v>269.76</v>
      </c>
      <c r="I78" s="16">
        <v>1079.06</v>
      </c>
      <c r="J78" s="17">
        <f t="shared" si="0"/>
        <v>1348.82</v>
      </c>
      <c r="K78" s="18"/>
      <c r="L78" s="18"/>
      <c r="M78" s="18"/>
      <c r="N78" s="18"/>
      <c r="O78" s="18"/>
      <c r="P78" s="18"/>
      <c r="Q78" s="1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ht="14.4" x14ac:dyDescent="0.25">
      <c r="A79" s="57" t="s">
        <v>236</v>
      </c>
      <c r="B79" s="56" t="s">
        <v>41</v>
      </c>
      <c r="C79" s="55" t="s">
        <v>238</v>
      </c>
      <c r="D79" s="56" t="s">
        <v>303</v>
      </c>
      <c r="E79" s="58">
        <v>1</v>
      </c>
      <c r="F79" s="57"/>
      <c r="G79" s="61" t="s">
        <v>308</v>
      </c>
      <c r="H79" s="62" t="s">
        <v>308</v>
      </c>
      <c r="I79" s="62" t="s">
        <v>308</v>
      </c>
      <c r="J79" s="17"/>
      <c r="K79" s="18"/>
      <c r="L79" s="18"/>
      <c r="M79" s="18"/>
      <c r="N79" s="18"/>
      <c r="O79" s="18"/>
      <c r="P79" s="18"/>
      <c r="Q79" s="1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ht="14.4" x14ac:dyDescent="0.25">
      <c r="A80" s="57" t="s">
        <v>234</v>
      </c>
      <c r="B80" s="56" t="s">
        <v>41</v>
      </c>
      <c r="C80" s="55" t="s">
        <v>238</v>
      </c>
      <c r="D80" s="56" t="s">
        <v>304</v>
      </c>
      <c r="E80" s="58">
        <v>1</v>
      </c>
      <c r="F80" s="57" t="s">
        <v>298</v>
      </c>
      <c r="G80" s="59">
        <v>0</v>
      </c>
      <c r="H80" s="16">
        <v>269.76</v>
      </c>
      <c r="I80" s="16">
        <v>1079.06</v>
      </c>
      <c r="J80" s="17">
        <f t="shared" si="0"/>
        <v>1348.82</v>
      </c>
      <c r="K80" s="18"/>
      <c r="L80" s="18"/>
      <c r="M80" s="18"/>
      <c r="N80" s="18"/>
      <c r="O80" s="18"/>
      <c r="P80" s="18"/>
      <c r="Q80" s="1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ht="14.4" x14ac:dyDescent="0.25">
      <c r="A81" s="57" t="s">
        <v>234</v>
      </c>
      <c r="B81" s="56" t="s">
        <v>41</v>
      </c>
      <c r="C81" s="55" t="s">
        <v>238</v>
      </c>
      <c r="D81" s="56" t="s">
        <v>304</v>
      </c>
      <c r="E81" s="58">
        <v>1</v>
      </c>
      <c r="F81" s="57" t="s">
        <v>299</v>
      </c>
      <c r="G81" s="59">
        <v>0</v>
      </c>
      <c r="H81" s="16">
        <v>269.76</v>
      </c>
      <c r="I81" s="16">
        <v>1079.06</v>
      </c>
      <c r="J81" s="17">
        <f t="shared" si="0"/>
        <v>1348.82</v>
      </c>
      <c r="K81" s="18"/>
      <c r="L81" s="18"/>
      <c r="M81" s="18"/>
      <c r="N81" s="18"/>
      <c r="O81" s="18"/>
      <c r="P81" s="18"/>
      <c r="Q81" s="1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ht="14.4" x14ac:dyDescent="0.25">
      <c r="A82" s="57" t="s">
        <v>234</v>
      </c>
      <c r="B82" s="56" t="s">
        <v>41</v>
      </c>
      <c r="C82" s="55" t="s">
        <v>238</v>
      </c>
      <c r="D82" s="56" t="s">
        <v>304</v>
      </c>
      <c r="E82" s="58">
        <v>1</v>
      </c>
      <c r="F82" s="57" t="s">
        <v>300</v>
      </c>
      <c r="G82" s="59">
        <v>0</v>
      </c>
      <c r="H82" s="16">
        <v>269.76</v>
      </c>
      <c r="I82" s="16">
        <v>1079.06</v>
      </c>
      <c r="J82" s="17">
        <f t="shared" si="0"/>
        <v>1348.82</v>
      </c>
      <c r="K82" s="18"/>
      <c r="L82" s="18"/>
      <c r="M82" s="18"/>
      <c r="N82" s="18"/>
      <c r="O82" s="18"/>
      <c r="P82" s="18"/>
      <c r="Q82" s="1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ht="14.4" x14ac:dyDescent="0.25">
      <c r="A83" s="57" t="s">
        <v>234</v>
      </c>
      <c r="B83" s="56" t="s">
        <v>41</v>
      </c>
      <c r="C83" s="55" t="s">
        <v>238</v>
      </c>
      <c r="D83" s="56" t="s">
        <v>304</v>
      </c>
      <c r="E83" s="58">
        <v>1</v>
      </c>
      <c r="F83" s="57" t="s">
        <v>301</v>
      </c>
      <c r="G83" s="59">
        <v>0</v>
      </c>
      <c r="H83" s="16">
        <v>269.76</v>
      </c>
      <c r="I83" s="16">
        <v>1079.06</v>
      </c>
      <c r="J83" s="17">
        <f t="shared" si="0"/>
        <v>1348.82</v>
      </c>
      <c r="K83" s="18"/>
      <c r="L83" s="18"/>
      <c r="M83" s="18"/>
      <c r="N83" s="18"/>
      <c r="O83" s="18"/>
      <c r="P83" s="18"/>
      <c r="Q83" s="1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1:30" ht="14.4" x14ac:dyDescent="0.25">
      <c r="A84" s="57" t="s">
        <v>234</v>
      </c>
      <c r="B84" s="56" t="s">
        <v>41</v>
      </c>
      <c r="C84" s="55" t="s">
        <v>238</v>
      </c>
      <c r="D84" s="56" t="s">
        <v>304</v>
      </c>
      <c r="E84" s="58">
        <v>1</v>
      </c>
      <c r="F84" s="57" t="s">
        <v>302</v>
      </c>
      <c r="G84" s="59">
        <v>0</v>
      </c>
      <c r="H84" s="16">
        <v>269.76</v>
      </c>
      <c r="I84" s="16">
        <v>1079.06</v>
      </c>
      <c r="J84" s="17">
        <f t="shared" si="0"/>
        <v>1348.82</v>
      </c>
      <c r="K84" s="18"/>
      <c r="L84" s="18"/>
      <c r="M84" s="18"/>
      <c r="N84" s="18"/>
      <c r="O84" s="18"/>
      <c r="P84" s="18"/>
      <c r="Q84" s="1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0" ht="14.4" x14ac:dyDescent="0.25">
      <c r="A85" s="57" t="s">
        <v>237</v>
      </c>
      <c r="B85" s="56" t="s">
        <v>41</v>
      </c>
      <c r="C85" s="55" t="s">
        <v>238</v>
      </c>
      <c r="D85" s="56" t="s">
        <v>303</v>
      </c>
      <c r="E85" s="58">
        <v>1</v>
      </c>
      <c r="F85" s="57"/>
      <c r="G85" s="59"/>
      <c r="H85" s="16"/>
      <c r="I85" s="16"/>
      <c r="J85" s="17"/>
      <c r="K85" s="18"/>
      <c r="L85" s="18"/>
      <c r="M85" s="18"/>
      <c r="N85" s="18"/>
      <c r="O85" s="18"/>
      <c r="P85" s="18"/>
      <c r="Q85" s="1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ht="14.4" x14ac:dyDescent="0.25">
      <c r="A86" s="57" t="s">
        <v>237</v>
      </c>
      <c r="B86" s="56" t="s">
        <v>41</v>
      </c>
      <c r="C86" s="55" t="s">
        <v>238</v>
      </c>
      <c r="D86" s="56" t="s">
        <v>303</v>
      </c>
      <c r="E86" s="58">
        <v>1</v>
      </c>
      <c r="F86" s="57"/>
      <c r="G86" s="59"/>
      <c r="H86" s="16"/>
      <c r="I86" s="16"/>
      <c r="J86" s="17"/>
      <c r="K86" s="18"/>
      <c r="L86" s="18"/>
      <c r="M86" s="18"/>
      <c r="N86" s="18"/>
      <c r="O86" s="18"/>
      <c r="P86" s="18"/>
      <c r="Q86" s="1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ht="14.4" x14ac:dyDescent="0.25">
      <c r="A87" s="57"/>
      <c r="B87" s="56"/>
      <c r="C87" s="55"/>
      <c r="D87" s="56"/>
      <c r="E87" s="58">
        <v>1</v>
      </c>
      <c r="F87" s="57"/>
      <c r="G87" s="59"/>
      <c r="H87" s="16"/>
      <c r="I87" s="16"/>
      <c r="J87" s="17"/>
      <c r="K87" s="18"/>
      <c r="L87" s="18"/>
      <c r="M87" s="18"/>
      <c r="N87" s="18"/>
      <c r="O87" s="18"/>
      <c r="P87" s="18"/>
      <c r="Q87" s="1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ht="14.4" x14ac:dyDescent="0.25">
      <c r="A88" s="57"/>
      <c r="B88" s="56"/>
      <c r="C88" s="55"/>
      <c r="D88" s="56"/>
      <c r="E88" s="58">
        <v>1</v>
      </c>
      <c r="F88" s="57"/>
      <c r="G88" s="59"/>
      <c r="H88" s="16"/>
      <c r="I88" s="16"/>
      <c r="J88" s="17"/>
      <c r="K88" s="18"/>
      <c r="L88" s="18"/>
      <c r="M88" s="18"/>
      <c r="N88" s="18"/>
      <c r="O88" s="18"/>
      <c r="P88" s="18"/>
      <c r="Q88" s="1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ht="41.4" x14ac:dyDescent="0.25">
      <c r="A89" s="53" t="s">
        <v>11</v>
      </c>
      <c r="B89" s="53" t="s">
        <v>12</v>
      </c>
      <c r="C89" s="54" t="s">
        <v>13</v>
      </c>
      <c r="D89" s="54" t="s">
        <v>14</v>
      </c>
      <c r="E89" s="21" t="s">
        <v>15</v>
      </c>
      <c r="F89" s="60"/>
      <c r="G89" s="21" t="s">
        <v>16</v>
      </c>
      <c r="H89" s="21" t="s">
        <v>17</v>
      </c>
      <c r="I89" s="21" t="s">
        <v>18</v>
      </c>
      <c r="J89" s="21" t="s">
        <v>19</v>
      </c>
      <c r="K89" s="18"/>
      <c r="L89" s="18"/>
      <c r="M89" s="18"/>
      <c r="N89" s="18"/>
      <c r="O89" s="18"/>
      <c r="P89" s="18"/>
      <c r="Q89" s="1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ht="14.4" x14ac:dyDescent="0.25">
      <c r="A90" s="23" t="s">
        <v>20</v>
      </c>
      <c r="B90" s="15" t="s">
        <v>21</v>
      </c>
      <c r="C90" s="24">
        <f>SUMIFS($E$7:$E$88,$B$7:$B$88,"DAS",$D$7:$D$88,"&lt;&gt;VAGO")</f>
        <v>4</v>
      </c>
      <c r="D90" s="24">
        <f>SUMIFS($E$7:$E$88,$B$7:$B$88,"DAS",$D$7:$D$88,"VAGO")</f>
        <v>0</v>
      </c>
      <c r="E90" s="24">
        <f t="shared" ref="E90:E100" si="3">C90+D90</f>
        <v>4</v>
      </c>
      <c r="F90" s="25"/>
      <c r="G90" s="26">
        <f>SUMIF($B$7:$B$88,"DAS",$G$7:$G$88)</f>
        <v>0</v>
      </c>
      <c r="H90" s="26">
        <f>SUMIF($B$7:$B$88,"DAS",$H$7:$H$88)</f>
        <v>3016</v>
      </c>
      <c r="I90" s="26">
        <f>SUMIF($B$7:$B$88,"DAS",$I$7:$I$88)</f>
        <v>50297.599999999999</v>
      </c>
      <c r="J90" s="26">
        <f>SUMIF($B$7:$B$88,"DAS",$J$7:$J$88)</f>
        <v>53313.599999999999</v>
      </c>
      <c r="K90" s="27"/>
      <c r="L90" s="27"/>
      <c r="M90" s="27"/>
      <c r="N90" s="27"/>
      <c r="O90" s="27"/>
      <c r="P90" s="27"/>
      <c r="Q90" s="27"/>
    </row>
    <row r="91" spans="1:30" ht="14.4" x14ac:dyDescent="0.25">
      <c r="A91" s="23" t="s">
        <v>22</v>
      </c>
      <c r="B91" s="15" t="s">
        <v>23</v>
      </c>
      <c r="C91" s="24">
        <f>SUMIFS($E$7:$E$88,$B$7:$B$88,"DAS-1",$D$7:$D$88,"&lt;&gt;VAGO")</f>
        <v>0</v>
      </c>
      <c r="D91" s="24">
        <f>SUMIFS($E$7:$E$88,$B$7:$B$88,"DAS-1",$D$7:$D$88,"VAGO")</f>
        <v>0</v>
      </c>
      <c r="E91" s="24">
        <f t="shared" si="3"/>
        <v>0</v>
      </c>
      <c r="F91" s="28"/>
      <c r="G91" s="26">
        <f>SUMIF($B$7:$B$88,"DAS-1",$G$7:$G$88)</f>
        <v>0</v>
      </c>
      <c r="H91" s="26">
        <f>SUMIF($B$7:$B$88,"DAS-1",$H$7:$H$88)</f>
        <v>0</v>
      </c>
      <c r="I91" s="26">
        <f>SUMIF($B$7:$B$88,"DAS-1",$I$7:$I$88)</f>
        <v>0</v>
      </c>
      <c r="J91" s="26">
        <f>SUMIF($B$7:$B$88,"DAS-1",$J$7:$J$88)</f>
        <v>0</v>
      </c>
      <c r="K91" s="27"/>
      <c r="L91" s="27"/>
      <c r="M91" s="27"/>
      <c r="N91" s="27"/>
      <c r="O91" s="27"/>
      <c r="P91" s="27"/>
      <c r="Q91" s="27"/>
    </row>
    <row r="92" spans="1:30" ht="14.4" x14ac:dyDescent="0.25">
      <c r="A92" s="23" t="s">
        <v>24</v>
      </c>
      <c r="B92" s="15" t="s">
        <v>25</v>
      </c>
      <c r="C92" s="24">
        <f>SUMIFS($E$7:$E$88,$B$7:$B$88,"DAS-2",$D$7:$D$88,"&lt;&gt;VAGO")</f>
        <v>6</v>
      </c>
      <c r="D92" s="24">
        <f>SUMIFS($E$7:$E$88,$B$7:$B$88,"DAS-2",$D$7:$D$88,"VAGO")</f>
        <v>0</v>
      </c>
      <c r="E92" s="24">
        <f t="shared" si="3"/>
        <v>6</v>
      </c>
      <c r="F92" s="28"/>
      <c r="G92" s="26">
        <f>SUMIF($B$7:$B$88,"DAS-2",$G$7:$G$88)</f>
        <v>0</v>
      </c>
      <c r="H92" s="26">
        <f>SUMIF($B$7:$B$88,"DAS-2",$H$7:$H$88)</f>
        <v>8478.25</v>
      </c>
      <c r="I92" s="26">
        <f>SUMIF($B$7:$B$88,"DAS-2",$I$7:$I$88)</f>
        <v>40695.72</v>
      </c>
      <c r="J92" s="26">
        <f>SUMIF($B$7:$B$88,"DAS-2",$J$7:$J$88)</f>
        <v>49173.97</v>
      </c>
      <c r="K92" s="27"/>
      <c r="L92" s="27"/>
      <c r="M92" s="27"/>
      <c r="N92" s="27"/>
      <c r="O92" s="27"/>
      <c r="P92" s="27"/>
      <c r="Q92" s="27"/>
    </row>
    <row r="93" spans="1:30" ht="14.4" x14ac:dyDescent="0.25">
      <c r="A93" s="23" t="s">
        <v>26</v>
      </c>
      <c r="B93" s="15" t="s">
        <v>27</v>
      </c>
      <c r="C93" s="24">
        <f>SUMIFS($E$7:$E$88,$B$7:$B$88,"DAS-3",$D$7:$D$88,"&lt;&gt;VAGO")</f>
        <v>0</v>
      </c>
      <c r="D93" s="24">
        <f>SUMIFS($E$7:$E$88,$B$7:$B$88,"DAS-3",$D$7:$D$88,"VAGO")</f>
        <v>0</v>
      </c>
      <c r="E93" s="24">
        <f t="shared" si="3"/>
        <v>0</v>
      </c>
      <c r="F93" s="28"/>
      <c r="G93" s="26">
        <f>SUMIF($B$7:$B$88,"DAS-3",$G$7:$G$88)</f>
        <v>0</v>
      </c>
      <c r="H93" s="26">
        <f>SUMIF($B$7:$B$88,"DAS-3",$H$7:$H$88)</f>
        <v>0</v>
      </c>
      <c r="I93" s="26">
        <f>SUMIF($B$7:$B$88,"DAS-3",$I$7:$I$88)</f>
        <v>0</v>
      </c>
      <c r="J93" s="26">
        <f>SUMIF($B$7:$B$88,"DAS-3",$J$7:$J$88)</f>
        <v>0</v>
      </c>
      <c r="K93" s="27"/>
      <c r="L93" s="27"/>
      <c r="M93" s="27"/>
      <c r="N93" s="27"/>
      <c r="O93" s="27"/>
      <c r="P93" s="27"/>
      <c r="Q93" s="27"/>
    </row>
    <row r="94" spans="1:30" ht="14.4" x14ac:dyDescent="0.25">
      <c r="A94" s="29" t="s">
        <v>28</v>
      </c>
      <c r="B94" s="15" t="s">
        <v>29</v>
      </c>
      <c r="C94" s="24">
        <f>SUMIFS($E$7:$E$88,$B$7:$B$88,"DAS-4",$D$7:$D$88,"&lt;&gt;VAGO")</f>
        <v>9</v>
      </c>
      <c r="D94" s="24">
        <f>SUMIFS($E$7:$E$88,$B$7:$B$88,"DAS-4",$D$7:$D$88,"VAGO")</f>
        <v>2</v>
      </c>
      <c r="E94" s="24">
        <f t="shared" si="3"/>
        <v>11</v>
      </c>
      <c r="F94" s="30"/>
      <c r="G94" s="26">
        <f>SUMIF($B$7:$B$88,"DAS-4",$G$7:$G$88)</f>
        <v>0</v>
      </c>
      <c r="H94" s="26">
        <f>SUMIF($B$7:$B$88,"DAS-4",$H$7:$H$88)</f>
        <v>9171.9599999999991</v>
      </c>
      <c r="I94" s="26">
        <f>SUMIF($B$7:$B$88,"DAS-4",$I$7:$I$88)</f>
        <v>47169.99</v>
      </c>
      <c r="J94" s="26">
        <f>SUMIF($B$7:$B$88,"DAS-4",$J$7:$J$88)</f>
        <v>56341.95</v>
      </c>
      <c r="K94" s="27"/>
      <c r="L94" s="27"/>
      <c r="M94" s="27"/>
      <c r="N94" s="27"/>
      <c r="O94" s="27"/>
      <c r="P94" s="27"/>
      <c r="Q94" s="27"/>
    </row>
    <row r="95" spans="1:30" ht="14.4" x14ac:dyDescent="0.25">
      <c r="A95" s="29" t="s">
        <v>30</v>
      </c>
      <c r="B95" s="15" t="s">
        <v>31</v>
      </c>
      <c r="C95" s="24">
        <f>SUMIFS($E$7:$E$88,$B$7:$B$88,"DAS-5",$D$7:$D$88,"&lt;&gt;VAGO")</f>
        <v>5</v>
      </c>
      <c r="D95" s="24">
        <f>SUMIFS($E$7:$E$88,$B$7:$B$88,"DAS-5",$D$7:$D$88,"VAGO")</f>
        <v>0</v>
      </c>
      <c r="E95" s="24">
        <f t="shared" si="3"/>
        <v>5</v>
      </c>
      <c r="F95" s="30"/>
      <c r="G95" s="26">
        <f>SUMIF($B$7:$B$88,"DAS-5",$G$7:$G$88)</f>
        <v>0</v>
      </c>
      <c r="H95" s="26">
        <f>SUMIF($B$7:$B$88,"DAS-5",$H$7:$H$88)</f>
        <v>5395.25</v>
      </c>
      <c r="I95" s="26">
        <f>SUMIF($B$7:$B$88,"DAS-5",$I$7:$I$88)</f>
        <v>21581.05</v>
      </c>
      <c r="J95" s="26">
        <f>SUMIF($B$7:$B$88,"DAS-5",$J$7:$J$88)</f>
        <v>26976.300000000003</v>
      </c>
      <c r="K95" s="27"/>
      <c r="L95" s="27"/>
      <c r="M95" s="27"/>
      <c r="N95" s="27"/>
      <c r="O95" s="27"/>
      <c r="P95" s="27"/>
      <c r="Q95" s="27"/>
    </row>
    <row r="96" spans="1:30" ht="14.4" x14ac:dyDescent="0.25">
      <c r="A96" s="29" t="s">
        <v>32</v>
      </c>
      <c r="B96" s="15" t="s">
        <v>33</v>
      </c>
      <c r="C96" s="24">
        <f>SUMIFS($E$7:$E$88,$B$7:$B$88,"CAA-1",$D$7:$D$88,"&lt;&gt;VAGO")</f>
        <v>22</v>
      </c>
      <c r="D96" s="24">
        <f>SUMIFS($E$7:$E$88,$B$7:$B$88,"CAA-1",$D$7:$D$88,"VAGO")</f>
        <v>0</v>
      </c>
      <c r="E96" s="24">
        <f t="shared" si="3"/>
        <v>22</v>
      </c>
      <c r="F96" s="30"/>
      <c r="G96" s="26">
        <f>SUMIF($B$7:$B$88,"CAA-1",$G$7:$G$88)</f>
        <v>0</v>
      </c>
      <c r="H96" s="26">
        <f>SUMIF($B$7:$B$88,"CAA-1",$H$7:$H$88)</f>
        <v>20602.119999999988</v>
      </c>
      <c r="I96" s="26">
        <f>SUMIF($B$7:$B$88,"CAA-1",$I$7:$I$88)</f>
        <v>82408.700000000012</v>
      </c>
      <c r="J96" s="26">
        <f>SUMIF($B$7:$B$88,"CAA-1",$J$7:$J$88)</f>
        <v>103010.81999999996</v>
      </c>
      <c r="K96" s="27"/>
      <c r="L96" s="27"/>
      <c r="M96" s="27"/>
      <c r="N96" s="27"/>
      <c r="O96" s="27"/>
      <c r="P96" s="27"/>
      <c r="Q96" s="27"/>
    </row>
    <row r="97" spans="1:30" ht="14.4" x14ac:dyDescent="0.25">
      <c r="A97" s="29" t="s">
        <v>34</v>
      </c>
      <c r="B97" s="15" t="s">
        <v>35</v>
      </c>
      <c r="C97" s="24">
        <f>SUMIFS($E$7:$E$88,$B$7:$B$88,"CAA-2",$D$7:$D$88,"&lt;&gt;VAGO")</f>
        <v>9</v>
      </c>
      <c r="D97" s="24">
        <f>SUMIFS($E$7:$E$88,$B$7:$B$88,"CAA-2",$D$7:$D$88,"VAGO")</f>
        <v>1</v>
      </c>
      <c r="E97" s="24">
        <f t="shared" si="3"/>
        <v>10</v>
      </c>
      <c r="F97" s="30"/>
      <c r="G97" s="26">
        <f>SUMIF($B$7:$B$88,"CAA-2",$G$7:$G$88)</f>
        <v>0</v>
      </c>
      <c r="H97" s="26">
        <f>SUMIF($B$7:$B$88,"CAA-2",$H$7:$H$88)</f>
        <v>6936.75</v>
      </c>
      <c r="I97" s="26">
        <f>SUMIF($B$7:$B$88,"CAA-2",$I$7:$I$88)</f>
        <v>27747.090000000004</v>
      </c>
      <c r="J97" s="26">
        <f>SUMIF($B$7:$B$88,"CAA-2",$J$7:$J$88)</f>
        <v>34683.840000000011</v>
      </c>
      <c r="K97" s="27"/>
      <c r="L97" s="27"/>
      <c r="M97" s="27"/>
      <c r="N97" s="27"/>
      <c r="O97" s="27"/>
      <c r="P97" s="27"/>
      <c r="Q97" s="27"/>
    </row>
    <row r="98" spans="1:30" ht="14.4" x14ac:dyDescent="0.25">
      <c r="A98" s="29" t="s">
        <v>36</v>
      </c>
      <c r="B98" s="15" t="s">
        <v>37</v>
      </c>
      <c r="C98" s="24">
        <f>SUMIFS($E$7:$E$88,$B$7:$B$88,"CAA-3",$D$7:$D$88,"&lt;&gt;VAGO")</f>
        <v>6</v>
      </c>
      <c r="D98" s="24">
        <f>SUMIFS($E$7:$E$88,$B$7:$B$88,"CAA-3",$D$7:$D$88,"VAGO")</f>
        <v>5</v>
      </c>
      <c r="E98" s="24">
        <f t="shared" si="3"/>
        <v>11</v>
      </c>
      <c r="F98" s="28"/>
      <c r="G98" s="26">
        <f>SUMIF($B$7:$B$88,"CAA-3",$G$7:$G$88)</f>
        <v>0</v>
      </c>
      <c r="H98" s="26">
        <f>SUMIF($B$7:$B$88,"CAA-3",$H$7:$H$88)</f>
        <v>3506.9299999999994</v>
      </c>
      <c r="I98" s="26">
        <f>SUMIF($B$7:$B$88,"CAA-3",$I$7:$I$88)</f>
        <v>14027.719999999998</v>
      </c>
      <c r="J98" s="26">
        <f>SUMIF($B$7:$B$88,"CAA-3",$J$7:$J$88)</f>
        <v>17534.650000000001</v>
      </c>
      <c r="K98" s="27"/>
      <c r="L98" s="27"/>
      <c r="M98" s="27"/>
      <c r="N98" s="27"/>
      <c r="O98" s="27"/>
      <c r="P98" s="27"/>
      <c r="Q98" s="27"/>
    </row>
    <row r="99" spans="1:30" ht="14.4" x14ac:dyDescent="0.25">
      <c r="A99" s="29" t="s">
        <v>38</v>
      </c>
      <c r="B99" s="15" t="s">
        <v>39</v>
      </c>
      <c r="C99" s="24">
        <f>SUMIFS($E$7:$E$88,$B$7:$B$88,"CAA-4",$D$7:$D$88,"&lt;&gt;VAGO")</f>
        <v>0</v>
      </c>
      <c r="D99" s="24">
        <f>SUMIFS($E$7:$E$88,$B$7:$B$88,"CAA-4",$D$7:$D$88,"VAGO")</f>
        <v>0</v>
      </c>
      <c r="E99" s="24">
        <f>C99+D99</f>
        <v>0</v>
      </c>
      <c r="F99" s="28"/>
      <c r="G99" s="26">
        <f>SUMIF($B$7:$B$88,"CAA-4",$G$7:$G$88)</f>
        <v>0</v>
      </c>
      <c r="H99" s="26">
        <f>SUMIF($B$7:$B$88,"CAA-4",$H$7:$H$88)</f>
        <v>0</v>
      </c>
      <c r="I99" s="26">
        <f>SUMIF($B$7:$B$88,"CAA-4",$I$7:$I$88)</f>
        <v>0</v>
      </c>
      <c r="J99" s="26">
        <f>SUMIF($B$7:$B$88,"CAA-4",$J$7:$J$88)</f>
        <v>0</v>
      </c>
      <c r="K99" s="27"/>
      <c r="L99" s="27"/>
      <c r="M99" s="27"/>
      <c r="N99" s="27"/>
      <c r="O99" s="27"/>
      <c r="P99" s="27"/>
      <c r="Q99" s="27"/>
    </row>
    <row r="100" spans="1:30" ht="14.4" x14ac:dyDescent="0.25">
      <c r="A100" s="29" t="s">
        <v>40</v>
      </c>
      <c r="B100" s="15" t="s">
        <v>41</v>
      </c>
      <c r="C100" s="24">
        <f>SUMIFS($E$7:$E$88,$B$7:$B$88,"CAA-5",$D$7:$D$88,"&lt;&gt;VAGO")</f>
        <v>7</v>
      </c>
      <c r="D100" s="24">
        <f>SUMIFS($E$7:$E$88,$B$7:$B$88,"CAA-5",$D$7:$D$88,"VAGO")</f>
        <v>4</v>
      </c>
      <c r="E100" s="24">
        <f t="shared" si="3"/>
        <v>11</v>
      </c>
      <c r="F100" s="28"/>
      <c r="G100" s="26">
        <f>SUMIF($B$7:$B$88,"CAA-5",$G$7:$G$88)</f>
        <v>0</v>
      </c>
      <c r="H100" s="26">
        <f>SUMIF($B$7:$B$88,"CAA-5",$H$7:$H$88)</f>
        <v>1888.32</v>
      </c>
      <c r="I100" s="26">
        <f>SUMIF($B$7:$B$88,"CAA-5",$I$7:$I$88)</f>
        <v>7553.4199999999983</v>
      </c>
      <c r="J100" s="26">
        <f>SUMIF($B$7:$B$88,"CAA-5",$J$7:$J$88)</f>
        <v>9441.74</v>
      </c>
      <c r="K100" s="27"/>
      <c r="L100" s="27"/>
      <c r="M100" s="27"/>
      <c r="N100" s="27"/>
      <c r="O100" s="27"/>
      <c r="P100" s="27"/>
      <c r="Q100" s="27"/>
    </row>
    <row r="101" spans="1:30" ht="14.4" x14ac:dyDescent="0.25">
      <c r="A101" s="20" t="s">
        <v>42</v>
      </c>
      <c r="B101" s="22"/>
      <c r="C101" s="21">
        <f>SUM(C90:C100)</f>
        <v>68</v>
      </c>
      <c r="D101" s="21">
        <f>SUM(D90:D100)</f>
        <v>12</v>
      </c>
      <c r="E101" s="21">
        <f>SUM(E90:E100)</f>
        <v>80</v>
      </c>
      <c r="F101" s="22"/>
      <c r="G101" s="31">
        <f t="shared" ref="G101:J101" si="4">SUM(G90:G100)</f>
        <v>0</v>
      </c>
      <c r="H101" s="31">
        <f t="shared" si="4"/>
        <v>58995.579999999987</v>
      </c>
      <c r="I101" s="31">
        <f t="shared" si="4"/>
        <v>291481.28999999998</v>
      </c>
      <c r="J101" s="31">
        <f t="shared" si="4"/>
        <v>350476.87</v>
      </c>
      <c r="K101" s="27"/>
      <c r="L101" s="27"/>
      <c r="M101" s="27"/>
      <c r="N101" s="27"/>
      <c r="O101" s="27"/>
      <c r="P101" s="27"/>
      <c r="Q101" s="27"/>
    </row>
    <row r="102" spans="1:30" ht="45.75" customHeight="1" x14ac:dyDescent="0.25">
      <c r="A102" s="27"/>
      <c r="B102" s="27"/>
      <c r="C102" s="27"/>
      <c r="D102" s="27"/>
      <c r="E102" s="27"/>
      <c r="F102" s="27"/>
      <c r="G102" s="27"/>
      <c r="H102" s="18"/>
      <c r="I102" s="18"/>
      <c r="J102" s="32"/>
      <c r="K102" s="27"/>
      <c r="L102" s="27"/>
      <c r="M102" s="27"/>
      <c r="N102" s="27"/>
      <c r="O102" s="27"/>
      <c r="P102" s="27"/>
      <c r="Q102" s="27"/>
    </row>
    <row r="103" spans="1:30" ht="14.4" x14ac:dyDescent="0.25">
      <c r="A103" s="74" t="s">
        <v>43</v>
      </c>
      <c r="B103" s="66"/>
      <c r="C103" s="66"/>
      <c r="D103" s="66"/>
      <c r="E103" s="66"/>
      <c r="F103" s="66"/>
      <c r="G103" s="66"/>
      <c r="H103" s="66"/>
      <c r="I103" s="67"/>
      <c r="J103" s="27"/>
      <c r="K103" s="6"/>
      <c r="L103" s="27"/>
      <c r="M103" s="27"/>
      <c r="N103" s="27"/>
      <c r="O103" s="27"/>
      <c r="P103" s="27"/>
      <c r="Q103" s="27"/>
    </row>
    <row r="104" spans="1:30" ht="27.6" x14ac:dyDescent="0.25">
      <c r="A104" s="9" t="s">
        <v>44</v>
      </c>
      <c r="B104" s="9" t="s">
        <v>45</v>
      </c>
      <c r="C104" s="9" t="s">
        <v>46</v>
      </c>
      <c r="D104" s="9" t="s">
        <v>47</v>
      </c>
      <c r="E104" s="9" t="s">
        <v>48</v>
      </c>
      <c r="F104" s="9" t="s">
        <v>49</v>
      </c>
      <c r="G104" s="9" t="s">
        <v>50</v>
      </c>
      <c r="H104" s="9" t="s">
        <v>51</v>
      </c>
      <c r="I104" s="9" t="s">
        <v>52</v>
      </c>
      <c r="J104" s="33"/>
      <c r="K104" s="6"/>
      <c r="L104" s="33"/>
      <c r="M104" s="33"/>
      <c r="N104" s="33"/>
      <c r="O104" s="33"/>
      <c r="P104" s="33"/>
      <c r="Q104" s="33"/>
      <c r="R104" s="34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</row>
    <row r="105" spans="1:30" ht="14.4" x14ac:dyDescent="0.25">
      <c r="A105" s="13"/>
      <c r="B105" s="35"/>
      <c r="C105" s="14"/>
      <c r="D105" s="14"/>
      <c r="E105" s="15">
        <v>1</v>
      </c>
      <c r="F105" s="36"/>
      <c r="G105" s="16">
        <v>0</v>
      </c>
      <c r="H105" s="16">
        <v>0</v>
      </c>
      <c r="I105" s="17">
        <f t="shared" ref="I105:I114" si="5">SUM(G105:H105)</f>
        <v>0</v>
      </c>
      <c r="J105" s="27"/>
      <c r="K105" s="18"/>
      <c r="L105" s="18"/>
      <c r="M105" s="18"/>
      <c r="N105" s="18"/>
      <c r="O105" s="18"/>
      <c r="P105" s="18"/>
      <c r="Q105" s="1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ht="14.4" x14ac:dyDescent="0.25">
      <c r="A106" s="13"/>
      <c r="B106" s="35"/>
      <c r="C106" s="14"/>
      <c r="D106" s="14"/>
      <c r="E106" s="15">
        <v>1</v>
      </c>
      <c r="F106" s="36"/>
      <c r="G106" s="16">
        <v>0</v>
      </c>
      <c r="H106" s="16">
        <v>0</v>
      </c>
      <c r="I106" s="17">
        <f t="shared" si="5"/>
        <v>0</v>
      </c>
      <c r="J106" s="27"/>
      <c r="K106" s="18"/>
      <c r="L106" s="18"/>
      <c r="M106" s="18"/>
      <c r="N106" s="18"/>
      <c r="O106" s="18"/>
      <c r="P106" s="18"/>
      <c r="Q106" s="1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ht="14.4" x14ac:dyDescent="0.25">
      <c r="A107" s="13"/>
      <c r="B107" s="35"/>
      <c r="C107" s="14"/>
      <c r="D107" s="14"/>
      <c r="E107" s="15">
        <v>1</v>
      </c>
      <c r="F107" s="13"/>
      <c r="G107" s="16">
        <v>0</v>
      </c>
      <c r="H107" s="16">
        <v>0</v>
      </c>
      <c r="I107" s="17">
        <f t="shared" si="5"/>
        <v>0</v>
      </c>
      <c r="J107" s="27"/>
      <c r="K107" s="18"/>
      <c r="L107" s="18"/>
      <c r="M107" s="18"/>
      <c r="N107" s="18"/>
      <c r="O107" s="18"/>
      <c r="P107" s="18"/>
      <c r="Q107" s="1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ht="14.4" x14ac:dyDescent="0.25">
      <c r="A108" s="13"/>
      <c r="B108" s="35"/>
      <c r="C108" s="14"/>
      <c r="D108" s="14"/>
      <c r="E108" s="15">
        <v>1</v>
      </c>
      <c r="F108" s="13"/>
      <c r="G108" s="16">
        <v>0</v>
      </c>
      <c r="H108" s="16">
        <v>0</v>
      </c>
      <c r="I108" s="17">
        <f t="shared" si="5"/>
        <v>0</v>
      </c>
      <c r="J108" s="27"/>
      <c r="K108" s="18"/>
      <c r="L108" s="18"/>
      <c r="M108" s="18"/>
      <c r="N108" s="18"/>
      <c r="O108" s="18"/>
      <c r="P108" s="18"/>
      <c r="Q108" s="1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ht="14.4" x14ac:dyDescent="0.25">
      <c r="A109" s="13"/>
      <c r="B109" s="35"/>
      <c r="C109" s="14"/>
      <c r="D109" s="14"/>
      <c r="E109" s="15">
        <v>1</v>
      </c>
      <c r="F109" s="13"/>
      <c r="G109" s="16">
        <v>0</v>
      </c>
      <c r="H109" s="16">
        <v>0</v>
      </c>
      <c r="I109" s="17">
        <f t="shared" si="5"/>
        <v>0</v>
      </c>
      <c r="J109" s="27"/>
      <c r="K109" s="18"/>
      <c r="L109" s="18"/>
      <c r="M109" s="18"/>
      <c r="N109" s="18"/>
      <c r="O109" s="18"/>
      <c r="P109" s="18"/>
      <c r="Q109" s="1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ht="14.4" x14ac:dyDescent="0.25">
      <c r="A110" s="13"/>
      <c r="B110" s="35"/>
      <c r="C110" s="14"/>
      <c r="D110" s="14"/>
      <c r="E110" s="15">
        <v>1</v>
      </c>
      <c r="F110" s="13"/>
      <c r="G110" s="16">
        <v>0</v>
      </c>
      <c r="H110" s="16">
        <v>0</v>
      </c>
      <c r="I110" s="17">
        <f t="shared" si="5"/>
        <v>0</v>
      </c>
      <c r="J110" s="27"/>
      <c r="K110" s="18"/>
      <c r="L110" s="18"/>
      <c r="M110" s="18"/>
      <c r="N110" s="18"/>
      <c r="O110" s="18"/>
      <c r="P110" s="18"/>
      <c r="Q110" s="1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ht="14.4" x14ac:dyDescent="0.25">
      <c r="A111" s="13"/>
      <c r="B111" s="35"/>
      <c r="C111" s="14"/>
      <c r="D111" s="14"/>
      <c r="E111" s="15">
        <v>1</v>
      </c>
      <c r="F111" s="13"/>
      <c r="G111" s="16">
        <v>0</v>
      </c>
      <c r="H111" s="16">
        <v>0</v>
      </c>
      <c r="I111" s="17">
        <f t="shared" si="5"/>
        <v>0</v>
      </c>
      <c r="J111" s="27"/>
      <c r="K111" s="18"/>
      <c r="L111" s="18"/>
      <c r="M111" s="18"/>
      <c r="N111" s="18"/>
      <c r="O111" s="18"/>
      <c r="P111" s="18"/>
      <c r="Q111" s="1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ht="14.4" x14ac:dyDescent="0.25">
      <c r="A112" s="13"/>
      <c r="B112" s="35"/>
      <c r="C112" s="14"/>
      <c r="D112" s="14"/>
      <c r="E112" s="15">
        <v>1</v>
      </c>
      <c r="F112" s="13"/>
      <c r="G112" s="16">
        <v>0</v>
      </c>
      <c r="H112" s="16">
        <v>0</v>
      </c>
      <c r="I112" s="17">
        <f t="shared" si="5"/>
        <v>0</v>
      </c>
      <c r="J112" s="27"/>
      <c r="K112" s="18"/>
      <c r="L112" s="18"/>
      <c r="M112" s="18"/>
      <c r="N112" s="18"/>
      <c r="O112" s="18"/>
      <c r="P112" s="18"/>
      <c r="Q112" s="1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ht="14.4" x14ac:dyDescent="0.25">
      <c r="A113" s="13"/>
      <c r="B113" s="35"/>
      <c r="C113" s="14"/>
      <c r="D113" s="14"/>
      <c r="E113" s="15">
        <v>1</v>
      </c>
      <c r="F113" s="13"/>
      <c r="G113" s="16">
        <v>0</v>
      </c>
      <c r="H113" s="16">
        <v>0</v>
      </c>
      <c r="I113" s="17">
        <f t="shared" si="5"/>
        <v>0</v>
      </c>
      <c r="J113" s="27"/>
      <c r="K113" s="18"/>
      <c r="L113" s="18"/>
      <c r="M113" s="18"/>
      <c r="N113" s="18"/>
      <c r="O113" s="18"/>
      <c r="P113" s="18"/>
      <c r="Q113" s="1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ht="14.4" x14ac:dyDescent="0.25">
      <c r="A114" s="13"/>
      <c r="B114" s="35"/>
      <c r="C114" s="14"/>
      <c r="D114" s="14"/>
      <c r="E114" s="15">
        <v>1</v>
      </c>
      <c r="F114" s="13"/>
      <c r="G114" s="16">
        <v>0</v>
      </c>
      <c r="H114" s="16">
        <v>0</v>
      </c>
      <c r="I114" s="17">
        <f t="shared" si="5"/>
        <v>0</v>
      </c>
      <c r="J114" s="27"/>
      <c r="K114" s="18"/>
      <c r="L114" s="18"/>
      <c r="M114" s="18"/>
      <c r="N114" s="18"/>
      <c r="O114" s="18"/>
      <c r="P114" s="18"/>
      <c r="Q114" s="1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ht="41.4" x14ac:dyDescent="0.25">
      <c r="A115" s="20" t="s">
        <v>53</v>
      </c>
      <c r="B115" s="20" t="s">
        <v>54</v>
      </c>
      <c r="C115" s="21" t="s">
        <v>55</v>
      </c>
      <c r="D115" s="21" t="s">
        <v>56</v>
      </c>
      <c r="E115" s="21" t="s">
        <v>57</v>
      </c>
      <c r="F115" s="37"/>
      <c r="G115" s="21" t="s">
        <v>58</v>
      </c>
      <c r="H115" s="21" t="s">
        <v>59</v>
      </c>
      <c r="I115" s="21" t="s">
        <v>60</v>
      </c>
      <c r="J115" s="27"/>
      <c r="K115" s="6"/>
      <c r="L115" s="6"/>
      <c r="M115" s="6"/>
      <c r="N115" s="6"/>
      <c r="O115" s="6"/>
      <c r="P115" s="6"/>
      <c r="Q115" s="6"/>
      <c r="R115" s="38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</row>
    <row r="116" spans="1:30" ht="14.4" x14ac:dyDescent="0.25">
      <c r="A116" s="23" t="s">
        <v>61</v>
      </c>
      <c r="B116" s="39" t="s">
        <v>62</v>
      </c>
      <c r="C116" s="24">
        <f>SUMIFS($E$105:$E$114,$B$105:$B$114,"FDA",$D$105:$D$114,"&lt;&gt;VAGO")</f>
        <v>0</v>
      </c>
      <c r="D116" s="24">
        <f>SUMIFS($E$105:$E$114,$B$105:$B$114,"FDA",$D$105:$D$114,"VAGO")</f>
        <v>0</v>
      </c>
      <c r="E116" s="24">
        <f t="shared" ref="E116:E120" si="6">C116+D116</f>
        <v>0</v>
      </c>
      <c r="F116" s="25"/>
      <c r="G116" s="17">
        <f>SUMIF($B$105:$B$114,"FDA",$G$105:$G$114)</f>
        <v>0</v>
      </c>
      <c r="H116" s="17">
        <f>SUMIF($B$105:$B$114,"FDA",$H$105:$H$114)</f>
        <v>0</v>
      </c>
      <c r="I116" s="17">
        <f>SUMIF($B$105:$B$114,"FDA",$I$105:$I$114)</f>
        <v>0</v>
      </c>
      <c r="J116" s="18"/>
      <c r="K116" s="6"/>
      <c r="L116" s="18"/>
      <c r="M116" s="18"/>
      <c r="N116" s="18"/>
      <c r="O116" s="18"/>
      <c r="P116" s="18"/>
      <c r="Q116" s="1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ht="14.4" x14ac:dyDescent="0.25">
      <c r="A117" s="23" t="s">
        <v>63</v>
      </c>
      <c r="B117" s="39" t="s">
        <v>64</v>
      </c>
      <c r="C117" s="24">
        <f>SUMIFS($E$105:$E$114,$B$105:$B$114,"FDA-1",$D$105:$D$114,"&lt;&gt;VAGO")</f>
        <v>0</v>
      </c>
      <c r="D117" s="24">
        <f>SUMIFS($E$105:$E$114,$B$105:$B$114,"FDA-1",$D$105:$D$114,"VAGO")</f>
        <v>0</v>
      </c>
      <c r="E117" s="24">
        <f t="shared" si="6"/>
        <v>0</v>
      </c>
      <c r="F117" s="25"/>
      <c r="G117" s="17">
        <f>SUMIF($B$105:$B$114,"FDA-1",$G$105:$G$114)</f>
        <v>0</v>
      </c>
      <c r="H117" s="17">
        <f>SUMIF($B$105:$B$114,"FDA-1",$H$105:$H$114)</f>
        <v>0</v>
      </c>
      <c r="I117" s="17">
        <f>SUMIF($B$105:$B$114,"FDA-1",$I$105:$I$114)</f>
        <v>0</v>
      </c>
      <c r="J117" s="18"/>
      <c r="K117" s="6"/>
      <c r="L117" s="18"/>
      <c r="M117" s="18"/>
      <c r="N117" s="18"/>
      <c r="O117" s="18"/>
      <c r="P117" s="18"/>
      <c r="Q117" s="1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ht="14.4" x14ac:dyDescent="0.25">
      <c r="A118" s="23" t="s">
        <v>65</v>
      </c>
      <c r="B118" s="39" t="s">
        <v>66</v>
      </c>
      <c r="C118" s="24">
        <f>SUMIFS($E$105:$E$114,$B$105:$B$114,"FDA-2",$D$105:$D$114,"&lt;&gt;VAGO")</f>
        <v>0</v>
      </c>
      <c r="D118" s="24">
        <f>SUMIFS($E$105:$E$114,$B$105:$B$114,"FDA-2",$D$105:$D$114,"VAGO")</f>
        <v>0</v>
      </c>
      <c r="E118" s="24">
        <f t="shared" si="6"/>
        <v>0</v>
      </c>
      <c r="F118" s="28"/>
      <c r="G118" s="17">
        <f>SUMIF($B$105:$B$114,"FDA-2",$G$105:$G$114)</f>
        <v>0</v>
      </c>
      <c r="H118" s="17">
        <f>SUMIF($B$105:$B$114,"FDA-2",$H$105:$H$114)</f>
        <v>0</v>
      </c>
      <c r="I118" s="17">
        <f>SUMIF($B$105:$B$114,"FDA-2",$I$105:$I$114)</f>
        <v>0</v>
      </c>
      <c r="J118" s="18"/>
      <c r="K118" s="6"/>
      <c r="L118" s="18"/>
      <c r="M118" s="18"/>
      <c r="N118" s="18"/>
      <c r="O118" s="18"/>
      <c r="P118" s="18"/>
      <c r="Q118" s="1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ht="14.4" x14ac:dyDescent="0.25">
      <c r="A119" s="23" t="s">
        <v>67</v>
      </c>
      <c r="B119" s="39" t="s">
        <v>68</v>
      </c>
      <c r="C119" s="24">
        <f>SUMIFS($E$105:$E$114,$B$105:$B$114,"FDA-3",$D$105:$D$114,"&lt;&gt;VAGO")</f>
        <v>0</v>
      </c>
      <c r="D119" s="24">
        <f>SUMIFS($E$105:$E$114,$B$105:$B$114,"FDA-3",$D$105:$D$114,"VAGO")</f>
        <v>0</v>
      </c>
      <c r="E119" s="24">
        <f t="shared" si="6"/>
        <v>0</v>
      </c>
      <c r="F119" s="30"/>
      <c r="G119" s="17">
        <f>SUMIF($B$105:$B$114,"FDA-3",$G$105:$G$114)</f>
        <v>0</v>
      </c>
      <c r="H119" s="17">
        <f>SUMIF($B$105:$B$114,"FDA-3",$H$105:$H$114)</f>
        <v>0</v>
      </c>
      <c r="I119" s="17">
        <f>SUMIF($B$105:$B$114,"FDA-3",$I$105:$I$114)</f>
        <v>0</v>
      </c>
      <c r="J119" s="18"/>
      <c r="K119" s="6"/>
      <c r="L119" s="18"/>
      <c r="M119" s="18"/>
      <c r="N119" s="18"/>
      <c r="O119" s="18"/>
      <c r="P119" s="18"/>
      <c r="Q119" s="1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ht="14.4" x14ac:dyDescent="0.25">
      <c r="A120" s="23" t="s">
        <v>69</v>
      </c>
      <c r="B120" s="39" t="s">
        <v>70</v>
      </c>
      <c r="C120" s="24">
        <f>SUMIFS($E$105:$E$114,$B$105:$B$114,"FDA-4",$D$105:$D$114,"&lt;&gt;VAGO")</f>
        <v>0</v>
      </c>
      <c r="D120" s="24">
        <f>SUMIFS($E$105:$E$114,$B$105:$B$114,"FDA-4",$D$105:$D$114,"VAGO")</f>
        <v>0</v>
      </c>
      <c r="E120" s="24">
        <f t="shared" si="6"/>
        <v>0</v>
      </c>
      <c r="F120" s="28"/>
      <c r="G120" s="17">
        <f>SUMIF($B$105:$B$114,"FDA-4",$G$105:$G$114)</f>
        <v>0</v>
      </c>
      <c r="H120" s="17">
        <f>SUMIF($B$105:$B$114,"FDA-4",$H$105:$H$114)</f>
        <v>0</v>
      </c>
      <c r="I120" s="17">
        <f>SUMIF($B$105:$B$114,"FDA-4",$I$105:$I$114)</f>
        <v>0</v>
      </c>
      <c r="J120" s="18"/>
      <c r="K120" s="6"/>
      <c r="L120" s="18"/>
      <c r="M120" s="18"/>
      <c r="N120" s="18"/>
      <c r="O120" s="18"/>
      <c r="P120" s="18"/>
      <c r="Q120" s="1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ht="27.6" x14ac:dyDescent="0.25">
      <c r="A121" s="20" t="s">
        <v>71</v>
      </c>
      <c r="B121" s="37"/>
      <c r="C121" s="21">
        <f t="shared" ref="C121:E121" si="7">SUM(C117:C120)</f>
        <v>0</v>
      </c>
      <c r="D121" s="21">
        <f t="shared" si="7"/>
        <v>0</v>
      </c>
      <c r="E121" s="21">
        <f t="shared" si="7"/>
        <v>0</v>
      </c>
      <c r="F121" s="37"/>
      <c r="G121" s="40">
        <f t="shared" ref="G121:I121" si="8">SUM(G116:G120)</f>
        <v>0</v>
      </c>
      <c r="H121" s="40">
        <f t="shared" si="8"/>
        <v>0</v>
      </c>
      <c r="I121" s="40">
        <f t="shared" si="8"/>
        <v>0</v>
      </c>
      <c r="J121" s="18"/>
      <c r="K121" s="6"/>
      <c r="L121" s="18"/>
      <c r="M121" s="18"/>
      <c r="N121" s="18"/>
      <c r="O121" s="18"/>
      <c r="P121" s="18"/>
      <c r="Q121" s="1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ht="45" customHeight="1" x14ac:dyDescent="0.25">
      <c r="A122" s="32"/>
      <c r="B122" s="32"/>
      <c r="C122" s="32"/>
      <c r="D122" s="32"/>
      <c r="E122" s="32"/>
      <c r="F122" s="32"/>
      <c r="G122" s="32"/>
      <c r="H122" s="32"/>
      <c r="I122" s="6"/>
      <c r="J122" s="18"/>
      <c r="K122" s="6"/>
      <c r="L122" s="18"/>
      <c r="M122" s="18"/>
      <c r="N122" s="18"/>
      <c r="O122" s="18"/>
      <c r="P122" s="18"/>
      <c r="Q122" s="1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ht="14.4" x14ac:dyDescent="0.25">
      <c r="A123" s="74" t="s">
        <v>72</v>
      </c>
      <c r="B123" s="66"/>
      <c r="C123" s="66"/>
      <c r="D123" s="66"/>
      <c r="E123" s="66"/>
      <c r="F123" s="66"/>
      <c r="G123" s="66"/>
      <c r="H123" s="66"/>
      <c r="I123" s="67"/>
      <c r="J123" s="18"/>
      <c r="K123" s="6"/>
      <c r="L123" s="18"/>
      <c r="M123" s="18"/>
      <c r="N123" s="18"/>
      <c r="O123" s="18"/>
      <c r="P123" s="18"/>
      <c r="Q123" s="1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ht="27.6" x14ac:dyDescent="0.25">
      <c r="A124" s="41" t="s">
        <v>73</v>
      </c>
      <c r="B124" s="9" t="s">
        <v>74</v>
      </c>
      <c r="C124" s="9" t="s">
        <v>75</v>
      </c>
      <c r="D124" s="9" t="s">
        <v>76</v>
      </c>
      <c r="E124" s="9" t="s">
        <v>77</v>
      </c>
      <c r="F124" s="9" t="s">
        <v>78</v>
      </c>
      <c r="G124" s="9" t="s">
        <v>79</v>
      </c>
      <c r="H124" s="9" t="s">
        <v>80</v>
      </c>
      <c r="I124" s="9" t="s">
        <v>81</v>
      </c>
      <c r="J124" s="6"/>
      <c r="K124" s="6"/>
      <c r="L124" s="6"/>
      <c r="M124" s="6"/>
      <c r="N124" s="6"/>
      <c r="O124" s="6"/>
      <c r="P124" s="6"/>
      <c r="Q124" s="6"/>
      <c r="R124" s="34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</row>
    <row r="125" spans="1:30" ht="14.4" x14ac:dyDescent="0.25">
      <c r="A125" s="42"/>
      <c r="B125" s="43"/>
      <c r="C125" s="43"/>
      <c r="D125" s="14"/>
      <c r="E125" s="15">
        <v>1</v>
      </c>
      <c r="F125" s="42"/>
      <c r="G125" s="16">
        <v>0</v>
      </c>
      <c r="H125" s="16">
        <v>0</v>
      </c>
      <c r="I125" s="17">
        <f t="shared" ref="I125:I134" si="9">SUM(G125:H125)</f>
        <v>0</v>
      </c>
      <c r="J125" s="18"/>
      <c r="K125" s="18"/>
      <c r="L125" s="18"/>
      <c r="M125" s="18"/>
      <c r="N125" s="18"/>
      <c r="O125" s="18"/>
      <c r="P125" s="18"/>
      <c r="Q125" s="1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ht="14.4" x14ac:dyDescent="0.25">
      <c r="A126" s="13"/>
      <c r="B126" s="43"/>
      <c r="C126" s="14"/>
      <c r="D126" s="14"/>
      <c r="E126" s="15">
        <v>1</v>
      </c>
      <c r="F126" s="13"/>
      <c r="G126" s="16">
        <v>0</v>
      </c>
      <c r="H126" s="16">
        <v>0</v>
      </c>
      <c r="I126" s="17">
        <f t="shared" si="9"/>
        <v>0</v>
      </c>
      <c r="J126" s="18"/>
      <c r="K126" s="18"/>
      <c r="L126" s="18"/>
      <c r="M126" s="18"/>
      <c r="N126" s="18"/>
      <c r="O126" s="18"/>
      <c r="P126" s="18"/>
      <c r="Q126" s="1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ht="14.4" x14ac:dyDescent="0.25">
      <c r="A127" s="13"/>
      <c r="B127" s="43"/>
      <c r="C127" s="14"/>
      <c r="D127" s="14"/>
      <c r="E127" s="15">
        <v>1</v>
      </c>
      <c r="F127" s="36"/>
      <c r="G127" s="16">
        <v>0</v>
      </c>
      <c r="H127" s="16">
        <v>0</v>
      </c>
      <c r="I127" s="17">
        <f t="shared" si="9"/>
        <v>0</v>
      </c>
      <c r="J127" s="18"/>
      <c r="K127" s="18"/>
      <c r="L127" s="18"/>
      <c r="M127" s="18"/>
      <c r="N127" s="18"/>
      <c r="O127" s="18"/>
      <c r="P127" s="18"/>
      <c r="Q127" s="1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ht="14.4" x14ac:dyDescent="0.25">
      <c r="A128" s="42"/>
      <c r="B128" s="43"/>
      <c r="C128" s="14"/>
      <c r="D128" s="14"/>
      <c r="E128" s="15">
        <v>1</v>
      </c>
      <c r="F128" s="13"/>
      <c r="G128" s="16">
        <v>0</v>
      </c>
      <c r="H128" s="16">
        <v>0</v>
      </c>
      <c r="I128" s="17">
        <f t="shared" si="9"/>
        <v>0</v>
      </c>
      <c r="J128" s="18"/>
      <c r="K128" s="18"/>
      <c r="L128" s="18"/>
      <c r="M128" s="18"/>
      <c r="N128" s="18"/>
      <c r="O128" s="18"/>
      <c r="P128" s="18"/>
      <c r="Q128" s="1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ht="14.4" x14ac:dyDescent="0.25">
      <c r="A129" s="42"/>
      <c r="B129" s="43"/>
      <c r="C129" s="43"/>
      <c r="D129" s="14"/>
      <c r="E129" s="15">
        <v>1</v>
      </c>
      <c r="F129" s="42"/>
      <c r="G129" s="16">
        <v>0</v>
      </c>
      <c r="H129" s="16">
        <v>0</v>
      </c>
      <c r="I129" s="17">
        <f t="shared" si="9"/>
        <v>0</v>
      </c>
      <c r="J129" s="18"/>
      <c r="K129" s="18"/>
      <c r="L129" s="18"/>
      <c r="M129" s="18"/>
      <c r="N129" s="18"/>
      <c r="O129" s="18"/>
      <c r="P129" s="18"/>
      <c r="Q129" s="1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ht="14.4" x14ac:dyDescent="0.25">
      <c r="A130" s="42"/>
      <c r="B130" s="43"/>
      <c r="C130" s="43"/>
      <c r="D130" s="14"/>
      <c r="E130" s="15">
        <v>1</v>
      </c>
      <c r="F130" s="42"/>
      <c r="G130" s="16">
        <v>0</v>
      </c>
      <c r="H130" s="16">
        <v>0</v>
      </c>
      <c r="I130" s="17">
        <f t="shared" si="9"/>
        <v>0</v>
      </c>
      <c r="J130" s="18"/>
      <c r="K130" s="18"/>
      <c r="L130" s="18"/>
      <c r="M130" s="18"/>
      <c r="N130" s="18"/>
      <c r="O130" s="18"/>
      <c r="P130" s="18"/>
      <c r="Q130" s="1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ht="14.4" x14ac:dyDescent="0.25">
      <c r="A131" s="42"/>
      <c r="B131" s="43"/>
      <c r="C131" s="43"/>
      <c r="D131" s="14"/>
      <c r="E131" s="15">
        <v>1</v>
      </c>
      <c r="F131" s="42"/>
      <c r="G131" s="16">
        <v>0</v>
      </c>
      <c r="H131" s="16">
        <v>0</v>
      </c>
      <c r="I131" s="17">
        <f t="shared" si="9"/>
        <v>0</v>
      </c>
      <c r="J131" s="18"/>
      <c r="K131" s="18"/>
      <c r="L131" s="18"/>
      <c r="M131" s="18"/>
      <c r="N131" s="18"/>
      <c r="O131" s="18"/>
      <c r="P131" s="18"/>
      <c r="Q131" s="1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ht="14.4" x14ac:dyDescent="0.25">
      <c r="A132" s="42"/>
      <c r="B132" s="43"/>
      <c r="C132" s="43"/>
      <c r="D132" s="14"/>
      <c r="E132" s="15">
        <v>1</v>
      </c>
      <c r="F132" s="42"/>
      <c r="G132" s="16">
        <v>0</v>
      </c>
      <c r="H132" s="16">
        <v>0</v>
      </c>
      <c r="I132" s="17">
        <f t="shared" si="9"/>
        <v>0</v>
      </c>
      <c r="J132" s="18"/>
      <c r="K132" s="18"/>
      <c r="L132" s="18"/>
      <c r="M132" s="18"/>
      <c r="N132" s="18"/>
      <c r="O132" s="18"/>
      <c r="P132" s="18"/>
      <c r="Q132" s="1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ht="14.4" x14ac:dyDescent="0.25">
      <c r="A133" s="42"/>
      <c r="B133" s="43"/>
      <c r="C133" s="43"/>
      <c r="D133" s="14"/>
      <c r="E133" s="15">
        <v>1</v>
      </c>
      <c r="F133" s="42"/>
      <c r="G133" s="16">
        <v>0</v>
      </c>
      <c r="H133" s="16">
        <v>0</v>
      </c>
      <c r="I133" s="17">
        <f t="shared" si="9"/>
        <v>0</v>
      </c>
      <c r="J133" s="18"/>
      <c r="K133" s="18"/>
      <c r="L133" s="18"/>
      <c r="M133" s="18"/>
      <c r="N133" s="18"/>
      <c r="O133" s="18"/>
      <c r="P133" s="18"/>
      <c r="Q133" s="1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ht="14.4" x14ac:dyDescent="0.25">
      <c r="A134" s="42"/>
      <c r="B134" s="43"/>
      <c r="C134" s="43"/>
      <c r="D134" s="14"/>
      <c r="E134" s="15">
        <v>1</v>
      </c>
      <c r="F134" s="42"/>
      <c r="G134" s="16">
        <v>0</v>
      </c>
      <c r="H134" s="16">
        <v>0</v>
      </c>
      <c r="I134" s="17">
        <f t="shared" si="9"/>
        <v>0</v>
      </c>
      <c r="J134" s="18"/>
      <c r="K134" s="18"/>
      <c r="L134" s="18"/>
      <c r="M134" s="18"/>
      <c r="N134" s="18"/>
      <c r="O134" s="18"/>
      <c r="P134" s="18"/>
      <c r="Q134" s="1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ht="41.4" x14ac:dyDescent="0.25">
      <c r="A135" s="20" t="s">
        <v>82</v>
      </c>
      <c r="B135" s="20" t="s">
        <v>83</v>
      </c>
      <c r="C135" s="21" t="s">
        <v>84</v>
      </c>
      <c r="D135" s="21" t="s">
        <v>85</v>
      </c>
      <c r="E135" s="21" t="s">
        <v>86</v>
      </c>
      <c r="F135" s="37"/>
      <c r="G135" s="21" t="s">
        <v>87</v>
      </c>
      <c r="H135" s="21" t="s">
        <v>88</v>
      </c>
      <c r="I135" s="21" t="s">
        <v>89</v>
      </c>
      <c r="J135" s="18"/>
      <c r="K135" s="18"/>
      <c r="L135" s="18"/>
      <c r="M135" s="18"/>
      <c r="N135" s="18"/>
      <c r="O135" s="18"/>
      <c r="P135" s="18"/>
      <c r="Q135" s="18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</row>
    <row r="136" spans="1:30" ht="14.4" x14ac:dyDescent="0.25">
      <c r="A136" s="23" t="s">
        <v>90</v>
      </c>
      <c r="B136" s="39" t="s">
        <v>91</v>
      </c>
      <c r="C136" s="24">
        <f>SUMIFS($E$125:$E$134,$B$125:$B$134,"FGS-1",$D$125:$D$134,"&lt;&gt;VAGO")</f>
        <v>0</v>
      </c>
      <c r="D136" s="24">
        <f>SUMIFS($E$125:$E$134,$B$125:$B$134,"FGS-1",$D$125:$D$134,"VAGO")</f>
        <v>0</v>
      </c>
      <c r="E136" s="24">
        <f t="shared" ref="E136:E141" si="10">C136+D136</f>
        <v>0</v>
      </c>
      <c r="F136" s="25"/>
      <c r="G136" s="17">
        <f t="shared" ref="G136:I136" si="11">SUMIF($B$125:$B$134,"FGS-1",$G$125:$G$134)</f>
        <v>0</v>
      </c>
      <c r="H136" s="17">
        <f t="shared" si="11"/>
        <v>0</v>
      </c>
      <c r="I136" s="17">
        <f t="shared" si="11"/>
        <v>0</v>
      </c>
      <c r="J136" s="18"/>
      <c r="K136" s="18"/>
      <c r="L136" s="18"/>
      <c r="M136" s="18"/>
      <c r="N136" s="18"/>
      <c r="O136" s="18"/>
      <c r="P136" s="18"/>
      <c r="Q136" s="18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</row>
    <row r="137" spans="1:30" ht="14.4" x14ac:dyDescent="0.25">
      <c r="A137" s="23" t="s">
        <v>92</v>
      </c>
      <c r="B137" s="39" t="s">
        <v>93</v>
      </c>
      <c r="C137" s="24">
        <f>SUMIFS($E$125:$E$134,$B$125:$B$134,"FGS-2",$D$125:$D$134,"&lt;&gt;VAGO")</f>
        <v>0</v>
      </c>
      <c r="D137" s="24">
        <f>SUMIFS($E$125:$E$134,$B$125:$B$134,"FGS-2",$D$125:$D$134,"VAGO")</f>
        <v>0</v>
      </c>
      <c r="E137" s="24">
        <f t="shared" si="10"/>
        <v>0</v>
      </c>
      <c r="F137" s="28"/>
      <c r="G137" s="17">
        <f t="shared" ref="G137:I137" si="12">SUMIF($B$125:$B$134,"FGS-2",$G$125:$G$134)</f>
        <v>0</v>
      </c>
      <c r="H137" s="17">
        <f t="shared" si="12"/>
        <v>0</v>
      </c>
      <c r="I137" s="17">
        <f t="shared" si="12"/>
        <v>0</v>
      </c>
      <c r="J137" s="18"/>
      <c r="K137" s="18"/>
      <c r="L137" s="18"/>
      <c r="M137" s="18"/>
      <c r="N137" s="18"/>
      <c r="O137" s="18"/>
      <c r="P137" s="18"/>
      <c r="Q137" s="18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</row>
    <row r="138" spans="1:30" ht="14.4" x14ac:dyDescent="0.25">
      <c r="A138" s="23" t="s">
        <v>94</v>
      </c>
      <c r="B138" s="39" t="s">
        <v>95</v>
      </c>
      <c r="C138" s="24">
        <f>SUMIFS($E$125:$E$134,$B$125:$B$134,"FGS-3",$D$125:$D$134,"&lt;&gt;VAGO")</f>
        <v>0</v>
      </c>
      <c r="D138" s="24">
        <f>SUMIFS($E$125:$E$134,$B$125:$B$134,"FGS-3",$D$125:$D$134,"VAGO")</f>
        <v>0</v>
      </c>
      <c r="E138" s="24">
        <f t="shared" si="10"/>
        <v>0</v>
      </c>
      <c r="F138" s="28"/>
      <c r="G138" s="17">
        <f t="shared" ref="G138:I138" si="13">SUMIF($B$125:$B$134,"FGS-3",$G$125:$G$134)</f>
        <v>0</v>
      </c>
      <c r="H138" s="17">
        <f t="shared" si="13"/>
        <v>0</v>
      </c>
      <c r="I138" s="17">
        <f t="shared" si="13"/>
        <v>0</v>
      </c>
      <c r="J138" s="18"/>
      <c r="K138" s="18"/>
      <c r="L138" s="18"/>
      <c r="M138" s="18"/>
      <c r="N138" s="18"/>
      <c r="O138" s="18"/>
      <c r="P138" s="18"/>
      <c r="Q138" s="18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</row>
    <row r="139" spans="1:30" ht="14.4" x14ac:dyDescent="0.25">
      <c r="A139" s="29" t="s">
        <v>96</v>
      </c>
      <c r="B139" s="44" t="s">
        <v>97</v>
      </c>
      <c r="C139" s="24">
        <f>SUMIFS($E$125:$E$134,$B$125:$B$134,"FGA-1",$D$125:$D$134,"&lt;&gt;VAGO")</f>
        <v>0</v>
      </c>
      <c r="D139" s="24">
        <f>SUMIFS($E$125:$E$134,$B$125:$B$134,"FGA-1",$D$125:$D$134,"VAGO")</f>
        <v>0</v>
      </c>
      <c r="E139" s="24">
        <f t="shared" si="10"/>
        <v>0</v>
      </c>
      <c r="F139" s="30"/>
      <c r="G139" s="17">
        <f t="shared" ref="G139:I139" si="14">SUMIF($B$125:$B$134,"FGA-1",$G$125:$G$134)</f>
        <v>0</v>
      </c>
      <c r="H139" s="17">
        <f t="shared" si="14"/>
        <v>0</v>
      </c>
      <c r="I139" s="17">
        <f t="shared" si="14"/>
        <v>0</v>
      </c>
      <c r="J139" s="18"/>
      <c r="K139" s="18"/>
      <c r="L139" s="18"/>
      <c r="M139" s="18"/>
      <c r="N139" s="18"/>
      <c r="O139" s="18"/>
      <c r="P139" s="18"/>
      <c r="Q139" s="18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</row>
    <row r="140" spans="1:30" ht="14.4" x14ac:dyDescent="0.25">
      <c r="A140" s="23" t="s">
        <v>98</v>
      </c>
      <c r="B140" s="39" t="s">
        <v>99</v>
      </c>
      <c r="C140" s="24">
        <f>SUMIFS($E$125:$E$134,$B$125:$B$134,"FGA-2",$D$125:$D$134,"&lt;&gt;VAGO")</f>
        <v>0</v>
      </c>
      <c r="D140" s="24">
        <f>SUMIFS($E$125:$E$134,$B$125:$B$134,"FGA-2",$D$125:$D$134,"VAGO")</f>
        <v>0</v>
      </c>
      <c r="E140" s="24">
        <f t="shared" si="10"/>
        <v>0</v>
      </c>
      <c r="F140" s="30"/>
      <c r="G140" s="17">
        <f t="shared" ref="G140:I140" si="15">SUMIF($B$125:$B$134,"FGA-2",$G$125:$G$134)</f>
        <v>0</v>
      </c>
      <c r="H140" s="17">
        <f t="shared" si="15"/>
        <v>0</v>
      </c>
      <c r="I140" s="17">
        <f t="shared" si="15"/>
        <v>0</v>
      </c>
      <c r="J140" s="18"/>
      <c r="K140" s="18"/>
      <c r="L140" s="18"/>
      <c r="M140" s="18"/>
      <c r="N140" s="18"/>
      <c r="O140" s="18"/>
      <c r="P140" s="18"/>
      <c r="Q140" s="18"/>
      <c r="R140" s="34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</row>
    <row r="141" spans="1:30" ht="14.4" x14ac:dyDescent="0.25">
      <c r="A141" s="23" t="s">
        <v>100</v>
      </c>
      <c r="B141" s="39" t="s">
        <v>101</v>
      </c>
      <c r="C141" s="24">
        <f>SUMIFS($E$125:$E$134,$B$125:$B$134,"FGA-3",$D$125:$D$134,"&lt;&gt;VAGO")</f>
        <v>0</v>
      </c>
      <c r="D141" s="24">
        <f>SUMIFS($E$125:$E$134,$B$125:$B$134,"FGA-3",$D$125:$D$134,"VAGO")</f>
        <v>0</v>
      </c>
      <c r="E141" s="24">
        <f t="shared" si="10"/>
        <v>0</v>
      </c>
      <c r="F141" s="28"/>
      <c r="G141" s="17">
        <f t="shared" ref="G141:I141" si="16">SUMIF($B$125:$B$134,"FGA-3",$G$125:$G$134)</f>
        <v>0</v>
      </c>
      <c r="H141" s="17">
        <f t="shared" si="16"/>
        <v>0</v>
      </c>
      <c r="I141" s="17">
        <f t="shared" si="16"/>
        <v>0</v>
      </c>
      <c r="J141" s="18"/>
      <c r="K141" s="18"/>
      <c r="L141" s="18"/>
      <c r="M141" s="18"/>
      <c r="N141" s="18"/>
      <c r="O141" s="18"/>
      <c r="P141" s="18"/>
      <c r="Q141" s="18"/>
      <c r="R141" s="38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</row>
    <row r="142" spans="1:30" ht="27.6" x14ac:dyDescent="0.25">
      <c r="A142" s="20" t="s">
        <v>102</v>
      </c>
      <c r="B142" s="37"/>
      <c r="C142" s="21">
        <f t="shared" ref="C142:E142" si="17">SUM(C136:C141)</f>
        <v>0</v>
      </c>
      <c r="D142" s="21">
        <f t="shared" si="17"/>
        <v>0</v>
      </c>
      <c r="E142" s="21">
        <f t="shared" si="17"/>
        <v>0</v>
      </c>
      <c r="F142" s="37"/>
      <c r="G142" s="40">
        <f t="shared" ref="G142:I142" si="18">SUM(G136:G141)</f>
        <v>0</v>
      </c>
      <c r="H142" s="40">
        <f t="shared" si="18"/>
        <v>0</v>
      </c>
      <c r="I142" s="40">
        <f t="shared" si="18"/>
        <v>0</v>
      </c>
      <c r="J142" s="18"/>
      <c r="K142" s="18"/>
      <c r="L142" s="18"/>
      <c r="M142" s="18"/>
      <c r="N142" s="18"/>
      <c r="O142" s="18"/>
      <c r="P142" s="18"/>
      <c r="Q142" s="18"/>
      <c r="R142" s="38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</row>
    <row r="143" spans="1:30" ht="33" customHeight="1" x14ac:dyDescent="0.25">
      <c r="A143" s="27"/>
      <c r="B143" s="27"/>
      <c r="C143" s="27"/>
      <c r="D143" s="27"/>
      <c r="E143" s="27"/>
      <c r="F143" s="27"/>
      <c r="G143" s="27"/>
      <c r="H143" s="27"/>
      <c r="I143" s="33"/>
      <c r="J143" s="33"/>
      <c r="K143" s="6"/>
      <c r="L143" s="33"/>
      <c r="M143" s="33"/>
      <c r="N143" s="33"/>
      <c r="O143" s="33"/>
      <c r="P143" s="33"/>
      <c r="Q143" s="33"/>
      <c r="R143" s="34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</row>
    <row r="144" spans="1:30" ht="41.4" x14ac:dyDescent="0.25">
      <c r="A144" s="20"/>
      <c r="B144" s="20"/>
      <c r="C144" s="21" t="s">
        <v>103</v>
      </c>
      <c r="D144" s="21" t="s">
        <v>104</v>
      </c>
      <c r="E144" s="21" t="s">
        <v>105</v>
      </c>
      <c r="F144" s="22"/>
      <c r="G144" s="21" t="s">
        <v>106</v>
      </c>
      <c r="H144" s="21" t="s">
        <v>107</v>
      </c>
      <c r="I144" s="21" t="s">
        <v>108</v>
      </c>
      <c r="J144" s="33"/>
      <c r="K144" s="6"/>
      <c r="L144" s="33"/>
      <c r="M144" s="33"/>
      <c r="N144" s="33"/>
      <c r="O144" s="33"/>
      <c r="P144" s="33"/>
      <c r="Q144" s="33"/>
      <c r="R144" s="34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</row>
    <row r="145" spans="1:30" ht="27.6" x14ac:dyDescent="0.25">
      <c r="A145" s="20" t="s">
        <v>109</v>
      </c>
      <c r="B145" s="22"/>
      <c r="C145" s="21">
        <f t="shared" ref="C145:E145" si="19">SUM(C101+C121+C142)</f>
        <v>68</v>
      </c>
      <c r="D145" s="21">
        <f t="shared" si="19"/>
        <v>12</v>
      </c>
      <c r="E145" s="21">
        <f t="shared" si="19"/>
        <v>80</v>
      </c>
      <c r="F145" s="22"/>
      <c r="G145" s="40">
        <f t="shared" ref="G145:I145" si="20">SUM(H101+G121+G142)</f>
        <v>58995.579999999987</v>
      </c>
      <c r="H145" s="40">
        <f t="shared" si="20"/>
        <v>291481.28999999998</v>
      </c>
      <c r="I145" s="40">
        <f t="shared" si="20"/>
        <v>350476.87</v>
      </c>
      <c r="J145" s="33"/>
      <c r="K145" s="6"/>
      <c r="L145" s="33"/>
      <c r="M145" s="33"/>
      <c r="N145" s="33"/>
      <c r="O145" s="33"/>
      <c r="P145" s="33"/>
      <c r="Q145" s="33"/>
      <c r="R145" s="34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</row>
    <row r="146" spans="1:30" ht="30" customHeight="1" x14ac:dyDescent="0.25">
      <c r="A146" s="27"/>
      <c r="B146" s="27"/>
      <c r="C146" s="27"/>
      <c r="D146" s="27"/>
      <c r="E146" s="27"/>
      <c r="F146" s="27"/>
      <c r="G146" s="27"/>
      <c r="H146" s="27"/>
      <c r="I146" s="33"/>
      <c r="J146" s="33"/>
      <c r="K146" s="6"/>
      <c r="L146" s="33"/>
      <c r="M146" s="33"/>
      <c r="N146" s="33"/>
      <c r="O146" s="33"/>
      <c r="P146" s="33"/>
      <c r="Q146" s="33"/>
      <c r="R146" s="34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</row>
    <row r="147" spans="1:30" ht="14.4" x14ac:dyDescent="0.25">
      <c r="A147" s="71" t="s">
        <v>110</v>
      </c>
      <c r="B147" s="66"/>
      <c r="C147" s="66"/>
      <c r="D147" s="66"/>
      <c r="E147" s="66"/>
      <c r="F147" s="67"/>
      <c r="G147" s="18"/>
      <c r="H147" s="27"/>
      <c r="I147" s="27"/>
      <c r="J147" s="27"/>
      <c r="K147" s="18"/>
      <c r="L147" s="27"/>
      <c r="M147" s="33"/>
      <c r="N147" s="33"/>
      <c r="O147" s="33"/>
      <c r="P147" s="33"/>
      <c r="Q147" s="33"/>
      <c r="R147" s="34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</row>
    <row r="148" spans="1:30" ht="14.4" x14ac:dyDescent="0.25">
      <c r="A148" s="75" t="s">
        <v>111</v>
      </c>
      <c r="B148" s="66"/>
      <c r="C148" s="66"/>
      <c r="D148" s="66"/>
      <c r="E148" s="66"/>
      <c r="F148" s="67"/>
      <c r="G148" s="18"/>
      <c r="H148" s="27"/>
      <c r="I148" s="27"/>
      <c r="J148" s="27"/>
      <c r="K148" s="27"/>
      <c r="L148" s="27"/>
      <c r="M148" s="33"/>
      <c r="N148" s="33"/>
      <c r="O148" s="33"/>
      <c r="P148" s="33"/>
      <c r="Q148" s="33"/>
      <c r="R148" s="34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</row>
    <row r="149" spans="1:30" ht="14.4" x14ac:dyDescent="0.25">
      <c r="A149" s="75" t="s">
        <v>112</v>
      </c>
      <c r="B149" s="66"/>
      <c r="C149" s="66"/>
      <c r="D149" s="66"/>
      <c r="E149" s="66"/>
      <c r="F149" s="67"/>
      <c r="G149" s="18"/>
      <c r="H149" s="27"/>
      <c r="I149" s="27"/>
      <c r="J149" s="27"/>
      <c r="K149" s="27"/>
      <c r="L149" s="27"/>
      <c r="M149" s="33"/>
      <c r="N149" s="33"/>
      <c r="O149" s="33"/>
      <c r="P149" s="33"/>
      <c r="Q149" s="33"/>
      <c r="R149" s="34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</row>
    <row r="150" spans="1:30" ht="14.4" x14ac:dyDescent="0.25">
      <c r="A150" s="73" t="s">
        <v>113</v>
      </c>
      <c r="B150" s="66"/>
      <c r="C150" s="66"/>
      <c r="D150" s="66"/>
      <c r="E150" s="66"/>
      <c r="F150" s="67"/>
      <c r="G150" s="18"/>
      <c r="H150" s="27"/>
      <c r="I150" s="27"/>
      <c r="J150" s="27"/>
      <c r="K150" s="27"/>
      <c r="L150" s="27"/>
      <c r="M150" s="33"/>
      <c r="N150" s="33"/>
      <c r="O150" s="33"/>
      <c r="P150" s="33"/>
      <c r="Q150" s="33"/>
      <c r="R150" s="34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</row>
    <row r="151" spans="1:30" ht="14.4" x14ac:dyDescent="0.25">
      <c r="A151" s="73" t="s">
        <v>114</v>
      </c>
      <c r="B151" s="66"/>
      <c r="C151" s="66"/>
      <c r="D151" s="66"/>
      <c r="E151" s="66"/>
      <c r="F151" s="67"/>
      <c r="G151" s="18"/>
      <c r="H151" s="27"/>
      <c r="I151" s="27"/>
      <c r="J151" s="27"/>
      <c r="K151" s="27"/>
      <c r="L151" s="27"/>
      <c r="M151" s="33"/>
      <c r="N151" s="33"/>
      <c r="O151" s="33"/>
      <c r="P151" s="33"/>
      <c r="Q151" s="33"/>
      <c r="R151" s="34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</row>
    <row r="152" spans="1:30" ht="14.4" x14ac:dyDescent="0.25">
      <c r="A152" s="73" t="s">
        <v>115</v>
      </c>
      <c r="B152" s="66"/>
      <c r="C152" s="66"/>
      <c r="D152" s="66"/>
      <c r="E152" s="66"/>
      <c r="F152" s="67"/>
      <c r="G152" s="18"/>
      <c r="H152" s="27"/>
      <c r="I152" s="27"/>
      <c r="J152" s="27"/>
      <c r="K152" s="27"/>
      <c r="L152" s="27"/>
      <c r="M152" s="33"/>
      <c r="N152" s="33"/>
      <c r="O152" s="33"/>
      <c r="P152" s="33"/>
      <c r="Q152" s="33"/>
      <c r="R152" s="34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</row>
    <row r="153" spans="1:30" ht="14.4" x14ac:dyDescent="0.25">
      <c r="A153" s="73"/>
      <c r="B153" s="66"/>
      <c r="C153" s="66"/>
      <c r="D153" s="66"/>
      <c r="E153" s="66"/>
      <c r="F153" s="67"/>
      <c r="G153" s="18"/>
      <c r="H153" s="27"/>
      <c r="I153" s="27"/>
      <c r="J153" s="27"/>
      <c r="K153" s="27"/>
      <c r="L153" s="27"/>
      <c r="M153" s="33"/>
      <c r="N153" s="33"/>
      <c r="O153" s="33"/>
      <c r="P153" s="33"/>
      <c r="Q153" s="33"/>
      <c r="R153" s="34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</row>
    <row r="154" spans="1:30" ht="14.4" x14ac:dyDescent="0.25">
      <c r="A154" s="73"/>
      <c r="B154" s="66"/>
      <c r="C154" s="66"/>
      <c r="D154" s="66"/>
      <c r="E154" s="66"/>
      <c r="F154" s="67"/>
      <c r="G154" s="18"/>
      <c r="H154" s="27"/>
      <c r="I154" s="27"/>
      <c r="J154" s="27"/>
      <c r="K154" s="27"/>
      <c r="L154" s="27"/>
      <c r="M154" s="33"/>
      <c r="N154" s="33"/>
      <c r="O154" s="33"/>
      <c r="P154" s="33"/>
      <c r="Q154" s="33"/>
      <c r="R154" s="34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</row>
    <row r="155" spans="1:30" ht="14.4" x14ac:dyDescent="0.25">
      <c r="A155" s="68"/>
      <c r="B155" s="66"/>
      <c r="C155" s="66"/>
      <c r="D155" s="66"/>
      <c r="E155" s="66"/>
      <c r="F155" s="67"/>
      <c r="G155" s="18"/>
      <c r="H155" s="27"/>
      <c r="I155" s="27"/>
      <c r="J155" s="27"/>
      <c r="K155" s="27"/>
      <c r="L155" s="27"/>
      <c r="M155" s="33"/>
      <c r="N155" s="33"/>
      <c r="O155" s="33"/>
      <c r="P155" s="33"/>
      <c r="Q155" s="33"/>
      <c r="R155" s="34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</row>
    <row r="156" spans="1:30" ht="14.4" x14ac:dyDescent="0.25">
      <c r="A156" s="68"/>
      <c r="B156" s="66"/>
      <c r="C156" s="66"/>
      <c r="D156" s="66"/>
      <c r="E156" s="66"/>
      <c r="F156" s="67"/>
      <c r="G156" s="18"/>
      <c r="H156" s="27"/>
      <c r="I156" s="27"/>
      <c r="J156" s="27"/>
      <c r="K156" s="27"/>
      <c r="L156" s="27"/>
      <c r="M156" s="33"/>
      <c r="N156" s="33"/>
      <c r="O156" s="33"/>
      <c r="P156" s="33"/>
      <c r="Q156" s="33"/>
      <c r="R156" s="34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</row>
    <row r="157" spans="1:30" ht="14.4" x14ac:dyDescent="0.25">
      <c r="A157" s="68"/>
      <c r="B157" s="66"/>
      <c r="C157" s="66"/>
      <c r="D157" s="66"/>
      <c r="E157" s="66"/>
      <c r="F157" s="67"/>
      <c r="G157" s="18"/>
      <c r="H157" s="27"/>
      <c r="I157" s="27"/>
      <c r="J157" s="27"/>
      <c r="K157" s="27"/>
      <c r="L157" s="27"/>
      <c r="M157" s="33"/>
      <c r="N157" s="33"/>
      <c r="O157" s="33"/>
      <c r="P157" s="33"/>
      <c r="Q157" s="33"/>
      <c r="R157" s="34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</row>
    <row r="158" spans="1:30" ht="14.4" x14ac:dyDescent="0.25">
      <c r="A158" s="68"/>
      <c r="B158" s="66"/>
      <c r="C158" s="66"/>
      <c r="D158" s="66"/>
      <c r="E158" s="66"/>
      <c r="F158" s="67"/>
      <c r="G158" s="18"/>
      <c r="H158" s="27"/>
      <c r="I158" s="27"/>
      <c r="J158" s="27"/>
      <c r="K158" s="27"/>
      <c r="L158" s="27"/>
      <c r="M158" s="33"/>
      <c r="N158" s="33"/>
      <c r="O158" s="33"/>
      <c r="P158" s="33"/>
      <c r="Q158" s="33"/>
      <c r="R158" s="34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</row>
    <row r="159" spans="1:30" ht="14.4" x14ac:dyDescent="0.25">
      <c r="A159" s="68"/>
      <c r="B159" s="66"/>
      <c r="C159" s="66"/>
      <c r="D159" s="66"/>
      <c r="E159" s="66"/>
      <c r="F159" s="67"/>
      <c r="G159" s="18"/>
      <c r="H159" s="27"/>
      <c r="I159" s="27"/>
      <c r="J159" s="27"/>
      <c r="K159" s="27"/>
      <c r="L159" s="27"/>
      <c r="M159" s="33"/>
      <c r="N159" s="33"/>
      <c r="O159" s="33"/>
      <c r="P159" s="33"/>
      <c r="Q159" s="33"/>
      <c r="R159" s="34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</row>
    <row r="160" spans="1:30" ht="32.25" customHeight="1" x14ac:dyDescent="0.25">
      <c r="A160" s="69"/>
      <c r="B160" s="70"/>
      <c r="C160" s="70"/>
      <c r="D160" s="70"/>
      <c r="E160" s="70"/>
      <c r="F160" s="70"/>
      <c r="G160" s="18"/>
      <c r="H160" s="27"/>
      <c r="I160" s="27"/>
      <c r="J160" s="27"/>
      <c r="K160" s="27"/>
      <c r="L160" s="27"/>
      <c r="M160" s="33"/>
      <c r="N160" s="33"/>
      <c r="O160" s="33"/>
      <c r="P160" s="33"/>
      <c r="Q160" s="33"/>
      <c r="R160" s="34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</row>
    <row r="161" spans="1:30" ht="14.4" x14ac:dyDescent="0.25">
      <c r="A161" s="71" t="s">
        <v>116</v>
      </c>
      <c r="B161" s="66"/>
      <c r="C161" s="66"/>
      <c r="D161" s="66"/>
      <c r="E161" s="66"/>
      <c r="F161" s="67"/>
      <c r="G161" s="18"/>
      <c r="H161" s="27"/>
      <c r="I161" s="27"/>
      <c r="J161" s="27"/>
      <c r="K161" s="27"/>
      <c r="L161" s="27"/>
      <c r="M161" s="33"/>
      <c r="N161" s="33"/>
      <c r="O161" s="33"/>
      <c r="P161" s="33"/>
      <c r="Q161" s="33"/>
      <c r="R161" s="34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</row>
    <row r="162" spans="1:30" ht="14.4" x14ac:dyDescent="0.25">
      <c r="A162" s="72" t="s">
        <v>117</v>
      </c>
      <c r="B162" s="66"/>
      <c r="C162" s="66"/>
      <c r="D162" s="66"/>
      <c r="E162" s="66"/>
      <c r="F162" s="67"/>
      <c r="G162" s="18"/>
      <c r="H162" s="27"/>
      <c r="I162" s="27"/>
      <c r="J162" s="27"/>
      <c r="K162" s="27"/>
      <c r="L162" s="27"/>
      <c r="M162" s="33"/>
      <c r="N162" s="33"/>
      <c r="O162" s="33"/>
      <c r="P162" s="33"/>
      <c r="Q162" s="33"/>
      <c r="R162" s="34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</row>
    <row r="163" spans="1:30" ht="14.4" x14ac:dyDescent="0.25">
      <c r="A163" s="65" t="s">
        <v>118</v>
      </c>
      <c r="B163" s="66"/>
      <c r="C163" s="66"/>
      <c r="D163" s="66"/>
      <c r="E163" s="66"/>
      <c r="F163" s="67"/>
      <c r="G163" s="18"/>
      <c r="H163" s="27"/>
      <c r="I163" s="27"/>
      <c r="J163" s="27"/>
      <c r="K163" s="27"/>
      <c r="L163" s="27"/>
      <c r="M163" s="33"/>
      <c r="N163" s="33"/>
      <c r="O163" s="33"/>
      <c r="P163" s="33"/>
      <c r="Q163" s="33"/>
      <c r="R163" s="34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</row>
    <row r="164" spans="1:30" ht="14.4" x14ac:dyDescent="0.25">
      <c r="A164" s="65" t="s">
        <v>119</v>
      </c>
      <c r="B164" s="66"/>
      <c r="C164" s="66"/>
      <c r="D164" s="66"/>
      <c r="E164" s="66"/>
      <c r="F164" s="67"/>
      <c r="G164" s="18"/>
      <c r="H164" s="27"/>
      <c r="I164" s="27"/>
      <c r="J164" s="27"/>
      <c r="K164" s="27"/>
      <c r="L164" s="27"/>
      <c r="M164" s="33"/>
      <c r="N164" s="33"/>
      <c r="O164" s="33"/>
      <c r="P164" s="33"/>
      <c r="Q164" s="33"/>
      <c r="R164" s="34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</row>
    <row r="165" spans="1:30" ht="14.4" x14ac:dyDescent="0.25">
      <c r="A165" s="65" t="s">
        <v>120</v>
      </c>
      <c r="B165" s="66"/>
      <c r="C165" s="66"/>
      <c r="D165" s="66"/>
      <c r="E165" s="66"/>
      <c r="F165" s="67"/>
      <c r="G165" s="18"/>
      <c r="H165" s="27"/>
      <c r="I165" s="27"/>
      <c r="J165" s="27"/>
      <c r="K165" s="27"/>
      <c r="L165" s="27"/>
      <c r="M165" s="33"/>
      <c r="N165" s="33"/>
      <c r="O165" s="33"/>
      <c r="P165" s="33"/>
      <c r="Q165" s="33"/>
      <c r="R165" s="34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</row>
    <row r="166" spans="1:30" ht="14.4" x14ac:dyDescent="0.25">
      <c r="A166" s="65" t="s">
        <v>121</v>
      </c>
      <c r="B166" s="66"/>
      <c r="C166" s="66"/>
      <c r="D166" s="66"/>
      <c r="E166" s="66"/>
      <c r="F166" s="67"/>
      <c r="G166" s="18"/>
      <c r="H166" s="27"/>
      <c r="I166" s="27"/>
      <c r="J166" s="27"/>
      <c r="K166" s="27"/>
      <c r="L166" s="27"/>
      <c r="M166" s="33"/>
      <c r="N166" s="33"/>
      <c r="O166" s="33"/>
      <c r="P166" s="33"/>
      <c r="Q166" s="33"/>
      <c r="R166" s="34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</row>
    <row r="167" spans="1:30" ht="14.4" x14ac:dyDescent="0.25">
      <c r="A167" s="65" t="s">
        <v>122</v>
      </c>
      <c r="B167" s="66"/>
      <c r="C167" s="66"/>
      <c r="D167" s="66"/>
      <c r="E167" s="66"/>
      <c r="F167" s="67"/>
      <c r="G167" s="18"/>
      <c r="H167" s="27"/>
      <c r="I167" s="27"/>
      <c r="J167" s="27"/>
      <c r="K167" s="27"/>
      <c r="L167" s="27"/>
      <c r="M167" s="33"/>
      <c r="N167" s="33"/>
      <c r="O167" s="33"/>
      <c r="P167" s="33"/>
      <c r="Q167" s="33"/>
      <c r="R167" s="34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</row>
    <row r="168" spans="1:30" ht="14.4" x14ac:dyDescent="0.25">
      <c r="A168" s="65" t="s">
        <v>123</v>
      </c>
      <c r="B168" s="66"/>
      <c r="C168" s="66"/>
      <c r="D168" s="66"/>
      <c r="E168" s="66"/>
      <c r="F168" s="67"/>
      <c r="G168" s="18"/>
      <c r="H168" s="27"/>
      <c r="I168" s="27"/>
      <c r="J168" s="27"/>
      <c r="K168" s="27"/>
      <c r="L168" s="27"/>
      <c r="M168" s="33"/>
      <c r="N168" s="33"/>
      <c r="O168" s="33"/>
      <c r="P168" s="33"/>
      <c r="Q168" s="33"/>
      <c r="R168" s="34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</row>
    <row r="169" spans="1:30" ht="14.4" x14ac:dyDescent="0.25">
      <c r="A169" s="65" t="s">
        <v>124</v>
      </c>
      <c r="B169" s="66"/>
      <c r="C169" s="66"/>
      <c r="D169" s="66"/>
      <c r="E169" s="66"/>
      <c r="F169" s="67"/>
      <c r="G169" s="18"/>
      <c r="H169" s="27"/>
      <c r="I169" s="27"/>
      <c r="J169" s="27"/>
      <c r="K169" s="27"/>
      <c r="L169" s="27"/>
      <c r="M169" s="33"/>
      <c r="N169" s="33"/>
      <c r="O169" s="33"/>
      <c r="P169" s="33"/>
      <c r="Q169" s="33"/>
      <c r="R169" s="34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</row>
    <row r="170" spans="1:30" ht="14.4" x14ac:dyDescent="0.25">
      <c r="A170" s="65" t="s">
        <v>125</v>
      </c>
      <c r="B170" s="66"/>
      <c r="C170" s="66"/>
      <c r="D170" s="66"/>
      <c r="E170" s="66"/>
      <c r="F170" s="67"/>
      <c r="G170" s="18"/>
      <c r="H170" s="27"/>
      <c r="I170" s="27"/>
      <c r="J170" s="27"/>
      <c r="K170" s="27"/>
      <c r="L170" s="27"/>
      <c r="M170" s="33"/>
      <c r="N170" s="33"/>
      <c r="O170" s="33"/>
      <c r="P170" s="33"/>
      <c r="Q170" s="33"/>
      <c r="R170" s="34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</row>
    <row r="171" spans="1:30" ht="14.4" x14ac:dyDescent="0.25">
      <c r="A171" s="65" t="s">
        <v>126</v>
      </c>
      <c r="B171" s="66"/>
      <c r="C171" s="66"/>
      <c r="D171" s="66"/>
      <c r="E171" s="66"/>
      <c r="F171" s="67"/>
      <c r="G171" s="18"/>
      <c r="H171" s="27"/>
      <c r="I171" s="27"/>
      <c r="J171" s="27"/>
      <c r="K171" s="27"/>
      <c r="L171" s="27"/>
      <c r="M171" s="33"/>
      <c r="N171" s="33"/>
      <c r="O171" s="33"/>
      <c r="P171" s="33"/>
      <c r="Q171" s="33"/>
      <c r="R171" s="34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</row>
    <row r="172" spans="1:30" ht="14.4" x14ac:dyDescent="0.25">
      <c r="A172" s="65" t="s">
        <v>127</v>
      </c>
      <c r="B172" s="66"/>
      <c r="C172" s="66"/>
      <c r="D172" s="66"/>
      <c r="E172" s="66"/>
      <c r="F172" s="67"/>
      <c r="G172" s="18"/>
      <c r="H172" s="27"/>
      <c r="I172" s="27"/>
      <c r="J172" s="27"/>
      <c r="K172" s="27"/>
      <c r="L172" s="27"/>
      <c r="M172" s="33"/>
      <c r="N172" s="33"/>
      <c r="O172" s="33"/>
      <c r="P172" s="33"/>
      <c r="Q172" s="33"/>
      <c r="R172" s="34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</row>
    <row r="173" spans="1:30" ht="14.4" x14ac:dyDescent="0.25">
      <c r="A173" s="65" t="s">
        <v>128</v>
      </c>
      <c r="B173" s="66"/>
      <c r="C173" s="66"/>
      <c r="D173" s="66"/>
      <c r="E173" s="66"/>
      <c r="F173" s="67"/>
      <c r="G173" s="18"/>
      <c r="H173" s="27"/>
      <c r="I173" s="27"/>
      <c r="J173" s="27"/>
      <c r="K173" s="27"/>
      <c r="L173" s="27"/>
      <c r="M173" s="33"/>
      <c r="N173" s="33"/>
      <c r="O173" s="33"/>
      <c r="P173" s="33"/>
      <c r="Q173" s="33"/>
      <c r="R173" s="34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</row>
    <row r="174" spans="1:30" ht="14.4" x14ac:dyDescent="0.25">
      <c r="A174" s="65" t="s">
        <v>129</v>
      </c>
      <c r="B174" s="66"/>
      <c r="C174" s="66"/>
      <c r="D174" s="66"/>
      <c r="E174" s="66"/>
      <c r="F174" s="67"/>
      <c r="G174" s="18"/>
      <c r="H174" s="27"/>
      <c r="I174" s="27"/>
      <c r="J174" s="27"/>
      <c r="K174" s="27"/>
      <c r="L174" s="27"/>
      <c r="M174" s="33"/>
      <c r="N174" s="33"/>
      <c r="O174" s="33"/>
      <c r="P174" s="33"/>
      <c r="Q174" s="33"/>
      <c r="R174" s="34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</row>
    <row r="175" spans="1:30" ht="14.4" x14ac:dyDescent="0.25">
      <c r="A175" s="65" t="s">
        <v>130</v>
      </c>
      <c r="B175" s="66"/>
      <c r="C175" s="66"/>
      <c r="D175" s="66"/>
      <c r="E175" s="66"/>
      <c r="F175" s="67"/>
      <c r="G175" s="18"/>
      <c r="H175" s="27"/>
      <c r="I175" s="27"/>
      <c r="J175" s="27"/>
      <c r="K175" s="27"/>
      <c r="L175" s="27"/>
      <c r="M175" s="33"/>
      <c r="N175" s="33"/>
      <c r="O175" s="33"/>
      <c r="P175" s="33"/>
      <c r="Q175" s="33"/>
      <c r="R175" s="34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</row>
    <row r="176" spans="1:30" ht="14.4" x14ac:dyDescent="0.25">
      <c r="A176" s="65" t="s">
        <v>131</v>
      </c>
      <c r="B176" s="66"/>
      <c r="C176" s="66"/>
      <c r="D176" s="66"/>
      <c r="E176" s="66"/>
      <c r="F176" s="67"/>
      <c r="G176" s="18"/>
      <c r="H176" s="27"/>
      <c r="I176" s="27"/>
      <c r="J176" s="27"/>
      <c r="K176" s="27"/>
      <c r="L176" s="27"/>
      <c r="M176" s="33"/>
      <c r="N176" s="33"/>
      <c r="O176" s="33"/>
      <c r="P176" s="33"/>
      <c r="Q176" s="33"/>
      <c r="R176" s="34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</row>
    <row r="177" spans="1:30" ht="14.4" x14ac:dyDescent="0.25">
      <c r="A177" s="65" t="s">
        <v>132</v>
      </c>
      <c r="B177" s="66"/>
      <c r="C177" s="66"/>
      <c r="D177" s="66"/>
      <c r="E177" s="66"/>
      <c r="F177" s="67"/>
      <c r="G177" s="18"/>
      <c r="H177" s="27"/>
      <c r="I177" s="27"/>
      <c r="J177" s="27"/>
      <c r="K177" s="27"/>
      <c r="L177" s="27"/>
      <c r="M177" s="33"/>
      <c r="N177" s="33"/>
      <c r="O177" s="33"/>
      <c r="P177" s="33"/>
      <c r="Q177" s="33"/>
      <c r="R177" s="34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</row>
    <row r="178" spans="1:30" ht="14.4" x14ac:dyDescent="0.25">
      <c r="A178" s="65" t="s">
        <v>133</v>
      </c>
      <c r="B178" s="66"/>
      <c r="C178" s="66"/>
      <c r="D178" s="66"/>
      <c r="E178" s="66"/>
      <c r="F178" s="67"/>
      <c r="G178" s="18"/>
      <c r="H178" s="27"/>
      <c r="I178" s="27"/>
      <c r="J178" s="27"/>
      <c r="K178" s="27"/>
      <c r="L178" s="27"/>
      <c r="M178" s="33"/>
      <c r="N178" s="33"/>
      <c r="O178" s="33"/>
      <c r="P178" s="33"/>
      <c r="Q178" s="33"/>
      <c r="R178" s="34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</row>
    <row r="179" spans="1:30" ht="14.4" x14ac:dyDescent="0.25">
      <c r="A179" s="65" t="s">
        <v>134</v>
      </c>
      <c r="B179" s="66"/>
      <c r="C179" s="66"/>
      <c r="D179" s="66"/>
      <c r="E179" s="66"/>
      <c r="F179" s="67"/>
      <c r="G179" s="18"/>
      <c r="H179" s="27"/>
      <c r="I179" s="27"/>
      <c r="J179" s="27"/>
      <c r="K179" s="27"/>
      <c r="L179" s="27"/>
      <c r="M179" s="33"/>
      <c r="N179" s="33"/>
      <c r="O179" s="33"/>
      <c r="P179" s="33"/>
      <c r="Q179" s="33"/>
      <c r="R179" s="34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</row>
    <row r="180" spans="1:30" ht="14.4" x14ac:dyDescent="0.25">
      <c r="A180" s="65" t="s">
        <v>135</v>
      </c>
      <c r="B180" s="66"/>
      <c r="C180" s="66"/>
      <c r="D180" s="66"/>
      <c r="E180" s="66"/>
      <c r="F180" s="67"/>
      <c r="G180" s="18"/>
      <c r="H180" s="27"/>
      <c r="I180" s="27"/>
      <c r="J180" s="27"/>
      <c r="K180" s="27"/>
      <c r="L180" s="27"/>
      <c r="M180" s="33"/>
      <c r="N180" s="33"/>
      <c r="O180" s="33"/>
      <c r="P180" s="33"/>
      <c r="Q180" s="33"/>
      <c r="R180" s="34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</row>
    <row r="181" spans="1:30" ht="14.4" x14ac:dyDescent="0.25">
      <c r="A181" s="65" t="s">
        <v>136</v>
      </c>
      <c r="B181" s="66"/>
      <c r="C181" s="66"/>
      <c r="D181" s="66"/>
      <c r="E181" s="66"/>
      <c r="F181" s="67"/>
      <c r="G181" s="18"/>
      <c r="H181" s="27"/>
      <c r="I181" s="27"/>
      <c r="J181" s="27"/>
      <c r="K181" s="27"/>
      <c r="L181" s="27"/>
      <c r="M181" s="33"/>
      <c r="N181" s="33"/>
      <c r="O181" s="33"/>
      <c r="P181" s="33"/>
      <c r="Q181" s="33"/>
      <c r="R181" s="34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</row>
    <row r="182" spans="1:30" ht="14.4" x14ac:dyDescent="0.25">
      <c r="A182" s="65" t="s">
        <v>137</v>
      </c>
      <c r="B182" s="66"/>
      <c r="C182" s="66"/>
      <c r="D182" s="66"/>
      <c r="E182" s="66"/>
      <c r="F182" s="67"/>
      <c r="G182" s="18"/>
      <c r="H182" s="27"/>
      <c r="I182" s="27"/>
      <c r="J182" s="27"/>
      <c r="K182" s="27"/>
      <c r="L182" s="27"/>
      <c r="M182" s="33"/>
      <c r="N182" s="33"/>
      <c r="O182" s="33"/>
      <c r="P182" s="33"/>
      <c r="Q182" s="33"/>
      <c r="R182" s="34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</row>
    <row r="183" spans="1:30" ht="14.4" x14ac:dyDescent="0.25">
      <c r="A183" s="65" t="s">
        <v>138</v>
      </c>
      <c r="B183" s="66"/>
      <c r="C183" s="66"/>
      <c r="D183" s="66"/>
      <c r="E183" s="66"/>
      <c r="F183" s="67"/>
      <c r="G183" s="18"/>
      <c r="H183" s="27"/>
      <c r="I183" s="27"/>
      <c r="J183" s="27"/>
      <c r="K183" s="27"/>
      <c r="L183" s="27"/>
      <c r="M183" s="33"/>
      <c r="N183" s="33"/>
      <c r="O183" s="33"/>
      <c r="P183" s="33"/>
      <c r="Q183" s="33"/>
      <c r="R183" s="34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</row>
    <row r="184" spans="1:30" ht="14.4" x14ac:dyDescent="0.25">
      <c r="A184" s="65" t="s">
        <v>139</v>
      </c>
      <c r="B184" s="66"/>
      <c r="C184" s="66"/>
      <c r="D184" s="66"/>
      <c r="E184" s="66"/>
      <c r="F184" s="67"/>
      <c r="G184" s="18"/>
      <c r="H184" s="27"/>
      <c r="I184" s="27"/>
      <c r="J184" s="27"/>
      <c r="K184" s="27"/>
      <c r="L184" s="27"/>
      <c r="M184" s="33"/>
      <c r="N184" s="33"/>
      <c r="O184" s="33"/>
      <c r="P184" s="33"/>
      <c r="Q184" s="33"/>
      <c r="R184" s="34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</row>
    <row r="185" spans="1:30" ht="14.4" x14ac:dyDescent="0.25">
      <c r="A185" s="65" t="s">
        <v>140</v>
      </c>
      <c r="B185" s="66"/>
      <c r="C185" s="66"/>
      <c r="D185" s="66"/>
      <c r="E185" s="66"/>
      <c r="F185" s="67"/>
      <c r="G185" s="18"/>
      <c r="H185" s="27"/>
      <c r="I185" s="27"/>
      <c r="J185" s="27"/>
      <c r="K185" s="27"/>
      <c r="L185" s="27"/>
      <c r="M185" s="33"/>
      <c r="N185" s="33"/>
      <c r="O185" s="33"/>
      <c r="P185" s="33"/>
      <c r="Q185" s="33"/>
      <c r="R185" s="45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</row>
    <row r="186" spans="1:30" ht="14.4" x14ac:dyDescent="0.25">
      <c r="A186" s="65" t="s">
        <v>141</v>
      </c>
      <c r="B186" s="66"/>
      <c r="C186" s="66"/>
      <c r="D186" s="66"/>
      <c r="E186" s="66"/>
      <c r="F186" s="67"/>
      <c r="G186" s="18"/>
      <c r="H186" s="27"/>
      <c r="I186" s="27"/>
      <c r="J186" s="27"/>
      <c r="K186" s="27"/>
      <c r="L186" s="27"/>
      <c r="M186" s="33"/>
      <c r="N186" s="33"/>
      <c r="O186" s="33"/>
      <c r="P186" s="33"/>
      <c r="Q186" s="33"/>
      <c r="R186" s="45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</row>
    <row r="187" spans="1:30" ht="14.4" x14ac:dyDescent="0.25">
      <c r="A187" s="65" t="s">
        <v>142</v>
      </c>
      <c r="B187" s="66"/>
      <c r="C187" s="66"/>
      <c r="D187" s="66"/>
      <c r="E187" s="66"/>
      <c r="F187" s="67"/>
      <c r="G187" s="18"/>
      <c r="H187" s="27"/>
      <c r="I187" s="27"/>
      <c r="J187" s="27"/>
      <c r="K187" s="27"/>
      <c r="L187" s="27"/>
      <c r="M187" s="33"/>
      <c r="N187" s="33"/>
      <c r="O187" s="33"/>
      <c r="P187" s="33"/>
      <c r="Q187" s="33"/>
      <c r="R187" s="45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</row>
    <row r="188" spans="1:30" ht="14.4" x14ac:dyDescent="0.25">
      <c r="A188" s="65" t="s">
        <v>143</v>
      </c>
      <c r="B188" s="66"/>
      <c r="C188" s="66"/>
      <c r="D188" s="66"/>
      <c r="E188" s="66"/>
      <c r="F188" s="67"/>
      <c r="G188" s="18"/>
      <c r="H188" s="27"/>
      <c r="I188" s="27"/>
      <c r="J188" s="27"/>
      <c r="K188" s="27"/>
      <c r="L188" s="27"/>
      <c r="M188" s="33"/>
      <c r="N188" s="33"/>
      <c r="O188" s="33"/>
      <c r="P188" s="33"/>
      <c r="Q188" s="33"/>
      <c r="R188" s="45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</row>
    <row r="189" spans="1:30" ht="14.4" x14ac:dyDescent="0.25">
      <c r="A189" s="65" t="s">
        <v>144</v>
      </c>
      <c r="B189" s="66"/>
      <c r="C189" s="66"/>
      <c r="D189" s="66"/>
      <c r="E189" s="66"/>
      <c r="F189" s="67"/>
      <c r="G189" s="18"/>
      <c r="H189" s="27"/>
      <c r="I189" s="27"/>
      <c r="J189" s="27"/>
      <c r="K189" s="27"/>
      <c r="L189" s="27"/>
      <c r="M189" s="33"/>
      <c r="N189" s="33"/>
      <c r="O189" s="33"/>
      <c r="P189" s="33"/>
      <c r="Q189" s="33"/>
      <c r="R189" s="45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</row>
    <row r="190" spans="1:30" ht="14.4" x14ac:dyDescent="0.25">
      <c r="A190" s="65" t="s">
        <v>145</v>
      </c>
      <c r="B190" s="66"/>
      <c r="C190" s="66"/>
      <c r="D190" s="66"/>
      <c r="E190" s="66"/>
      <c r="F190" s="67"/>
      <c r="G190" s="18"/>
      <c r="H190" s="27"/>
      <c r="I190" s="27"/>
      <c r="J190" s="27"/>
      <c r="K190" s="27"/>
      <c r="L190" s="27"/>
      <c r="M190" s="33"/>
      <c r="N190" s="33"/>
      <c r="O190" s="33"/>
      <c r="P190" s="33"/>
      <c r="Q190" s="33"/>
      <c r="R190" s="45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</row>
    <row r="191" spans="1:30" ht="14.4" x14ac:dyDescent="0.25">
      <c r="A191" s="65" t="s">
        <v>146</v>
      </c>
      <c r="B191" s="66"/>
      <c r="C191" s="66"/>
      <c r="D191" s="66"/>
      <c r="E191" s="66"/>
      <c r="F191" s="67"/>
      <c r="G191" s="18"/>
      <c r="H191" s="27"/>
      <c r="I191" s="27"/>
      <c r="J191" s="27"/>
      <c r="K191" s="27"/>
      <c r="L191" s="27"/>
      <c r="M191" s="33"/>
      <c r="N191" s="33"/>
      <c r="O191" s="33"/>
      <c r="P191" s="33"/>
      <c r="Q191" s="33"/>
      <c r="R191" s="45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</row>
    <row r="192" spans="1:30" ht="14.4" x14ac:dyDescent="0.25">
      <c r="A192" s="65" t="s">
        <v>147</v>
      </c>
      <c r="B192" s="66"/>
      <c r="C192" s="66"/>
      <c r="D192" s="66"/>
      <c r="E192" s="66"/>
      <c r="F192" s="67"/>
      <c r="G192" s="18"/>
      <c r="H192" s="27"/>
      <c r="I192" s="27"/>
      <c r="J192" s="27"/>
      <c r="K192" s="27"/>
      <c r="L192" s="27"/>
      <c r="M192" s="33"/>
      <c r="N192" s="33"/>
      <c r="O192" s="33"/>
      <c r="P192" s="33"/>
      <c r="Q192" s="33"/>
      <c r="R192" s="45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</row>
    <row r="193" spans="1:30" ht="14.4" x14ac:dyDescent="0.25">
      <c r="A193" s="65" t="s">
        <v>148</v>
      </c>
      <c r="B193" s="66"/>
      <c r="C193" s="66"/>
      <c r="D193" s="66"/>
      <c r="E193" s="66"/>
      <c r="F193" s="67"/>
      <c r="G193" s="18"/>
      <c r="H193" s="27"/>
      <c r="I193" s="27"/>
      <c r="J193" s="27"/>
      <c r="K193" s="27"/>
      <c r="L193" s="27"/>
      <c r="M193" s="33"/>
      <c r="N193" s="33"/>
      <c r="O193" s="33"/>
      <c r="P193" s="33"/>
      <c r="Q193" s="33"/>
      <c r="R193" s="45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</row>
    <row r="194" spans="1:30" ht="14.4" x14ac:dyDescent="0.25">
      <c r="A194" s="65" t="s">
        <v>149</v>
      </c>
      <c r="B194" s="66"/>
      <c r="C194" s="66"/>
      <c r="D194" s="66"/>
      <c r="E194" s="66"/>
      <c r="F194" s="67"/>
      <c r="G194" s="18"/>
      <c r="H194" s="27"/>
      <c r="I194" s="27"/>
      <c r="J194" s="27"/>
      <c r="K194" s="27"/>
      <c r="L194" s="27"/>
      <c r="M194" s="33"/>
      <c r="N194" s="33"/>
      <c r="O194" s="33"/>
      <c r="P194" s="33"/>
      <c r="Q194" s="33"/>
      <c r="R194" s="45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</row>
    <row r="195" spans="1:30" ht="14.4" x14ac:dyDescent="0.25">
      <c r="A195" s="65" t="s">
        <v>150</v>
      </c>
      <c r="B195" s="66"/>
      <c r="C195" s="66"/>
      <c r="D195" s="66"/>
      <c r="E195" s="66"/>
      <c r="F195" s="67"/>
      <c r="G195" s="18"/>
      <c r="H195" s="27"/>
      <c r="I195" s="27"/>
      <c r="J195" s="27"/>
      <c r="K195" s="27"/>
      <c r="L195" s="27"/>
      <c r="M195" s="33"/>
      <c r="N195" s="33"/>
      <c r="O195" s="33"/>
      <c r="P195" s="33"/>
      <c r="Q195" s="33"/>
      <c r="R195" s="45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</row>
    <row r="196" spans="1:30" ht="14.4" x14ac:dyDescent="0.25">
      <c r="A196" s="65" t="s">
        <v>151</v>
      </c>
      <c r="B196" s="66"/>
      <c r="C196" s="66"/>
      <c r="D196" s="66"/>
      <c r="E196" s="66"/>
      <c r="F196" s="67"/>
      <c r="G196" s="18"/>
      <c r="H196" s="27"/>
      <c r="I196" s="27"/>
      <c r="J196" s="27"/>
      <c r="K196" s="27"/>
      <c r="L196" s="27"/>
      <c r="M196" s="33"/>
      <c r="N196" s="33"/>
      <c r="O196" s="33"/>
      <c r="P196" s="33"/>
      <c r="Q196" s="33"/>
      <c r="R196" s="45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</row>
    <row r="197" spans="1:30" ht="14.4" x14ac:dyDescent="0.25">
      <c r="A197" s="65" t="s">
        <v>152</v>
      </c>
      <c r="B197" s="66"/>
      <c r="C197" s="66"/>
      <c r="D197" s="66"/>
      <c r="E197" s="66"/>
      <c r="F197" s="67"/>
      <c r="G197" s="18"/>
      <c r="H197" s="27"/>
      <c r="I197" s="27"/>
      <c r="J197" s="27"/>
      <c r="K197" s="27"/>
      <c r="L197" s="27"/>
      <c r="M197" s="33"/>
      <c r="N197" s="33"/>
      <c r="O197" s="33"/>
      <c r="P197" s="33"/>
      <c r="Q197" s="33"/>
      <c r="R197" s="45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</row>
    <row r="198" spans="1:30" ht="14.4" x14ac:dyDescent="0.25">
      <c r="A198" s="65" t="s">
        <v>153</v>
      </c>
      <c r="B198" s="66"/>
      <c r="C198" s="66"/>
      <c r="D198" s="66"/>
      <c r="E198" s="66"/>
      <c r="F198" s="67"/>
      <c r="G198" s="18"/>
      <c r="H198" s="27"/>
      <c r="I198" s="27"/>
      <c r="J198" s="27"/>
      <c r="K198" s="27"/>
      <c r="L198" s="27"/>
      <c r="M198" s="33"/>
      <c r="N198" s="33"/>
      <c r="O198" s="33"/>
      <c r="P198" s="33"/>
      <c r="Q198" s="33"/>
      <c r="R198" s="45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</row>
    <row r="199" spans="1:30" ht="14.4" x14ac:dyDescent="0.25">
      <c r="A199" s="65" t="s">
        <v>154</v>
      </c>
      <c r="B199" s="66"/>
      <c r="C199" s="66"/>
      <c r="D199" s="66"/>
      <c r="E199" s="66"/>
      <c r="F199" s="67"/>
      <c r="G199" s="18"/>
      <c r="H199" s="27"/>
      <c r="I199" s="27"/>
      <c r="J199" s="27"/>
      <c r="K199" s="27"/>
      <c r="L199" s="27"/>
      <c r="M199" s="33"/>
      <c r="N199" s="33"/>
      <c r="O199" s="33"/>
      <c r="P199" s="33"/>
      <c r="Q199" s="33"/>
      <c r="R199" s="45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</row>
    <row r="200" spans="1:30" ht="14.4" x14ac:dyDescent="0.25">
      <c r="A200" s="65" t="s">
        <v>155</v>
      </c>
      <c r="B200" s="66"/>
      <c r="C200" s="66"/>
      <c r="D200" s="66"/>
      <c r="E200" s="66"/>
      <c r="F200" s="67"/>
      <c r="G200" s="18"/>
      <c r="H200" s="27"/>
      <c r="I200" s="27"/>
      <c r="J200" s="27"/>
      <c r="K200" s="27"/>
      <c r="L200" s="27"/>
      <c r="M200" s="33"/>
      <c r="N200" s="33"/>
      <c r="O200" s="33"/>
      <c r="P200" s="33"/>
      <c r="Q200" s="33"/>
      <c r="R200" s="45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</row>
    <row r="201" spans="1:30" ht="14.4" x14ac:dyDescent="0.25">
      <c r="A201" s="65" t="s">
        <v>156</v>
      </c>
      <c r="B201" s="66"/>
      <c r="C201" s="66"/>
      <c r="D201" s="66"/>
      <c r="E201" s="66"/>
      <c r="F201" s="67"/>
      <c r="G201" s="18"/>
      <c r="H201" s="27"/>
      <c r="I201" s="27"/>
      <c r="J201" s="27"/>
      <c r="K201" s="27"/>
      <c r="L201" s="27"/>
      <c r="M201" s="33"/>
      <c r="N201" s="33"/>
      <c r="O201" s="33"/>
      <c r="P201" s="33"/>
      <c r="Q201" s="33"/>
      <c r="R201" s="45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</row>
    <row r="202" spans="1:30" ht="14.4" x14ac:dyDescent="0.25">
      <c r="A202" s="65" t="s">
        <v>157</v>
      </c>
      <c r="B202" s="66"/>
      <c r="C202" s="66"/>
      <c r="D202" s="66"/>
      <c r="E202" s="66"/>
      <c r="F202" s="67"/>
      <c r="G202" s="18"/>
      <c r="H202" s="27"/>
      <c r="I202" s="27"/>
      <c r="J202" s="27"/>
      <c r="K202" s="27"/>
      <c r="L202" s="27"/>
      <c r="M202" s="33"/>
      <c r="N202" s="33"/>
      <c r="O202" s="33"/>
      <c r="P202" s="33"/>
      <c r="Q202" s="33"/>
      <c r="R202" s="45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</row>
    <row r="203" spans="1:30" ht="13.8" x14ac:dyDescent="0.25">
      <c r="A203" s="65" t="s">
        <v>158</v>
      </c>
      <c r="B203" s="66"/>
      <c r="C203" s="66"/>
      <c r="D203" s="66"/>
      <c r="E203" s="66"/>
      <c r="F203" s="6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</row>
    <row r="204" spans="1:30" ht="13.8" x14ac:dyDescent="0.25">
      <c r="A204" s="65" t="s">
        <v>159</v>
      </c>
      <c r="B204" s="66"/>
      <c r="C204" s="66"/>
      <c r="D204" s="66"/>
      <c r="E204" s="66"/>
      <c r="F204" s="67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</row>
    <row r="205" spans="1:30" ht="13.8" x14ac:dyDescent="0.25">
      <c r="A205" s="65" t="s">
        <v>160</v>
      </c>
      <c r="B205" s="66"/>
      <c r="C205" s="66"/>
      <c r="D205" s="66"/>
      <c r="E205" s="66"/>
      <c r="F205" s="67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</row>
    <row r="206" spans="1:30" ht="13.8" x14ac:dyDescent="0.25">
      <c r="A206" s="65" t="s">
        <v>161</v>
      </c>
      <c r="B206" s="66"/>
      <c r="C206" s="66"/>
      <c r="D206" s="66"/>
      <c r="E206" s="66"/>
      <c r="F206" s="67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</row>
    <row r="207" spans="1:30" ht="13.8" x14ac:dyDescent="0.25">
      <c r="A207" s="65" t="s">
        <v>162</v>
      </c>
      <c r="B207" s="66"/>
      <c r="C207" s="66"/>
      <c r="D207" s="66"/>
      <c r="E207" s="66"/>
      <c r="F207" s="67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</row>
    <row r="208" spans="1:30" ht="13.8" x14ac:dyDescent="0.25">
      <c r="A208" s="65" t="s">
        <v>163</v>
      </c>
      <c r="B208" s="66"/>
      <c r="C208" s="66"/>
      <c r="D208" s="66"/>
      <c r="E208" s="66"/>
      <c r="F208" s="67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</row>
    <row r="209" spans="1:30" ht="13.8" x14ac:dyDescent="0.25">
      <c r="A209" s="65" t="s">
        <v>164</v>
      </c>
      <c r="B209" s="66"/>
      <c r="C209" s="66"/>
      <c r="D209" s="66"/>
      <c r="E209" s="66"/>
      <c r="F209" s="67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</row>
    <row r="210" spans="1:30" ht="13.8" x14ac:dyDescent="0.25">
      <c r="A210" s="65" t="s">
        <v>165</v>
      </c>
      <c r="B210" s="66"/>
      <c r="C210" s="66"/>
      <c r="D210" s="66"/>
      <c r="E210" s="66"/>
      <c r="F210" s="67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</row>
    <row r="211" spans="1:30" ht="13.8" x14ac:dyDescent="0.25">
      <c r="A211" s="65" t="s">
        <v>166</v>
      </c>
      <c r="B211" s="66"/>
      <c r="C211" s="66"/>
      <c r="D211" s="66"/>
      <c r="E211" s="66"/>
      <c r="F211" s="67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</row>
    <row r="212" spans="1:30" ht="13.8" x14ac:dyDescent="0.25">
      <c r="A212" s="65" t="s">
        <v>167</v>
      </c>
      <c r="B212" s="66"/>
      <c r="C212" s="66"/>
      <c r="D212" s="66"/>
      <c r="E212" s="66"/>
      <c r="F212" s="67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</row>
    <row r="213" spans="1:30" ht="13.8" x14ac:dyDescent="0.25">
      <c r="A213" s="65" t="s">
        <v>168</v>
      </c>
      <c r="B213" s="66"/>
      <c r="C213" s="66"/>
      <c r="D213" s="66"/>
      <c r="E213" s="66"/>
      <c r="F213" s="67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</row>
    <row r="214" spans="1:30" ht="13.8" x14ac:dyDescent="0.25">
      <c r="A214" s="65" t="s">
        <v>169</v>
      </c>
      <c r="B214" s="66"/>
      <c r="C214" s="66"/>
      <c r="D214" s="66"/>
      <c r="E214" s="66"/>
      <c r="F214" s="67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</row>
    <row r="215" spans="1:30" ht="13.8" x14ac:dyDescent="0.25">
      <c r="A215" s="65" t="s">
        <v>170</v>
      </c>
      <c r="B215" s="66"/>
      <c r="C215" s="66"/>
      <c r="D215" s="66"/>
      <c r="E215" s="66"/>
      <c r="F215" s="67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</row>
    <row r="216" spans="1:30" ht="13.8" x14ac:dyDescent="0.25">
      <c r="A216" s="65" t="s">
        <v>171</v>
      </c>
      <c r="B216" s="66"/>
      <c r="C216" s="66"/>
      <c r="D216" s="66"/>
      <c r="E216" s="66"/>
      <c r="F216" s="67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</row>
    <row r="217" spans="1:30" ht="13.8" x14ac:dyDescent="0.25">
      <c r="A217" s="65" t="s">
        <v>172</v>
      </c>
      <c r="B217" s="66"/>
      <c r="C217" s="66"/>
      <c r="D217" s="66"/>
      <c r="E217" s="66"/>
      <c r="F217" s="67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</row>
    <row r="218" spans="1:30" ht="13.8" x14ac:dyDescent="0.25">
      <c r="A218" s="65" t="s">
        <v>173</v>
      </c>
      <c r="B218" s="66"/>
      <c r="C218" s="66"/>
      <c r="D218" s="66"/>
      <c r="E218" s="66"/>
      <c r="F218" s="67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</row>
    <row r="219" spans="1:30" ht="13.8" x14ac:dyDescent="0.25">
      <c r="A219" s="65" t="s">
        <v>174</v>
      </c>
      <c r="B219" s="66"/>
      <c r="C219" s="66"/>
      <c r="D219" s="66"/>
      <c r="E219" s="66"/>
      <c r="F219" s="67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</row>
    <row r="220" spans="1:30" ht="13.8" x14ac:dyDescent="0.25">
      <c r="A220" s="65" t="s">
        <v>175</v>
      </c>
      <c r="B220" s="66"/>
      <c r="C220" s="66"/>
      <c r="D220" s="66"/>
      <c r="E220" s="66"/>
      <c r="F220" s="67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</row>
    <row r="221" spans="1:30" ht="13.8" x14ac:dyDescent="0.25">
      <c r="A221" s="65" t="s">
        <v>176</v>
      </c>
      <c r="B221" s="66"/>
      <c r="C221" s="66"/>
      <c r="D221" s="66"/>
      <c r="E221" s="66"/>
      <c r="F221" s="67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</row>
    <row r="222" spans="1:30" ht="13.8" x14ac:dyDescent="0.25">
      <c r="A222" s="65" t="s">
        <v>177</v>
      </c>
      <c r="B222" s="66"/>
      <c r="C222" s="66"/>
      <c r="D222" s="66"/>
      <c r="E222" s="66"/>
      <c r="F222" s="67"/>
      <c r="G222" s="49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</row>
    <row r="223" spans="1:30" ht="13.8" x14ac:dyDescent="0.25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</row>
    <row r="224" spans="1:30" ht="13.8" x14ac:dyDescent="0.25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</row>
    <row r="225" spans="1:17" ht="13.8" x14ac:dyDescent="0.25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</row>
    <row r="226" spans="1:17" ht="13.8" x14ac:dyDescent="0.25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</row>
    <row r="227" spans="1:17" ht="13.8" x14ac:dyDescent="0.25"/>
    <row r="228" spans="1:17" ht="13.8" x14ac:dyDescent="0.25"/>
    <row r="229" spans="1:17" ht="13.8" x14ac:dyDescent="0.25"/>
    <row r="230" spans="1:17" ht="13.8" x14ac:dyDescent="0.25"/>
    <row r="231" spans="1:17" ht="13.8" x14ac:dyDescent="0.25"/>
    <row r="232" spans="1:17" ht="13.8" x14ac:dyDescent="0.25"/>
    <row r="233" spans="1:17" ht="13.8" x14ac:dyDescent="0.25"/>
    <row r="234" spans="1:17" ht="13.8" x14ac:dyDescent="0.25"/>
    <row r="235" spans="1:17" ht="13.8" x14ac:dyDescent="0.25"/>
    <row r="236" spans="1:17" ht="13.8" x14ac:dyDescent="0.25"/>
    <row r="237" spans="1:17" ht="13.8" x14ac:dyDescent="0.25"/>
    <row r="238" spans="1:17" ht="13.8" x14ac:dyDescent="0.25"/>
    <row r="239" spans="1:17" ht="13.8" x14ac:dyDescent="0.25"/>
    <row r="240" spans="1:17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3.8" x14ac:dyDescent="0.25"/>
    <row r="413" ht="13.8" x14ac:dyDescent="0.25"/>
    <row r="414" ht="13.8" x14ac:dyDescent="0.25"/>
    <row r="415" ht="13.8" x14ac:dyDescent="0.25"/>
    <row r="416" ht="13.8" x14ac:dyDescent="0.25"/>
    <row r="417" ht="13.8" x14ac:dyDescent="0.25"/>
    <row r="418" ht="13.8" x14ac:dyDescent="0.25"/>
    <row r="419" ht="13.8" x14ac:dyDescent="0.25"/>
    <row r="420" ht="13.8" x14ac:dyDescent="0.25"/>
    <row r="421" ht="13.8" x14ac:dyDescent="0.25"/>
    <row r="422" ht="13.8" x14ac:dyDescent="0.25"/>
    <row r="423" ht="13.8" x14ac:dyDescent="0.25"/>
    <row r="424" ht="13.8" x14ac:dyDescent="0.25"/>
    <row r="425" ht="13.8" x14ac:dyDescent="0.25"/>
    <row r="426" ht="13.8" x14ac:dyDescent="0.25"/>
    <row r="427" ht="13.8" x14ac:dyDescent="0.25"/>
    <row r="428" ht="13.8" x14ac:dyDescent="0.25"/>
    <row r="429" ht="13.8" x14ac:dyDescent="0.25"/>
    <row r="430" ht="13.8" x14ac:dyDescent="0.25"/>
    <row r="431" ht="13.8" x14ac:dyDescent="0.25"/>
    <row r="432" ht="13.8" x14ac:dyDescent="0.25"/>
    <row r="433" ht="13.8" x14ac:dyDescent="0.25"/>
    <row r="434" ht="13.8" x14ac:dyDescent="0.25"/>
    <row r="435" ht="13.8" x14ac:dyDescent="0.25"/>
    <row r="436" ht="13.8" x14ac:dyDescent="0.25"/>
    <row r="437" ht="13.8" x14ac:dyDescent="0.25"/>
    <row r="438" ht="13.8" x14ac:dyDescent="0.25"/>
    <row r="439" ht="13.8" x14ac:dyDescent="0.25"/>
    <row r="440" ht="13.8" x14ac:dyDescent="0.25"/>
    <row r="441" ht="13.8" x14ac:dyDescent="0.25"/>
    <row r="442" ht="13.8" x14ac:dyDescent="0.25"/>
    <row r="443" ht="13.8" x14ac:dyDescent="0.25"/>
    <row r="444" ht="13.8" x14ac:dyDescent="0.25"/>
    <row r="445" ht="13.8" x14ac:dyDescent="0.25"/>
    <row r="446" ht="13.8" x14ac:dyDescent="0.25"/>
    <row r="447" ht="13.8" x14ac:dyDescent="0.25"/>
    <row r="448" ht="13.8" x14ac:dyDescent="0.25"/>
    <row r="449" ht="13.8" x14ac:dyDescent="0.25"/>
    <row r="450" ht="13.8" x14ac:dyDescent="0.25"/>
    <row r="451" ht="13.8" x14ac:dyDescent="0.25"/>
    <row r="452" ht="13.8" x14ac:dyDescent="0.25"/>
    <row r="453" ht="13.8" x14ac:dyDescent="0.25"/>
    <row r="454" ht="13.8" x14ac:dyDescent="0.25"/>
    <row r="455" ht="13.8" x14ac:dyDescent="0.25"/>
    <row r="456" ht="13.8" x14ac:dyDescent="0.25"/>
    <row r="457" ht="13.8" x14ac:dyDescent="0.25"/>
    <row r="458" ht="13.8" x14ac:dyDescent="0.25"/>
    <row r="459" ht="13.8" x14ac:dyDescent="0.25"/>
    <row r="460" ht="13.8" x14ac:dyDescent="0.25"/>
    <row r="461" ht="13.8" x14ac:dyDescent="0.25"/>
    <row r="462" ht="13.8" x14ac:dyDescent="0.25"/>
    <row r="463" ht="13.8" x14ac:dyDescent="0.25"/>
    <row r="464" ht="13.8" x14ac:dyDescent="0.25"/>
    <row r="465" ht="13.8" x14ac:dyDescent="0.25"/>
    <row r="466" ht="13.8" x14ac:dyDescent="0.25"/>
    <row r="467" ht="13.8" x14ac:dyDescent="0.25"/>
    <row r="468" ht="13.8" x14ac:dyDescent="0.25"/>
    <row r="469" ht="13.8" x14ac:dyDescent="0.25"/>
    <row r="470" ht="13.8" x14ac:dyDescent="0.25"/>
    <row r="471" ht="13.8" x14ac:dyDescent="0.25"/>
    <row r="472" ht="13.8" x14ac:dyDescent="0.25"/>
    <row r="473" ht="13.8" x14ac:dyDescent="0.25"/>
    <row r="474" ht="13.8" x14ac:dyDescent="0.25"/>
    <row r="475" ht="13.8" x14ac:dyDescent="0.25"/>
    <row r="476" ht="13.8" x14ac:dyDescent="0.25"/>
    <row r="477" ht="13.8" x14ac:dyDescent="0.25"/>
    <row r="478" ht="13.8" x14ac:dyDescent="0.25"/>
    <row r="479" ht="13.8" x14ac:dyDescent="0.25"/>
    <row r="480" ht="13.8" x14ac:dyDescent="0.25"/>
    <row r="481" ht="13.8" x14ac:dyDescent="0.25"/>
    <row r="482" ht="13.8" x14ac:dyDescent="0.25"/>
    <row r="483" ht="13.8" x14ac:dyDescent="0.25"/>
    <row r="484" ht="13.8" x14ac:dyDescent="0.25"/>
    <row r="485" ht="13.8" x14ac:dyDescent="0.25"/>
    <row r="486" ht="13.8" x14ac:dyDescent="0.25"/>
    <row r="487" ht="13.8" x14ac:dyDescent="0.25"/>
    <row r="488" ht="13.8" x14ac:dyDescent="0.25"/>
    <row r="489" ht="13.8" x14ac:dyDescent="0.25"/>
    <row r="490" ht="13.8" x14ac:dyDescent="0.25"/>
    <row r="491" ht="13.8" x14ac:dyDescent="0.25"/>
    <row r="492" ht="13.8" x14ac:dyDescent="0.25"/>
    <row r="493" ht="13.8" x14ac:dyDescent="0.25"/>
    <row r="494" ht="13.8" x14ac:dyDescent="0.25"/>
    <row r="495" ht="13.8" x14ac:dyDescent="0.25"/>
    <row r="496" ht="13.8" x14ac:dyDescent="0.25"/>
    <row r="497" ht="13.8" x14ac:dyDescent="0.25"/>
    <row r="498" ht="13.8" x14ac:dyDescent="0.25"/>
    <row r="499" ht="13.8" x14ac:dyDescent="0.25"/>
    <row r="500" ht="13.8" x14ac:dyDescent="0.25"/>
    <row r="501" ht="13.8" x14ac:dyDescent="0.25"/>
    <row r="502" ht="13.8" x14ac:dyDescent="0.25"/>
    <row r="503" ht="13.8" x14ac:dyDescent="0.25"/>
    <row r="504" ht="13.8" x14ac:dyDescent="0.25"/>
    <row r="505" ht="13.8" x14ac:dyDescent="0.25"/>
    <row r="506" ht="13.8" x14ac:dyDescent="0.25"/>
    <row r="507" ht="13.8" x14ac:dyDescent="0.25"/>
    <row r="508" ht="13.8" x14ac:dyDescent="0.25"/>
    <row r="509" ht="13.8" x14ac:dyDescent="0.25"/>
    <row r="510" ht="13.8" x14ac:dyDescent="0.25"/>
    <row r="511" ht="13.8" x14ac:dyDescent="0.25"/>
    <row r="512" ht="13.8" x14ac:dyDescent="0.25"/>
    <row r="513" ht="13.8" x14ac:dyDescent="0.25"/>
    <row r="514" ht="13.8" x14ac:dyDescent="0.25"/>
    <row r="515" ht="13.8" x14ac:dyDescent="0.25"/>
    <row r="516" ht="13.8" x14ac:dyDescent="0.25"/>
    <row r="517" ht="13.8" x14ac:dyDescent="0.25"/>
    <row r="518" ht="13.8" x14ac:dyDescent="0.25"/>
    <row r="519" ht="13.8" x14ac:dyDescent="0.25"/>
    <row r="520" ht="13.8" x14ac:dyDescent="0.25"/>
    <row r="521" ht="13.8" x14ac:dyDescent="0.25"/>
    <row r="522" ht="13.8" x14ac:dyDescent="0.25"/>
    <row r="523" ht="13.8" x14ac:dyDescent="0.25"/>
    <row r="524" ht="13.8" x14ac:dyDescent="0.25"/>
    <row r="525" ht="13.8" x14ac:dyDescent="0.25"/>
    <row r="526" ht="13.8" x14ac:dyDescent="0.25"/>
    <row r="527" ht="13.8" x14ac:dyDescent="0.25"/>
    <row r="528" ht="13.8" x14ac:dyDescent="0.25"/>
    <row r="529" ht="13.8" x14ac:dyDescent="0.25"/>
    <row r="530" ht="13.8" x14ac:dyDescent="0.25"/>
    <row r="531" ht="13.8" x14ac:dyDescent="0.25"/>
    <row r="532" ht="13.8" x14ac:dyDescent="0.25"/>
    <row r="533" ht="13.8" x14ac:dyDescent="0.25"/>
    <row r="534" ht="13.8" x14ac:dyDescent="0.25"/>
    <row r="535" ht="13.8" x14ac:dyDescent="0.25"/>
    <row r="536" ht="13.8" x14ac:dyDescent="0.25"/>
    <row r="537" ht="13.8" x14ac:dyDescent="0.25"/>
    <row r="538" ht="13.8" x14ac:dyDescent="0.25"/>
    <row r="539" ht="13.8" x14ac:dyDescent="0.25"/>
    <row r="540" ht="13.8" x14ac:dyDescent="0.25"/>
    <row r="541" ht="13.8" x14ac:dyDescent="0.25"/>
    <row r="542" ht="13.8" x14ac:dyDescent="0.25"/>
    <row r="543" ht="13.8" x14ac:dyDescent="0.25"/>
    <row r="544" ht="13.8" x14ac:dyDescent="0.25"/>
    <row r="545" ht="13.8" x14ac:dyDescent="0.25"/>
    <row r="546" ht="13.8" x14ac:dyDescent="0.25"/>
    <row r="547" ht="13.8" x14ac:dyDescent="0.25"/>
    <row r="548" ht="13.8" x14ac:dyDescent="0.25"/>
    <row r="549" ht="13.8" x14ac:dyDescent="0.25"/>
    <row r="550" ht="13.8" x14ac:dyDescent="0.25"/>
    <row r="551" ht="13.8" x14ac:dyDescent="0.25"/>
    <row r="552" ht="13.8" x14ac:dyDescent="0.25"/>
    <row r="553" ht="13.8" x14ac:dyDescent="0.25"/>
    <row r="554" ht="13.8" x14ac:dyDescent="0.25"/>
    <row r="555" ht="13.8" x14ac:dyDescent="0.25"/>
    <row r="556" ht="13.8" x14ac:dyDescent="0.25"/>
    <row r="557" ht="13.8" x14ac:dyDescent="0.25"/>
    <row r="558" ht="13.8" x14ac:dyDescent="0.25"/>
    <row r="559" ht="13.8" x14ac:dyDescent="0.25"/>
    <row r="560" ht="13.8" x14ac:dyDescent="0.25"/>
    <row r="561" ht="13.8" x14ac:dyDescent="0.25"/>
    <row r="562" ht="13.8" x14ac:dyDescent="0.25"/>
    <row r="563" ht="13.8" x14ac:dyDescent="0.25"/>
    <row r="564" ht="13.8" x14ac:dyDescent="0.25"/>
    <row r="565" ht="13.8" x14ac:dyDescent="0.25"/>
    <row r="566" ht="13.8" x14ac:dyDescent="0.25"/>
    <row r="567" ht="13.8" x14ac:dyDescent="0.25"/>
    <row r="568" ht="13.8" x14ac:dyDescent="0.25"/>
    <row r="569" ht="13.8" x14ac:dyDescent="0.25"/>
    <row r="570" ht="13.8" x14ac:dyDescent="0.25"/>
    <row r="571" ht="13.8" x14ac:dyDescent="0.25"/>
    <row r="572" ht="13.8" x14ac:dyDescent="0.25"/>
    <row r="573" ht="13.8" x14ac:dyDescent="0.25"/>
    <row r="574" ht="13.8" x14ac:dyDescent="0.25"/>
    <row r="575" ht="13.8" x14ac:dyDescent="0.25"/>
    <row r="576" ht="13.8" x14ac:dyDescent="0.25"/>
    <row r="577" ht="13.8" x14ac:dyDescent="0.25"/>
    <row r="578" ht="13.8" x14ac:dyDescent="0.25"/>
    <row r="579" ht="13.8" x14ac:dyDescent="0.25"/>
    <row r="580" ht="13.8" x14ac:dyDescent="0.25"/>
    <row r="581" ht="13.8" x14ac:dyDescent="0.25"/>
    <row r="582" ht="13.8" x14ac:dyDescent="0.25"/>
    <row r="583" ht="13.8" x14ac:dyDescent="0.25"/>
    <row r="584" ht="13.8" x14ac:dyDescent="0.25"/>
    <row r="585" ht="13.8" x14ac:dyDescent="0.25"/>
    <row r="586" ht="13.8" x14ac:dyDescent="0.25"/>
    <row r="587" ht="13.8" x14ac:dyDescent="0.25"/>
    <row r="588" ht="13.8" x14ac:dyDescent="0.25"/>
    <row r="589" ht="13.8" x14ac:dyDescent="0.25"/>
    <row r="590" ht="13.8" x14ac:dyDescent="0.25"/>
    <row r="591" ht="13.8" x14ac:dyDescent="0.25"/>
    <row r="592" ht="13.8" x14ac:dyDescent="0.25"/>
    <row r="593" ht="13.8" x14ac:dyDescent="0.25"/>
    <row r="594" ht="13.8" x14ac:dyDescent="0.25"/>
    <row r="595" ht="13.8" x14ac:dyDescent="0.25"/>
    <row r="596" ht="13.8" x14ac:dyDescent="0.25"/>
    <row r="597" ht="13.8" x14ac:dyDescent="0.25"/>
    <row r="598" ht="13.8" x14ac:dyDescent="0.25"/>
    <row r="599" ht="13.8" x14ac:dyDescent="0.25"/>
    <row r="600" ht="13.8" x14ac:dyDescent="0.25"/>
    <row r="601" ht="13.8" x14ac:dyDescent="0.25"/>
    <row r="602" ht="13.8" x14ac:dyDescent="0.25"/>
    <row r="603" ht="13.8" x14ac:dyDescent="0.25"/>
    <row r="604" ht="13.8" x14ac:dyDescent="0.25"/>
    <row r="605" ht="13.8" x14ac:dyDescent="0.25"/>
    <row r="606" ht="13.8" x14ac:dyDescent="0.25"/>
    <row r="607" ht="13.8" x14ac:dyDescent="0.25"/>
    <row r="608" ht="13.8" x14ac:dyDescent="0.25"/>
    <row r="609" ht="13.8" x14ac:dyDescent="0.25"/>
    <row r="610" ht="13.8" x14ac:dyDescent="0.25"/>
    <row r="611" ht="13.8" x14ac:dyDescent="0.25"/>
    <row r="612" ht="13.8" x14ac:dyDescent="0.25"/>
    <row r="613" ht="13.8" x14ac:dyDescent="0.25"/>
    <row r="614" ht="13.8" x14ac:dyDescent="0.25"/>
    <row r="615" ht="13.8" x14ac:dyDescent="0.25"/>
    <row r="616" ht="13.8" x14ac:dyDescent="0.25"/>
    <row r="617" ht="13.8" x14ac:dyDescent="0.25"/>
    <row r="618" ht="13.8" x14ac:dyDescent="0.25"/>
    <row r="619" ht="13.8" x14ac:dyDescent="0.25"/>
    <row r="620" ht="13.8" x14ac:dyDescent="0.25"/>
    <row r="621" ht="13.8" x14ac:dyDescent="0.25"/>
    <row r="622" ht="13.8" x14ac:dyDescent="0.25"/>
    <row r="623" ht="13.8" x14ac:dyDescent="0.25"/>
    <row r="624" ht="13.8" x14ac:dyDescent="0.25"/>
    <row r="625" ht="13.8" x14ac:dyDescent="0.25"/>
    <row r="626" ht="13.8" x14ac:dyDescent="0.25"/>
    <row r="627" ht="13.8" x14ac:dyDescent="0.25"/>
    <row r="628" ht="13.8" x14ac:dyDescent="0.25"/>
    <row r="629" ht="13.8" x14ac:dyDescent="0.25"/>
    <row r="630" ht="13.8" x14ac:dyDescent="0.25"/>
    <row r="631" ht="13.8" x14ac:dyDescent="0.25"/>
    <row r="632" ht="13.8" x14ac:dyDescent="0.25"/>
    <row r="633" ht="13.8" x14ac:dyDescent="0.25"/>
    <row r="634" ht="13.8" x14ac:dyDescent="0.25"/>
    <row r="635" ht="13.8" x14ac:dyDescent="0.25"/>
    <row r="636" ht="13.8" x14ac:dyDescent="0.25"/>
    <row r="637" ht="13.8" x14ac:dyDescent="0.25"/>
    <row r="638" ht="13.8" x14ac:dyDescent="0.25"/>
    <row r="639" ht="13.8" x14ac:dyDescent="0.25"/>
    <row r="640" ht="13.8" x14ac:dyDescent="0.25"/>
    <row r="641" ht="13.8" x14ac:dyDescent="0.25"/>
    <row r="642" ht="13.8" x14ac:dyDescent="0.25"/>
    <row r="643" ht="13.8" x14ac:dyDescent="0.25"/>
    <row r="644" ht="13.8" x14ac:dyDescent="0.25"/>
    <row r="645" ht="13.8" x14ac:dyDescent="0.25"/>
    <row r="646" ht="13.8" x14ac:dyDescent="0.25"/>
    <row r="647" ht="13.8" x14ac:dyDescent="0.25"/>
    <row r="648" ht="13.8" x14ac:dyDescent="0.25"/>
    <row r="649" ht="13.8" x14ac:dyDescent="0.25"/>
    <row r="650" ht="13.8" x14ac:dyDescent="0.25"/>
    <row r="651" ht="13.8" x14ac:dyDescent="0.25"/>
    <row r="652" ht="13.8" x14ac:dyDescent="0.25"/>
    <row r="653" ht="13.8" x14ac:dyDescent="0.25"/>
    <row r="654" ht="13.8" x14ac:dyDescent="0.25"/>
    <row r="655" ht="13.8" x14ac:dyDescent="0.25"/>
    <row r="656" ht="13.8" x14ac:dyDescent="0.25"/>
    <row r="657" ht="13.8" x14ac:dyDescent="0.25"/>
    <row r="658" ht="13.8" x14ac:dyDescent="0.25"/>
    <row r="659" ht="13.8" x14ac:dyDescent="0.25"/>
    <row r="660" ht="13.8" x14ac:dyDescent="0.25"/>
    <row r="661" ht="13.8" x14ac:dyDescent="0.25"/>
    <row r="662" ht="13.8" x14ac:dyDescent="0.25"/>
    <row r="663" ht="13.8" x14ac:dyDescent="0.25"/>
    <row r="664" ht="13.8" x14ac:dyDescent="0.25"/>
    <row r="665" ht="13.8" x14ac:dyDescent="0.25"/>
    <row r="666" ht="13.8" x14ac:dyDescent="0.25"/>
    <row r="667" ht="13.8" x14ac:dyDescent="0.25"/>
    <row r="668" ht="13.8" x14ac:dyDescent="0.25"/>
    <row r="669" ht="13.8" x14ac:dyDescent="0.25"/>
    <row r="670" ht="13.8" x14ac:dyDescent="0.25"/>
    <row r="671" ht="13.8" x14ac:dyDescent="0.25"/>
    <row r="672" ht="13.8" x14ac:dyDescent="0.25"/>
    <row r="673" ht="13.8" x14ac:dyDescent="0.25"/>
    <row r="674" ht="13.8" x14ac:dyDescent="0.25"/>
    <row r="675" ht="13.8" x14ac:dyDescent="0.25"/>
    <row r="676" ht="13.8" x14ac:dyDescent="0.25"/>
    <row r="677" ht="13.8" x14ac:dyDescent="0.25"/>
    <row r="678" ht="13.8" x14ac:dyDescent="0.25"/>
    <row r="679" ht="13.8" x14ac:dyDescent="0.25"/>
    <row r="680" ht="13.8" x14ac:dyDescent="0.25"/>
    <row r="681" ht="13.8" x14ac:dyDescent="0.25"/>
    <row r="682" ht="13.8" x14ac:dyDescent="0.25"/>
    <row r="683" ht="13.8" x14ac:dyDescent="0.25"/>
    <row r="684" ht="13.8" x14ac:dyDescent="0.25"/>
    <row r="685" ht="13.8" x14ac:dyDescent="0.25"/>
    <row r="686" ht="13.8" x14ac:dyDescent="0.25"/>
    <row r="687" ht="13.8" x14ac:dyDescent="0.25"/>
    <row r="688" ht="13.8" x14ac:dyDescent="0.25"/>
    <row r="689" ht="13.8" x14ac:dyDescent="0.25"/>
    <row r="690" ht="13.8" x14ac:dyDescent="0.25"/>
    <row r="691" ht="13.8" x14ac:dyDescent="0.25"/>
    <row r="692" ht="13.8" x14ac:dyDescent="0.25"/>
    <row r="693" ht="13.8" x14ac:dyDescent="0.25"/>
    <row r="694" ht="13.8" x14ac:dyDescent="0.25"/>
    <row r="695" ht="13.8" x14ac:dyDescent="0.25"/>
    <row r="696" ht="13.8" x14ac:dyDescent="0.25"/>
    <row r="697" ht="13.8" x14ac:dyDescent="0.25"/>
    <row r="698" ht="13.8" x14ac:dyDescent="0.25"/>
    <row r="699" ht="13.8" x14ac:dyDescent="0.25"/>
    <row r="700" ht="13.8" x14ac:dyDescent="0.25"/>
    <row r="701" ht="13.8" x14ac:dyDescent="0.25"/>
    <row r="702" ht="13.8" x14ac:dyDescent="0.25"/>
    <row r="703" ht="13.8" x14ac:dyDescent="0.25"/>
    <row r="704" ht="13.8" x14ac:dyDescent="0.25"/>
    <row r="705" ht="13.8" x14ac:dyDescent="0.25"/>
    <row r="706" ht="13.8" x14ac:dyDescent="0.25"/>
    <row r="707" ht="13.8" x14ac:dyDescent="0.25"/>
    <row r="708" ht="13.8" x14ac:dyDescent="0.25"/>
    <row r="709" ht="13.8" x14ac:dyDescent="0.25"/>
    <row r="710" ht="13.8" x14ac:dyDescent="0.25"/>
    <row r="711" ht="13.8" x14ac:dyDescent="0.25"/>
    <row r="712" ht="13.8" x14ac:dyDescent="0.25"/>
    <row r="713" ht="13.8" x14ac:dyDescent="0.25"/>
    <row r="714" ht="13.8" x14ac:dyDescent="0.25"/>
    <row r="715" ht="13.8" x14ac:dyDescent="0.25"/>
    <row r="716" ht="13.8" x14ac:dyDescent="0.25"/>
    <row r="717" ht="13.8" x14ac:dyDescent="0.25"/>
    <row r="718" ht="13.8" x14ac:dyDescent="0.25"/>
    <row r="719" ht="13.8" x14ac:dyDescent="0.25"/>
    <row r="720" ht="13.8" x14ac:dyDescent="0.25"/>
    <row r="721" ht="13.8" x14ac:dyDescent="0.25"/>
    <row r="722" ht="13.8" x14ac:dyDescent="0.25"/>
    <row r="723" ht="13.8" x14ac:dyDescent="0.25"/>
    <row r="724" ht="13.8" x14ac:dyDescent="0.25"/>
    <row r="725" ht="13.8" x14ac:dyDescent="0.25"/>
    <row r="726" ht="13.8" x14ac:dyDescent="0.25"/>
    <row r="727" ht="13.8" x14ac:dyDescent="0.25"/>
    <row r="728" ht="13.8" x14ac:dyDescent="0.25"/>
    <row r="729" ht="13.8" x14ac:dyDescent="0.25"/>
    <row r="730" ht="13.8" x14ac:dyDescent="0.25"/>
    <row r="731" ht="13.8" x14ac:dyDescent="0.25"/>
    <row r="732" ht="13.8" x14ac:dyDescent="0.25"/>
    <row r="733" ht="13.8" x14ac:dyDescent="0.25"/>
    <row r="734" ht="13.8" x14ac:dyDescent="0.25"/>
    <row r="735" ht="13.8" x14ac:dyDescent="0.25"/>
    <row r="736" ht="13.8" x14ac:dyDescent="0.25"/>
    <row r="737" ht="13.8" x14ac:dyDescent="0.25"/>
    <row r="738" ht="13.8" x14ac:dyDescent="0.25"/>
    <row r="739" ht="13.8" x14ac:dyDescent="0.25"/>
    <row r="740" ht="13.8" x14ac:dyDescent="0.25"/>
    <row r="741" ht="13.8" x14ac:dyDescent="0.25"/>
    <row r="742" ht="13.8" x14ac:dyDescent="0.25"/>
    <row r="743" ht="13.8" x14ac:dyDescent="0.25"/>
    <row r="744" ht="13.8" x14ac:dyDescent="0.25"/>
    <row r="745" ht="13.8" x14ac:dyDescent="0.25"/>
    <row r="746" ht="13.8" x14ac:dyDescent="0.25"/>
    <row r="747" ht="13.8" x14ac:dyDescent="0.25"/>
    <row r="748" ht="13.8" x14ac:dyDescent="0.25"/>
    <row r="749" ht="13.8" x14ac:dyDescent="0.25"/>
    <row r="750" ht="13.8" x14ac:dyDescent="0.25"/>
    <row r="751" ht="13.8" x14ac:dyDescent="0.25"/>
    <row r="752" ht="13.8" x14ac:dyDescent="0.25"/>
    <row r="753" ht="13.8" x14ac:dyDescent="0.25"/>
    <row r="754" ht="13.8" x14ac:dyDescent="0.25"/>
    <row r="755" ht="13.8" x14ac:dyDescent="0.25"/>
    <row r="756" ht="13.8" x14ac:dyDescent="0.25"/>
    <row r="757" ht="13.8" x14ac:dyDescent="0.25"/>
    <row r="758" ht="13.8" x14ac:dyDescent="0.25"/>
    <row r="759" ht="13.8" x14ac:dyDescent="0.25"/>
    <row r="760" ht="13.8" x14ac:dyDescent="0.25"/>
    <row r="761" ht="13.8" x14ac:dyDescent="0.25"/>
    <row r="762" ht="13.8" x14ac:dyDescent="0.25"/>
    <row r="763" ht="13.8" x14ac:dyDescent="0.25"/>
    <row r="764" ht="13.8" x14ac:dyDescent="0.25"/>
    <row r="765" ht="13.8" x14ac:dyDescent="0.25"/>
    <row r="766" ht="13.8" x14ac:dyDescent="0.25"/>
    <row r="767" ht="13.8" x14ac:dyDescent="0.25"/>
    <row r="768" ht="13.8" x14ac:dyDescent="0.25"/>
    <row r="769" ht="13.8" x14ac:dyDescent="0.25"/>
    <row r="770" ht="13.8" x14ac:dyDescent="0.25"/>
    <row r="771" ht="13.8" x14ac:dyDescent="0.25"/>
    <row r="772" ht="13.8" x14ac:dyDescent="0.25"/>
    <row r="773" ht="13.8" x14ac:dyDescent="0.25"/>
    <row r="774" ht="13.8" x14ac:dyDescent="0.25"/>
    <row r="775" ht="13.8" x14ac:dyDescent="0.25"/>
    <row r="776" ht="13.8" x14ac:dyDescent="0.25"/>
    <row r="777" ht="13.8" x14ac:dyDescent="0.25"/>
    <row r="778" ht="13.8" x14ac:dyDescent="0.25"/>
    <row r="779" ht="13.8" x14ac:dyDescent="0.25"/>
    <row r="780" ht="13.8" x14ac:dyDescent="0.25"/>
    <row r="781" ht="13.8" x14ac:dyDescent="0.25"/>
    <row r="782" ht="13.8" x14ac:dyDescent="0.25"/>
    <row r="783" ht="13.8" x14ac:dyDescent="0.25"/>
    <row r="784" ht="13.8" x14ac:dyDescent="0.25"/>
    <row r="785" ht="13.8" x14ac:dyDescent="0.25"/>
    <row r="786" ht="13.8" x14ac:dyDescent="0.25"/>
    <row r="787" ht="13.8" x14ac:dyDescent="0.25"/>
    <row r="788" ht="13.8" x14ac:dyDescent="0.25"/>
    <row r="789" ht="13.8" x14ac:dyDescent="0.25"/>
    <row r="790" ht="13.8" x14ac:dyDescent="0.25"/>
    <row r="791" ht="13.8" x14ac:dyDescent="0.25"/>
    <row r="792" ht="13.8" x14ac:dyDescent="0.25"/>
    <row r="793" ht="13.8" x14ac:dyDescent="0.25"/>
    <row r="794" ht="13.8" x14ac:dyDescent="0.25"/>
    <row r="795" ht="13.8" x14ac:dyDescent="0.25"/>
    <row r="796" ht="13.8" x14ac:dyDescent="0.25"/>
    <row r="797" ht="13.8" x14ac:dyDescent="0.25"/>
    <row r="798" ht="13.8" x14ac:dyDescent="0.25"/>
    <row r="799" ht="13.8" x14ac:dyDescent="0.25"/>
    <row r="800" ht="13.8" x14ac:dyDescent="0.25"/>
    <row r="801" ht="13.8" x14ac:dyDescent="0.25"/>
    <row r="802" ht="13.8" x14ac:dyDescent="0.25"/>
    <row r="803" ht="13.8" x14ac:dyDescent="0.25"/>
    <row r="804" ht="13.8" x14ac:dyDescent="0.25"/>
    <row r="805" ht="13.8" x14ac:dyDescent="0.25"/>
    <row r="806" ht="13.8" x14ac:dyDescent="0.25"/>
    <row r="807" ht="13.8" x14ac:dyDescent="0.25"/>
    <row r="808" ht="13.8" x14ac:dyDescent="0.25"/>
    <row r="809" ht="13.8" x14ac:dyDescent="0.25"/>
    <row r="810" ht="13.8" x14ac:dyDescent="0.25"/>
    <row r="811" ht="13.8" x14ac:dyDescent="0.25"/>
    <row r="812" ht="13.8" x14ac:dyDescent="0.25"/>
    <row r="813" ht="13.8" x14ac:dyDescent="0.25"/>
    <row r="814" ht="13.8" x14ac:dyDescent="0.25"/>
    <row r="815" ht="13.8" x14ac:dyDescent="0.25"/>
    <row r="816" ht="13.8" x14ac:dyDescent="0.25"/>
    <row r="817" ht="13.8" x14ac:dyDescent="0.25"/>
    <row r="818" ht="13.8" x14ac:dyDescent="0.25"/>
    <row r="819" ht="13.8" x14ac:dyDescent="0.25"/>
    <row r="820" ht="13.8" x14ac:dyDescent="0.25"/>
    <row r="821" ht="13.8" x14ac:dyDescent="0.25"/>
    <row r="822" ht="13.8" x14ac:dyDescent="0.25"/>
    <row r="823" ht="13.8" x14ac:dyDescent="0.25"/>
    <row r="824" ht="13.8" x14ac:dyDescent="0.25"/>
    <row r="825" ht="13.8" x14ac:dyDescent="0.25"/>
    <row r="826" ht="13.8" x14ac:dyDescent="0.25"/>
    <row r="827" ht="13.8" x14ac:dyDescent="0.25"/>
    <row r="828" ht="13.8" x14ac:dyDescent="0.25"/>
    <row r="829" ht="13.8" x14ac:dyDescent="0.25"/>
    <row r="830" ht="13.8" x14ac:dyDescent="0.25"/>
    <row r="831" ht="13.8" x14ac:dyDescent="0.25"/>
    <row r="832" ht="13.8" x14ac:dyDescent="0.25"/>
    <row r="833" ht="13.8" x14ac:dyDescent="0.25"/>
    <row r="834" ht="13.8" x14ac:dyDescent="0.25"/>
    <row r="835" ht="13.8" x14ac:dyDescent="0.25"/>
    <row r="836" ht="13.8" x14ac:dyDescent="0.25"/>
    <row r="837" ht="13.8" x14ac:dyDescent="0.25"/>
    <row r="838" ht="13.8" x14ac:dyDescent="0.25"/>
    <row r="839" ht="13.8" x14ac:dyDescent="0.25"/>
    <row r="840" ht="13.8" x14ac:dyDescent="0.25"/>
    <row r="841" ht="13.8" x14ac:dyDescent="0.25"/>
    <row r="842" ht="13.8" x14ac:dyDescent="0.25"/>
    <row r="843" ht="13.8" x14ac:dyDescent="0.25"/>
    <row r="844" ht="13.8" x14ac:dyDescent="0.25"/>
    <row r="845" ht="13.8" x14ac:dyDescent="0.25"/>
    <row r="846" ht="13.8" x14ac:dyDescent="0.25"/>
    <row r="847" ht="13.8" x14ac:dyDescent="0.25"/>
    <row r="848" ht="13.8" x14ac:dyDescent="0.25"/>
    <row r="849" ht="13.8" x14ac:dyDescent="0.25"/>
    <row r="850" ht="13.8" x14ac:dyDescent="0.25"/>
    <row r="851" ht="13.8" x14ac:dyDescent="0.25"/>
    <row r="852" ht="13.8" x14ac:dyDescent="0.25"/>
    <row r="853" ht="13.8" x14ac:dyDescent="0.25"/>
    <row r="854" ht="13.8" x14ac:dyDescent="0.25"/>
    <row r="855" ht="13.8" x14ac:dyDescent="0.25"/>
    <row r="856" ht="13.8" x14ac:dyDescent="0.25"/>
    <row r="857" ht="13.8" x14ac:dyDescent="0.25"/>
    <row r="858" ht="13.8" x14ac:dyDescent="0.25"/>
    <row r="859" ht="13.8" x14ac:dyDescent="0.25"/>
    <row r="860" ht="13.8" x14ac:dyDescent="0.25"/>
    <row r="861" ht="13.8" x14ac:dyDescent="0.25"/>
    <row r="862" ht="13.8" x14ac:dyDescent="0.25"/>
    <row r="863" ht="13.8" x14ac:dyDescent="0.25"/>
    <row r="864" ht="13.8" x14ac:dyDescent="0.25"/>
    <row r="865" ht="13.8" x14ac:dyDescent="0.25"/>
    <row r="866" ht="13.8" x14ac:dyDescent="0.25"/>
    <row r="867" ht="13.8" x14ac:dyDescent="0.25"/>
    <row r="868" ht="13.8" x14ac:dyDescent="0.25"/>
    <row r="869" ht="13.8" x14ac:dyDescent="0.25"/>
    <row r="870" ht="13.8" x14ac:dyDescent="0.25"/>
    <row r="871" ht="13.8" x14ac:dyDescent="0.25"/>
    <row r="872" ht="13.8" x14ac:dyDescent="0.25"/>
    <row r="873" ht="13.8" x14ac:dyDescent="0.25"/>
    <row r="874" ht="13.8" x14ac:dyDescent="0.25"/>
    <row r="875" ht="13.8" x14ac:dyDescent="0.25"/>
    <row r="876" ht="13.8" x14ac:dyDescent="0.25"/>
    <row r="877" ht="13.8" x14ac:dyDescent="0.25"/>
    <row r="878" ht="13.8" x14ac:dyDescent="0.25"/>
    <row r="879" ht="13.8" x14ac:dyDescent="0.25"/>
    <row r="880" ht="13.8" x14ac:dyDescent="0.25"/>
    <row r="881" ht="13.8" x14ac:dyDescent="0.25"/>
    <row r="882" ht="13.8" x14ac:dyDescent="0.25"/>
    <row r="883" ht="13.8" x14ac:dyDescent="0.25"/>
    <row r="884" ht="13.8" x14ac:dyDescent="0.25"/>
    <row r="885" ht="13.8" x14ac:dyDescent="0.25"/>
    <row r="886" ht="13.8" x14ac:dyDescent="0.25"/>
    <row r="887" ht="13.8" x14ac:dyDescent="0.25"/>
    <row r="888" ht="13.8" x14ac:dyDescent="0.25"/>
    <row r="889" ht="13.8" x14ac:dyDescent="0.25"/>
    <row r="890" ht="13.8" x14ac:dyDescent="0.25"/>
    <row r="891" ht="13.8" x14ac:dyDescent="0.25"/>
    <row r="892" ht="13.8" x14ac:dyDescent="0.25"/>
    <row r="893" ht="13.8" x14ac:dyDescent="0.25"/>
    <row r="894" ht="13.8" x14ac:dyDescent="0.25"/>
    <row r="895" ht="13.8" x14ac:dyDescent="0.25"/>
    <row r="896" ht="13.8" x14ac:dyDescent="0.25"/>
    <row r="897" ht="13.8" x14ac:dyDescent="0.25"/>
    <row r="898" ht="13.8" x14ac:dyDescent="0.25"/>
    <row r="899" ht="13.8" x14ac:dyDescent="0.25"/>
    <row r="900" ht="13.8" x14ac:dyDescent="0.25"/>
    <row r="901" ht="13.8" x14ac:dyDescent="0.25"/>
    <row r="902" ht="13.8" x14ac:dyDescent="0.25"/>
    <row r="903" ht="13.8" x14ac:dyDescent="0.25"/>
    <row r="904" ht="13.8" x14ac:dyDescent="0.25"/>
    <row r="905" ht="13.8" x14ac:dyDescent="0.25"/>
    <row r="906" ht="13.8" x14ac:dyDescent="0.25"/>
    <row r="907" ht="13.8" x14ac:dyDescent="0.25"/>
    <row r="908" ht="13.8" x14ac:dyDescent="0.25"/>
    <row r="909" ht="13.8" x14ac:dyDescent="0.25"/>
    <row r="910" ht="13.8" x14ac:dyDescent="0.25"/>
    <row r="911" ht="13.8" x14ac:dyDescent="0.25"/>
    <row r="912" ht="13.8" x14ac:dyDescent="0.25"/>
    <row r="913" ht="13.8" x14ac:dyDescent="0.25"/>
    <row r="914" ht="13.8" x14ac:dyDescent="0.25"/>
    <row r="915" ht="13.8" x14ac:dyDescent="0.25"/>
    <row r="916" ht="13.8" x14ac:dyDescent="0.25"/>
    <row r="917" ht="13.8" x14ac:dyDescent="0.25"/>
    <row r="918" ht="13.8" x14ac:dyDescent="0.25"/>
    <row r="919" ht="13.8" x14ac:dyDescent="0.25"/>
    <row r="920" ht="13.8" x14ac:dyDescent="0.25"/>
    <row r="921" ht="13.8" x14ac:dyDescent="0.25"/>
    <row r="922" ht="13.8" x14ac:dyDescent="0.25"/>
    <row r="923" ht="13.8" x14ac:dyDescent="0.25"/>
    <row r="924" ht="13.8" x14ac:dyDescent="0.25"/>
    <row r="925" ht="13.8" x14ac:dyDescent="0.25"/>
    <row r="926" ht="13.8" x14ac:dyDescent="0.25"/>
    <row r="927" ht="13.8" x14ac:dyDescent="0.25"/>
    <row r="928" ht="13.8" x14ac:dyDescent="0.25"/>
    <row r="929" ht="13.8" x14ac:dyDescent="0.25"/>
    <row r="930" ht="13.8" x14ac:dyDescent="0.25"/>
    <row r="931" ht="13.8" x14ac:dyDescent="0.25"/>
    <row r="932" ht="13.8" x14ac:dyDescent="0.25"/>
    <row r="933" ht="13.8" x14ac:dyDescent="0.25"/>
    <row r="934" ht="13.8" x14ac:dyDescent="0.25"/>
    <row r="935" ht="13.8" x14ac:dyDescent="0.25"/>
    <row r="936" ht="13.8" x14ac:dyDescent="0.25"/>
    <row r="937" ht="13.8" x14ac:dyDescent="0.25"/>
    <row r="938" ht="13.8" x14ac:dyDescent="0.25"/>
    <row r="939" ht="13.8" x14ac:dyDescent="0.25"/>
    <row r="940" ht="13.8" x14ac:dyDescent="0.25"/>
    <row r="941" ht="13.8" x14ac:dyDescent="0.25"/>
    <row r="942" ht="13.8" x14ac:dyDescent="0.25"/>
    <row r="943" ht="13.8" x14ac:dyDescent="0.25"/>
    <row r="944" ht="13.8" x14ac:dyDescent="0.25"/>
    <row r="945" ht="13.8" x14ac:dyDescent="0.25"/>
    <row r="946" ht="13.8" x14ac:dyDescent="0.25"/>
    <row r="947" ht="13.8" x14ac:dyDescent="0.25"/>
    <row r="948" ht="13.8" x14ac:dyDescent="0.25"/>
    <row r="949" ht="13.8" x14ac:dyDescent="0.25"/>
    <row r="950" ht="13.8" x14ac:dyDescent="0.25"/>
    <row r="951" ht="13.8" x14ac:dyDescent="0.25"/>
    <row r="952" ht="13.8" x14ac:dyDescent="0.25"/>
    <row r="953" ht="13.8" x14ac:dyDescent="0.25"/>
    <row r="954" ht="13.8" x14ac:dyDescent="0.25"/>
    <row r="955" ht="13.8" x14ac:dyDescent="0.25"/>
    <row r="956" ht="13.8" x14ac:dyDescent="0.25"/>
    <row r="957" ht="13.8" x14ac:dyDescent="0.25"/>
    <row r="958" ht="13.8" x14ac:dyDescent="0.25"/>
    <row r="959" ht="13.8" x14ac:dyDescent="0.25"/>
    <row r="960" ht="13.8" x14ac:dyDescent="0.25"/>
    <row r="961" ht="13.8" x14ac:dyDescent="0.25"/>
    <row r="962" ht="13.8" x14ac:dyDescent="0.25"/>
    <row r="963" ht="13.8" x14ac:dyDescent="0.25"/>
    <row r="964" ht="13.8" x14ac:dyDescent="0.25"/>
    <row r="965" ht="13.8" x14ac:dyDescent="0.25"/>
    <row r="966" ht="13.8" x14ac:dyDescent="0.25"/>
    <row r="967" ht="13.8" x14ac:dyDescent="0.25"/>
    <row r="968" ht="13.8" x14ac:dyDescent="0.25"/>
    <row r="969" ht="13.8" x14ac:dyDescent="0.25"/>
    <row r="970" ht="13.8" x14ac:dyDescent="0.25"/>
    <row r="971" ht="13.8" x14ac:dyDescent="0.25"/>
    <row r="972" ht="13.8" x14ac:dyDescent="0.25"/>
    <row r="973" ht="13.8" x14ac:dyDescent="0.25"/>
    <row r="974" ht="13.8" x14ac:dyDescent="0.25"/>
    <row r="975" ht="13.8" x14ac:dyDescent="0.25"/>
    <row r="976" ht="13.8" x14ac:dyDescent="0.25"/>
    <row r="977" ht="13.8" x14ac:dyDescent="0.25"/>
    <row r="978" ht="13.8" x14ac:dyDescent="0.25"/>
    <row r="979" ht="13.8" x14ac:dyDescent="0.25"/>
    <row r="980" ht="13.8" x14ac:dyDescent="0.25"/>
    <row r="981" ht="13.8" x14ac:dyDescent="0.25"/>
    <row r="982" ht="13.8" x14ac:dyDescent="0.25"/>
    <row r="983" ht="13.8" x14ac:dyDescent="0.25"/>
    <row r="984" ht="13.8" x14ac:dyDescent="0.25"/>
    <row r="985" ht="13.8" x14ac:dyDescent="0.25"/>
    <row r="986" ht="13.8" x14ac:dyDescent="0.25"/>
    <row r="987" ht="13.8" x14ac:dyDescent="0.25"/>
    <row r="988" ht="13.8" x14ac:dyDescent="0.25"/>
    <row r="989" ht="13.8" x14ac:dyDescent="0.25"/>
    <row r="990" ht="13.8" x14ac:dyDescent="0.25"/>
    <row r="991" ht="13.8" x14ac:dyDescent="0.25"/>
    <row r="992" ht="13.8" x14ac:dyDescent="0.25"/>
    <row r="993" ht="13.8" x14ac:dyDescent="0.25"/>
    <row r="994" ht="13.8" x14ac:dyDescent="0.25"/>
    <row r="995" ht="13.8" x14ac:dyDescent="0.25"/>
    <row r="996" ht="13.8" x14ac:dyDescent="0.25"/>
    <row r="997" ht="13.8" x14ac:dyDescent="0.25"/>
    <row r="998" ht="13.8" x14ac:dyDescent="0.25"/>
    <row r="999" ht="13.8" x14ac:dyDescent="0.25"/>
    <row r="1000" ht="13.8" x14ac:dyDescent="0.25"/>
    <row r="1001" ht="13.8" x14ac:dyDescent="0.25"/>
    <row r="1002" ht="13.8" x14ac:dyDescent="0.25"/>
    <row r="1003" ht="13.8" x14ac:dyDescent="0.25"/>
    <row r="1004" ht="13.8" x14ac:dyDescent="0.25"/>
    <row r="1005" ht="13.8" x14ac:dyDescent="0.25"/>
    <row r="1006" ht="13.8" x14ac:dyDescent="0.25"/>
    <row r="1007" ht="13.8" x14ac:dyDescent="0.25"/>
    <row r="1008" ht="13.8" x14ac:dyDescent="0.25"/>
    <row r="1009" ht="13.8" x14ac:dyDescent="0.25"/>
    <row r="1010" ht="13.8" x14ac:dyDescent="0.25"/>
    <row r="1011" ht="13.8" x14ac:dyDescent="0.25"/>
    <row r="1012" ht="13.8" x14ac:dyDescent="0.25"/>
    <row r="1013" ht="13.8" x14ac:dyDescent="0.25"/>
    <row r="1014" ht="13.8" x14ac:dyDescent="0.25"/>
    <row r="1015" ht="13.8" x14ac:dyDescent="0.25"/>
    <row r="1016" ht="13.8" x14ac:dyDescent="0.25"/>
    <row r="1017" ht="13.8" x14ac:dyDescent="0.25"/>
    <row r="1018" ht="13.8" x14ac:dyDescent="0.25"/>
    <row r="1019" ht="13.8" x14ac:dyDescent="0.25"/>
    <row r="1020" ht="13.8" x14ac:dyDescent="0.25"/>
    <row r="1021" ht="13.8" x14ac:dyDescent="0.25"/>
    <row r="1022" ht="13.8" x14ac:dyDescent="0.25"/>
    <row r="1023" ht="13.8" x14ac:dyDescent="0.25"/>
    <row r="1024" ht="13.8" x14ac:dyDescent="0.25"/>
    <row r="1025" ht="13.8" x14ac:dyDescent="0.25"/>
    <row r="1026" ht="13.8" x14ac:dyDescent="0.25"/>
    <row r="1027" ht="13.8" x14ac:dyDescent="0.25"/>
    <row r="1028" ht="13.8" x14ac:dyDescent="0.25"/>
    <row r="1029" ht="13.8" x14ac:dyDescent="0.25"/>
    <row r="1030" ht="13.8" x14ac:dyDescent="0.25"/>
    <row r="1031" ht="13.8" x14ac:dyDescent="0.25"/>
    <row r="1032" ht="13.8" x14ac:dyDescent="0.25"/>
    <row r="1033" ht="13.8" x14ac:dyDescent="0.25"/>
    <row r="1034" ht="13.8" x14ac:dyDescent="0.25"/>
    <row r="1035" ht="13.8" x14ac:dyDescent="0.25"/>
    <row r="1036" ht="13.8" x14ac:dyDescent="0.25"/>
    <row r="1037" ht="13.8" x14ac:dyDescent="0.25"/>
    <row r="1038" ht="13.8" x14ac:dyDescent="0.25"/>
    <row r="1039" ht="13.8" x14ac:dyDescent="0.25"/>
    <row r="1040" ht="13.8" x14ac:dyDescent="0.25"/>
    <row r="1041" ht="13.8" x14ac:dyDescent="0.25"/>
    <row r="1042" ht="13.8" x14ac:dyDescent="0.25"/>
  </sheetData>
  <mergeCells count="83">
    <mergeCell ref="A103:I103"/>
    <mergeCell ref="A1:J1"/>
    <mergeCell ref="A2:J2"/>
    <mergeCell ref="A3:J3"/>
    <mergeCell ref="B4:J4"/>
    <mergeCell ref="A5:J5"/>
    <mergeCell ref="A157:F157"/>
    <mergeCell ref="A123:I123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69:F169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81:F181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93:F193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205:F205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17:F217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8:F218"/>
    <mergeCell ref="A219:F219"/>
    <mergeCell ref="A220:F220"/>
    <mergeCell ref="A221:F221"/>
    <mergeCell ref="A222:F222"/>
  </mergeCells>
  <dataValidations count="4">
    <dataValidation type="list" allowBlank="1" sqref="B125:B134" xr:uid="{1EE81FCD-6C03-4D6F-878D-EB554E85A20D}">
      <formula1>"FGS-1,FGS-2,FGS-3,FGA-1,FGA-2,FGA-3"</formula1>
    </dataValidation>
    <dataValidation type="list" allowBlank="1" sqref="B7:B88" xr:uid="{F8A5E075-64AC-4A23-85A7-54BBE9243D67}">
      <formula1>"DAS,DAS-1,DAS-2,DAS-3,DAS-4,DAS-5,CAA-1,CAA-2,CAA-3,CAA-4,CAA-5"</formula1>
    </dataValidation>
    <dataValidation type="list" allowBlank="1" sqref="B105:B114" xr:uid="{A801E3F4-BABF-421C-8C1C-7C31A79BCF0D}">
      <formula1>"FDA,FDA-1,FDA-2,FDA-3,FDA-4"</formula1>
    </dataValidation>
    <dataValidation type="list" allowBlank="1" sqref="D125:D134 D105:D114 D7:D88" xr:uid="{EF39A88C-FA53-401B-9BFC-B3A1A482B410}">
      <formula1>"AGP,CLH,CLT,COM,CTD,CTI,DES,DISP,ELE,ESG,EST,EXM,EXQ,EXR,FRQ,REV,VAGO"</formula1>
    </dataValidation>
  </dataValidations>
  <pageMargins left="0.74791666666666701" right="0.74791666666666701" top="0.98402777777777795" bottom="0.98402777777777795" header="0" footer="0"/>
  <pageSetup paperSize="9" orientation="portrait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2C945A-9DD6-423B-B04E-F11F3C09FD53}">
  <sheetPr codeName="Planilha4"/>
  <dimension ref="A1:AD1042"/>
  <sheetViews>
    <sheetView topLeftCell="A31" zoomScale="102" zoomScaleNormal="102" workbookViewId="0">
      <selection activeCell="D54" sqref="D54"/>
    </sheetView>
  </sheetViews>
  <sheetFormatPr defaultColWidth="12.59765625" defaultRowHeight="15" customHeight="1" x14ac:dyDescent="0.25"/>
  <cols>
    <col min="1" max="1" width="71" customWidth="1"/>
    <col min="2" max="2" width="12" customWidth="1"/>
    <col min="3" max="3" width="17.3984375" customWidth="1"/>
    <col min="4" max="4" width="14.5" customWidth="1"/>
    <col min="5" max="5" width="9.8984375" customWidth="1"/>
    <col min="6" max="6" width="52.8984375" customWidth="1"/>
    <col min="7" max="7" width="19.8984375" customWidth="1"/>
    <col min="8" max="8" width="18.19921875" customWidth="1"/>
    <col min="9" max="9" width="17.8984375" customWidth="1"/>
    <col min="10" max="10" width="15" customWidth="1"/>
    <col min="11" max="16" width="8" customWidth="1"/>
    <col min="17" max="17" width="43.8984375" customWidth="1"/>
    <col min="18" max="30" width="8" customWidth="1"/>
  </cols>
  <sheetData>
    <row r="1" spans="1:30" ht="21" x14ac:dyDescent="0.4">
      <c r="A1" s="76" t="s">
        <v>179</v>
      </c>
      <c r="B1" s="70"/>
      <c r="C1" s="70"/>
      <c r="D1" s="70"/>
      <c r="E1" s="70"/>
      <c r="F1" s="70"/>
      <c r="G1" s="70"/>
      <c r="H1" s="70"/>
      <c r="I1" s="70"/>
      <c r="J1" s="7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0" ht="21" x14ac:dyDescent="0.4">
      <c r="A2" s="77" t="s">
        <v>178</v>
      </c>
      <c r="B2" s="66"/>
      <c r="C2" s="66"/>
      <c r="D2" s="66"/>
      <c r="E2" s="66"/>
      <c r="F2" s="66"/>
      <c r="G2" s="66"/>
      <c r="H2" s="66"/>
      <c r="I2" s="66"/>
      <c r="J2" s="6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30" ht="21" x14ac:dyDescent="0.35">
      <c r="A3" s="77" t="s">
        <v>180</v>
      </c>
      <c r="B3" s="66"/>
      <c r="C3" s="66"/>
      <c r="D3" s="66"/>
      <c r="E3" s="66"/>
      <c r="F3" s="66"/>
      <c r="G3" s="66"/>
      <c r="H3" s="66"/>
      <c r="I3" s="66"/>
      <c r="J3" s="66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</row>
    <row r="4" spans="1:30" ht="13.8" x14ac:dyDescent="0.25">
      <c r="A4" s="4" t="s">
        <v>307</v>
      </c>
      <c r="B4" s="78"/>
      <c r="C4" s="66"/>
      <c r="D4" s="66"/>
      <c r="E4" s="66"/>
      <c r="F4" s="66"/>
      <c r="G4" s="66"/>
      <c r="H4" s="66"/>
      <c r="I4" s="66"/>
      <c r="J4" s="67"/>
      <c r="K4" s="5"/>
    </row>
    <row r="5" spans="1:30" ht="14.4" x14ac:dyDescent="0.25">
      <c r="A5" s="74" t="s">
        <v>0</v>
      </c>
      <c r="B5" s="66"/>
      <c r="C5" s="66"/>
      <c r="D5" s="66"/>
      <c r="E5" s="66"/>
      <c r="F5" s="66"/>
      <c r="G5" s="66"/>
      <c r="H5" s="66"/>
      <c r="I5" s="66"/>
      <c r="J5" s="67"/>
      <c r="K5" s="6"/>
      <c r="L5" s="7"/>
      <c r="M5" s="8"/>
      <c r="N5" s="8"/>
      <c r="O5" s="8"/>
      <c r="P5" s="8"/>
      <c r="Q5" s="8"/>
    </row>
    <row r="6" spans="1:30" ht="27.6" x14ac:dyDescent="0.25">
      <c r="A6" s="52" t="s">
        <v>1</v>
      </c>
      <c r="B6" s="52" t="s">
        <v>2</v>
      </c>
      <c r="C6" s="52" t="s">
        <v>3</v>
      </c>
      <c r="D6" s="52" t="s">
        <v>4</v>
      </c>
      <c r="E6" s="9" t="s">
        <v>5</v>
      </c>
      <c r="F6" s="52" t="s">
        <v>6</v>
      </c>
      <c r="G6" s="9" t="s">
        <v>7</v>
      </c>
      <c r="H6" s="9" t="s">
        <v>8</v>
      </c>
      <c r="I6" s="9" t="s">
        <v>9</v>
      </c>
      <c r="J6" s="9" t="s">
        <v>10</v>
      </c>
      <c r="K6" s="10"/>
      <c r="L6" s="11"/>
      <c r="M6" s="11"/>
      <c r="N6" s="11"/>
      <c r="O6" s="11"/>
      <c r="P6" s="11"/>
      <c r="Q6" s="11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</row>
    <row r="7" spans="1:30" ht="14.4" x14ac:dyDescent="0.25">
      <c r="A7" s="57" t="s">
        <v>181</v>
      </c>
      <c r="B7" s="55" t="s">
        <v>21</v>
      </c>
      <c r="C7" s="55" t="s">
        <v>238</v>
      </c>
      <c r="D7" s="56" t="s">
        <v>305</v>
      </c>
      <c r="E7" s="58">
        <v>1</v>
      </c>
      <c r="F7" s="57" t="s">
        <v>239</v>
      </c>
      <c r="G7" s="59">
        <v>0</v>
      </c>
      <c r="H7" s="16">
        <v>0</v>
      </c>
      <c r="I7" s="16">
        <v>14105.6</v>
      </c>
      <c r="J7" s="17">
        <f t="shared" ref="J7:J84" si="0">SUM(G7:I7)</f>
        <v>14105.6</v>
      </c>
      <c r="K7" s="18"/>
      <c r="L7" s="18"/>
      <c r="M7" s="18"/>
      <c r="N7" s="18"/>
      <c r="O7" s="18"/>
      <c r="P7" s="18"/>
      <c r="Q7" s="18"/>
      <c r="R7" s="19"/>
      <c r="S7" s="19"/>
      <c r="T7" s="19"/>
      <c r="U7" s="19"/>
      <c r="V7" s="19"/>
      <c r="W7" s="19"/>
      <c r="X7" s="19"/>
      <c r="Y7" s="19"/>
      <c r="Z7" s="19"/>
      <c r="AA7" s="5"/>
      <c r="AB7" s="5"/>
      <c r="AC7" s="5"/>
      <c r="AD7" s="5"/>
    </row>
    <row r="8" spans="1:30" ht="14.4" x14ac:dyDescent="0.25">
      <c r="A8" s="57" t="s">
        <v>182</v>
      </c>
      <c r="B8" s="56" t="s">
        <v>21</v>
      </c>
      <c r="C8" s="55" t="s">
        <v>238</v>
      </c>
      <c r="D8" s="56" t="s">
        <v>305</v>
      </c>
      <c r="E8" s="58">
        <v>1</v>
      </c>
      <c r="F8" s="57" t="s">
        <v>240</v>
      </c>
      <c r="G8" s="59">
        <v>0</v>
      </c>
      <c r="H8" s="16">
        <v>0</v>
      </c>
      <c r="I8" s="16">
        <v>12064</v>
      </c>
      <c r="J8" s="17">
        <f t="shared" si="0"/>
        <v>12064</v>
      </c>
      <c r="K8" s="18"/>
      <c r="L8" s="18"/>
      <c r="M8" s="18"/>
      <c r="N8" s="18"/>
      <c r="O8" s="18"/>
      <c r="P8" s="18"/>
      <c r="Q8" s="18"/>
      <c r="R8" s="51"/>
      <c r="S8" s="51"/>
      <c r="T8" s="51"/>
      <c r="U8" s="51"/>
      <c r="V8" s="51"/>
      <c r="W8" s="51"/>
      <c r="X8" s="51"/>
      <c r="Y8" s="51"/>
      <c r="Z8" s="51"/>
      <c r="AA8" s="5"/>
      <c r="AB8" s="5"/>
      <c r="AC8" s="5"/>
      <c r="AD8" s="5"/>
    </row>
    <row r="9" spans="1:30" ht="14.4" x14ac:dyDescent="0.25">
      <c r="A9" s="57" t="s">
        <v>183</v>
      </c>
      <c r="B9" s="56" t="s">
        <v>21</v>
      </c>
      <c r="C9" s="55" t="s">
        <v>238</v>
      </c>
      <c r="D9" s="56" t="s">
        <v>305</v>
      </c>
      <c r="E9" s="58">
        <v>1</v>
      </c>
      <c r="F9" s="57" t="s">
        <v>241</v>
      </c>
      <c r="G9" s="59">
        <v>0</v>
      </c>
      <c r="H9" s="16">
        <v>0</v>
      </c>
      <c r="I9" s="16">
        <v>12064</v>
      </c>
      <c r="J9" s="17">
        <f t="shared" si="0"/>
        <v>12064</v>
      </c>
      <c r="K9" s="18"/>
      <c r="L9" s="18"/>
      <c r="M9" s="18"/>
      <c r="N9" s="18"/>
      <c r="O9" s="18"/>
      <c r="P9" s="18"/>
      <c r="Q9" s="18"/>
      <c r="R9" s="51"/>
      <c r="S9" s="51"/>
      <c r="T9" s="51"/>
      <c r="U9" s="51"/>
      <c r="V9" s="51"/>
      <c r="W9" s="51"/>
      <c r="X9" s="51"/>
      <c r="Y9" s="51"/>
      <c r="Z9" s="51"/>
      <c r="AA9" s="5"/>
      <c r="AB9" s="5"/>
      <c r="AC9" s="5"/>
      <c r="AD9" s="5"/>
    </row>
    <row r="10" spans="1:30" ht="14.4" x14ac:dyDescent="0.25">
      <c r="A10" s="57" t="s">
        <v>184</v>
      </c>
      <c r="B10" s="56" t="s">
        <v>21</v>
      </c>
      <c r="C10" s="55" t="s">
        <v>238</v>
      </c>
      <c r="D10" s="56" t="s">
        <v>304</v>
      </c>
      <c r="E10" s="58">
        <v>1</v>
      </c>
      <c r="F10" s="57" t="s">
        <v>242</v>
      </c>
      <c r="G10" s="59">
        <v>0</v>
      </c>
      <c r="H10" s="16">
        <v>3016</v>
      </c>
      <c r="I10" s="16">
        <v>12064</v>
      </c>
      <c r="J10" s="17">
        <f t="shared" si="0"/>
        <v>15080</v>
      </c>
      <c r="K10" s="18"/>
      <c r="L10" s="18"/>
      <c r="M10" s="18"/>
      <c r="N10" s="18"/>
      <c r="O10" s="18"/>
      <c r="P10" s="18"/>
      <c r="Q10" s="18"/>
      <c r="R10" s="51"/>
      <c r="S10" s="51"/>
      <c r="T10" s="51"/>
      <c r="U10" s="51"/>
      <c r="V10" s="51"/>
      <c r="W10" s="51"/>
      <c r="X10" s="51"/>
      <c r="Y10" s="51"/>
      <c r="Z10" s="51"/>
      <c r="AA10" s="5"/>
      <c r="AB10" s="5"/>
      <c r="AC10" s="5"/>
      <c r="AD10" s="5"/>
    </row>
    <row r="11" spans="1:30" ht="14.4" x14ac:dyDescent="0.25">
      <c r="A11" s="57" t="s">
        <v>185</v>
      </c>
      <c r="B11" s="56" t="s">
        <v>25</v>
      </c>
      <c r="C11" s="55" t="s">
        <v>238</v>
      </c>
      <c r="D11" s="56" t="s">
        <v>304</v>
      </c>
      <c r="E11" s="58">
        <v>1</v>
      </c>
      <c r="F11" s="57" t="s">
        <v>243</v>
      </c>
      <c r="G11" s="59">
        <v>0</v>
      </c>
      <c r="H11" s="16">
        <v>1695.65</v>
      </c>
      <c r="I11" s="16">
        <v>6782.62</v>
      </c>
      <c r="J11" s="17">
        <f t="shared" si="0"/>
        <v>8478.27</v>
      </c>
      <c r="K11" s="18"/>
      <c r="L11" s="18"/>
      <c r="M11" s="18"/>
      <c r="N11" s="18"/>
      <c r="O11" s="18"/>
      <c r="P11" s="18"/>
      <c r="Q11" s="18"/>
      <c r="R11" s="51"/>
      <c r="S11" s="51"/>
      <c r="T11" s="51"/>
      <c r="U11" s="51"/>
      <c r="V11" s="51"/>
      <c r="W11" s="51"/>
      <c r="X11" s="51"/>
      <c r="Y11" s="51"/>
      <c r="Z11" s="51"/>
      <c r="AA11" s="5"/>
      <c r="AB11" s="5"/>
      <c r="AC11" s="5"/>
      <c r="AD11" s="5"/>
    </row>
    <row r="12" spans="1:30" ht="14.4" x14ac:dyDescent="0.25">
      <c r="A12" s="57" t="s">
        <v>186</v>
      </c>
      <c r="B12" s="56" t="s">
        <v>25</v>
      </c>
      <c r="C12" s="55" t="s">
        <v>238</v>
      </c>
      <c r="D12" s="56" t="s">
        <v>305</v>
      </c>
      <c r="E12" s="58">
        <v>1</v>
      </c>
      <c r="F12" s="57" t="s">
        <v>244</v>
      </c>
      <c r="G12" s="59">
        <v>0</v>
      </c>
      <c r="H12" s="16">
        <v>0</v>
      </c>
      <c r="I12" s="16">
        <v>6782.62</v>
      </c>
      <c r="J12" s="17">
        <f t="shared" si="0"/>
        <v>6782.62</v>
      </c>
      <c r="K12" s="18"/>
      <c r="L12" s="18"/>
      <c r="M12" s="18"/>
      <c r="N12" s="18"/>
      <c r="O12" s="18"/>
      <c r="P12" s="18"/>
      <c r="Q12" s="18"/>
      <c r="R12" s="51"/>
      <c r="S12" s="51"/>
      <c r="T12" s="51"/>
      <c r="U12" s="51"/>
      <c r="V12" s="51"/>
      <c r="W12" s="51"/>
      <c r="X12" s="51"/>
      <c r="Y12" s="51"/>
      <c r="Z12" s="51"/>
      <c r="AA12" s="5"/>
      <c r="AB12" s="5"/>
      <c r="AC12" s="5"/>
      <c r="AD12" s="5"/>
    </row>
    <row r="13" spans="1:30" ht="14.4" x14ac:dyDescent="0.25">
      <c r="A13" s="57" t="s">
        <v>187</v>
      </c>
      <c r="B13" s="56" t="s">
        <v>25</v>
      </c>
      <c r="C13" s="55" t="s">
        <v>238</v>
      </c>
      <c r="D13" s="56" t="s">
        <v>304</v>
      </c>
      <c r="E13" s="58">
        <v>1</v>
      </c>
      <c r="F13" s="57" t="s">
        <v>245</v>
      </c>
      <c r="G13" s="59">
        <v>0</v>
      </c>
      <c r="H13" s="16">
        <v>1695.65</v>
      </c>
      <c r="I13" s="16">
        <v>6782.62</v>
      </c>
      <c r="J13" s="17">
        <f t="shared" si="0"/>
        <v>8478.27</v>
      </c>
      <c r="K13" s="18"/>
      <c r="L13" s="18"/>
      <c r="M13" s="18"/>
      <c r="N13" s="18"/>
      <c r="O13" s="18"/>
      <c r="P13" s="18"/>
      <c r="Q13" s="18"/>
      <c r="R13" s="51"/>
      <c r="S13" s="51"/>
      <c r="T13" s="51"/>
      <c r="U13" s="51"/>
      <c r="V13" s="51"/>
      <c r="W13" s="51"/>
      <c r="X13" s="51"/>
      <c r="Y13" s="51"/>
      <c r="Z13" s="51"/>
      <c r="AA13" s="5"/>
      <c r="AB13" s="5"/>
      <c r="AC13" s="5"/>
      <c r="AD13" s="5"/>
    </row>
    <row r="14" spans="1:30" ht="14.4" x14ac:dyDescent="0.25">
      <c r="A14" s="57" t="s">
        <v>188</v>
      </c>
      <c r="B14" s="56" t="s">
        <v>25</v>
      </c>
      <c r="C14" s="55" t="s">
        <v>238</v>
      </c>
      <c r="D14" s="56" t="s">
        <v>304</v>
      </c>
      <c r="E14" s="58">
        <v>1</v>
      </c>
      <c r="F14" s="57" t="s">
        <v>246</v>
      </c>
      <c r="G14" s="59">
        <v>0</v>
      </c>
      <c r="H14" s="16">
        <v>1695.65</v>
      </c>
      <c r="I14" s="16">
        <v>6782.62</v>
      </c>
      <c r="J14" s="17">
        <f t="shared" si="0"/>
        <v>8478.27</v>
      </c>
      <c r="K14" s="18"/>
      <c r="L14" s="18"/>
      <c r="M14" s="18"/>
      <c r="N14" s="18"/>
      <c r="O14" s="18"/>
      <c r="P14" s="18"/>
      <c r="Q14" s="18"/>
      <c r="R14" s="51"/>
      <c r="S14" s="51"/>
      <c r="T14" s="51"/>
      <c r="U14" s="51"/>
      <c r="V14" s="51"/>
      <c r="W14" s="51"/>
      <c r="X14" s="51"/>
      <c r="Y14" s="51"/>
      <c r="Z14" s="51"/>
      <c r="AA14" s="5"/>
      <c r="AB14" s="5"/>
      <c r="AC14" s="5"/>
      <c r="AD14" s="5"/>
    </row>
    <row r="15" spans="1:30" ht="14.4" x14ac:dyDescent="0.25">
      <c r="A15" s="57" t="s">
        <v>189</v>
      </c>
      <c r="B15" s="56" t="s">
        <v>25</v>
      </c>
      <c r="C15" s="55" t="s">
        <v>238</v>
      </c>
      <c r="D15" s="56" t="s">
        <v>304</v>
      </c>
      <c r="E15" s="58">
        <v>1</v>
      </c>
      <c r="F15" s="57" t="s">
        <v>247</v>
      </c>
      <c r="G15" s="59">
        <v>0</v>
      </c>
      <c r="H15" s="16">
        <v>1695.65</v>
      </c>
      <c r="I15" s="16">
        <v>6782.62</v>
      </c>
      <c r="J15" s="17">
        <f t="shared" si="0"/>
        <v>8478.27</v>
      </c>
      <c r="K15" s="18"/>
      <c r="L15" s="18"/>
      <c r="M15" s="18"/>
      <c r="N15" s="18"/>
      <c r="O15" s="18"/>
      <c r="P15" s="18"/>
      <c r="Q15" s="18"/>
      <c r="R15" s="51"/>
      <c r="S15" s="51"/>
      <c r="T15" s="51"/>
      <c r="U15" s="51"/>
      <c r="V15" s="51"/>
      <c r="W15" s="51"/>
      <c r="X15" s="51"/>
      <c r="Y15" s="51"/>
      <c r="Z15" s="51"/>
      <c r="AA15" s="5"/>
      <c r="AB15" s="5"/>
      <c r="AC15" s="5"/>
      <c r="AD15" s="5"/>
    </row>
    <row r="16" spans="1:30" ht="14.4" x14ac:dyDescent="0.25">
      <c r="A16" s="57" t="s">
        <v>190</v>
      </c>
      <c r="B16" s="56" t="s">
        <v>25</v>
      </c>
      <c r="C16" s="55" t="s">
        <v>238</v>
      </c>
      <c r="D16" s="56" t="s">
        <v>304</v>
      </c>
      <c r="E16" s="58">
        <v>1</v>
      </c>
      <c r="F16" s="57" t="s">
        <v>248</v>
      </c>
      <c r="G16" s="59">
        <v>0</v>
      </c>
      <c r="H16" s="16">
        <v>1695.65</v>
      </c>
      <c r="I16" s="16">
        <v>6782.62</v>
      </c>
      <c r="J16" s="17">
        <f t="shared" si="0"/>
        <v>8478.27</v>
      </c>
      <c r="K16" s="18"/>
      <c r="L16" s="18"/>
      <c r="M16" s="18"/>
      <c r="N16" s="18"/>
      <c r="O16" s="18"/>
      <c r="P16" s="18"/>
      <c r="Q16" s="18"/>
      <c r="R16" s="51"/>
      <c r="S16" s="51"/>
      <c r="T16" s="51"/>
      <c r="U16" s="51"/>
      <c r="V16" s="51"/>
      <c r="W16" s="51"/>
      <c r="X16" s="51"/>
      <c r="Y16" s="51"/>
      <c r="Z16" s="51"/>
      <c r="AA16" s="5"/>
      <c r="AB16" s="5"/>
      <c r="AC16" s="5"/>
      <c r="AD16" s="5"/>
    </row>
    <row r="17" spans="1:30" ht="14.4" x14ac:dyDescent="0.25">
      <c r="A17" s="57" t="s">
        <v>191</v>
      </c>
      <c r="B17" s="56" t="s">
        <v>29</v>
      </c>
      <c r="C17" s="55" t="s">
        <v>238</v>
      </c>
      <c r="D17" s="56" t="s">
        <v>304</v>
      </c>
      <c r="E17" s="58">
        <v>1</v>
      </c>
      <c r="F17" s="57" t="s">
        <v>249</v>
      </c>
      <c r="G17" s="59">
        <v>0</v>
      </c>
      <c r="H17" s="16">
        <v>1310.28</v>
      </c>
      <c r="I17" s="16">
        <v>5241.1099999999997</v>
      </c>
      <c r="J17" s="17">
        <f t="shared" si="0"/>
        <v>6551.3899999999994</v>
      </c>
      <c r="K17" s="18"/>
      <c r="L17" s="18"/>
      <c r="M17" s="18"/>
      <c r="N17" s="18"/>
      <c r="O17" s="18"/>
      <c r="P17" s="18"/>
      <c r="Q17" s="18"/>
      <c r="R17" s="51"/>
      <c r="S17" s="51"/>
      <c r="T17" s="51"/>
      <c r="U17" s="51"/>
      <c r="V17" s="51"/>
      <c r="W17" s="51"/>
      <c r="X17" s="51"/>
      <c r="Y17" s="51"/>
      <c r="Z17" s="51"/>
      <c r="AA17" s="5"/>
      <c r="AB17" s="5"/>
      <c r="AC17" s="5"/>
      <c r="AD17" s="5"/>
    </row>
    <row r="18" spans="1:30" ht="14.4" x14ac:dyDescent="0.25">
      <c r="A18" s="57" t="s">
        <v>192</v>
      </c>
      <c r="B18" s="56" t="s">
        <v>29</v>
      </c>
      <c r="C18" s="55" t="s">
        <v>238</v>
      </c>
      <c r="D18" s="56" t="s">
        <v>304</v>
      </c>
      <c r="E18" s="58">
        <v>1</v>
      </c>
      <c r="F18" s="57" t="s">
        <v>250</v>
      </c>
      <c r="G18" s="59">
        <v>0</v>
      </c>
      <c r="H18" s="16">
        <v>1310.28</v>
      </c>
      <c r="I18" s="16">
        <v>5241.1099999999997</v>
      </c>
      <c r="J18" s="17">
        <f t="shared" si="0"/>
        <v>6551.3899999999994</v>
      </c>
      <c r="K18" s="18"/>
      <c r="L18" s="18"/>
      <c r="M18" s="18"/>
      <c r="N18" s="18"/>
      <c r="O18" s="18"/>
      <c r="P18" s="18"/>
      <c r="Q18" s="18"/>
      <c r="R18" s="51"/>
      <c r="S18" s="51"/>
      <c r="T18" s="51"/>
      <c r="U18" s="51"/>
      <c r="V18" s="51"/>
      <c r="W18" s="51"/>
      <c r="X18" s="51"/>
      <c r="Y18" s="51"/>
      <c r="Z18" s="51"/>
      <c r="AA18" s="5"/>
      <c r="AB18" s="5"/>
      <c r="AC18" s="5"/>
      <c r="AD18" s="5"/>
    </row>
    <row r="19" spans="1:30" ht="14.4" x14ac:dyDescent="0.25">
      <c r="A19" s="57" t="s">
        <v>191</v>
      </c>
      <c r="B19" s="56" t="s">
        <v>29</v>
      </c>
      <c r="C19" s="55" t="s">
        <v>238</v>
      </c>
      <c r="D19" s="56" t="s">
        <v>304</v>
      </c>
      <c r="E19" s="58">
        <v>1</v>
      </c>
      <c r="F19" s="57" t="s">
        <v>251</v>
      </c>
      <c r="G19" s="59">
        <v>0</v>
      </c>
      <c r="H19" s="16">
        <v>1310.28</v>
      </c>
      <c r="I19" s="16">
        <v>5241.1099999999997</v>
      </c>
      <c r="J19" s="17">
        <f t="shared" si="0"/>
        <v>6551.3899999999994</v>
      </c>
      <c r="K19" s="18"/>
      <c r="L19" s="18"/>
      <c r="M19" s="18"/>
      <c r="N19" s="18"/>
      <c r="O19" s="18"/>
      <c r="P19" s="18"/>
      <c r="Q19" s="18"/>
      <c r="R19" s="51"/>
      <c r="S19" s="51"/>
      <c r="T19" s="51"/>
      <c r="U19" s="51"/>
      <c r="V19" s="51"/>
      <c r="W19" s="51"/>
      <c r="X19" s="51"/>
      <c r="Y19" s="51"/>
      <c r="Z19" s="51"/>
      <c r="AA19" s="5"/>
      <c r="AB19" s="5"/>
      <c r="AC19" s="5"/>
      <c r="AD19" s="5"/>
    </row>
    <row r="20" spans="1:30" ht="14.4" x14ac:dyDescent="0.25">
      <c r="A20" s="57" t="s">
        <v>193</v>
      </c>
      <c r="B20" s="56" t="s">
        <v>29</v>
      </c>
      <c r="C20" s="55" t="s">
        <v>238</v>
      </c>
      <c r="D20" s="56" t="s">
        <v>304</v>
      </c>
      <c r="E20" s="58">
        <v>1</v>
      </c>
      <c r="F20" s="57" t="s">
        <v>252</v>
      </c>
      <c r="G20" s="59">
        <v>0</v>
      </c>
      <c r="H20" s="16">
        <v>1310.28</v>
      </c>
      <c r="I20" s="16">
        <v>5241.1099999999997</v>
      </c>
      <c r="J20" s="17">
        <f t="shared" si="0"/>
        <v>6551.3899999999994</v>
      </c>
      <c r="K20" s="18"/>
      <c r="L20" s="18"/>
      <c r="M20" s="18"/>
      <c r="N20" s="18"/>
      <c r="O20" s="18"/>
      <c r="P20" s="18"/>
      <c r="Q20" s="18"/>
      <c r="R20" s="51"/>
      <c r="S20" s="51"/>
      <c r="T20" s="51"/>
      <c r="U20" s="51"/>
      <c r="V20" s="51"/>
      <c r="W20" s="51"/>
      <c r="X20" s="51"/>
      <c r="Y20" s="51"/>
      <c r="Z20" s="51"/>
      <c r="AA20" s="5"/>
      <c r="AB20" s="5"/>
      <c r="AC20" s="5"/>
      <c r="AD20" s="5"/>
    </row>
    <row r="21" spans="1:30" ht="14.4" x14ac:dyDescent="0.25">
      <c r="A21" s="57" t="s">
        <v>194</v>
      </c>
      <c r="B21" s="56" t="s">
        <v>29</v>
      </c>
      <c r="C21" s="55" t="s">
        <v>238</v>
      </c>
      <c r="D21" s="56" t="s">
        <v>303</v>
      </c>
      <c r="E21" s="58">
        <v>1</v>
      </c>
      <c r="F21" s="57"/>
      <c r="G21" s="59"/>
      <c r="H21" s="16"/>
      <c r="I21" s="16"/>
      <c r="J21" s="17"/>
      <c r="K21" s="18"/>
      <c r="L21" s="18"/>
      <c r="M21" s="18"/>
      <c r="N21" s="18"/>
      <c r="O21" s="18"/>
      <c r="P21" s="18"/>
      <c r="Q21" s="18"/>
      <c r="R21" s="51"/>
      <c r="S21" s="51"/>
      <c r="T21" s="51"/>
      <c r="U21" s="51"/>
      <c r="V21" s="51"/>
      <c r="W21" s="51"/>
      <c r="X21" s="51"/>
      <c r="Y21" s="51"/>
      <c r="Z21" s="51"/>
      <c r="AA21" s="5"/>
      <c r="AB21" s="5"/>
      <c r="AC21" s="5"/>
      <c r="AD21" s="5"/>
    </row>
    <row r="22" spans="1:30" ht="14.4" x14ac:dyDescent="0.25">
      <c r="A22" s="57" t="s">
        <v>195</v>
      </c>
      <c r="B22" s="56" t="s">
        <v>29</v>
      </c>
      <c r="C22" s="55" t="s">
        <v>238</v>
      </c>
      <c r="D22" s="56" t="s">
        <v>304</v>
      </c>
      <c r="E22" s="58">
        <v>1</v>
      </c>
      <c r="F22" s="57" t="s">
        <v>254</v>
      </c>
      <c r="G22" s="59">
        <v>0</v>
      </c>
      <c r="H22" s="16">
        <v>1310.28</v>
      </c>
      <c r="I22" s="16">
        <v>5241.1099999999997</v>
      </c>
      <c r="J22" s="17">
        <f t="shared" si="0"/>
        <v>6551.3899999999994</v>
      </c>
      <c r="K22" s="18"/>
      <c r="L22" s="18"/>
      <c r="M22" s="18"/>
      <c r="N22" s="18"/>
      <c r="O22" s="18"/>
      <c r="P22" s="18"/>
      <c r="Q22" s="18"/>
      <c r="R22" s="51"/>
      <c r="S22" s="51"/>
      <c r="T22" s="51"/>
      <c r="U22" s="51"/>
      <c r="V22" s="51"/>
      <c r="W22" s="51"/>
      <c r="X22" s="51"/>
      <c r="Y22" s="51"/>
      <c r="Z22" s="51"/>
      <c r="AA22" s="5"/>
      <c r="AB22" s="5"/>
      <c r="AC22" s="5"/>
      <c r="AD22" s="5"/>
    </row>
    <row r="23" spans="1:30" ht="14.4" x14ac:dyDescent="0.25">
      <c r="A23" s="57" t="s">
        <v>196</v>
      </c>
      <c r="B23" s="56" t="s">
        <v>29</v>
      </c>
      <c r="C23" s="55" t="s">
        <v>238</v>
      </c>
      <c r="D23" s="56" t="s">
        <v>304</v>
      </c>
      <c r="E23" s="58">
        <v>1</v>
      </c>
      <c r="F23" s="57" t="s">
        <v>255</v>
      </c>
      <c r="G23" s="59">
        <v>0</v>
      </c>
      <c r="H23" s="16">
        <v>1310.28</v>
      </c>
      <c r="I23" s="16">
        <v>5241.1099999999997</v>
      </c>
      <c r="J23" s="17">
        <f t="shared" si="0"/>
        <v>6551.3899999999994</v>
      </c>
      <c r="K23" s="18"/>
      <c r="L23" s="18"/>
      <c r="M23" s="18"/>
      <c r="N23" s="18"/>
      <c r="O23" s="18"/>
      <c r="P23" s="18"/>
      <c r="Q23" s="18"/>
      <c r="R23" s="51"/>
      <c r="S23" s="51"/>
      <c r="T23" s="51"/>
      <c r="U23" s="51"/>
      <c r="V23" s="51"/>
      <c r="W23" s="51"/>
      <c r="X23" s="51"/>
      <c r="Y23" s="51"/>
      <c r="Z23" s="51"/>
      <c r="AA23" s="5"/>
      <c r="AB23" s="5"/>
      <c r="AC23" s="5"/>
      <c r="AD23" s="5"/>
    </row>
    <row r="24" spans="1:30" ht="14.4" x14ac:dyDescent="0.25">
      <c r="A24" s="57" t="s">
        <v>320</v>
      </c>
      <c r="B24" s="56" t="s">
        <v>29</v>
      </c>
      <c r="C24" s="55" t="s">
        <v>238</v>
      </c>
      <c r="D24" s="56" t="s">
        <v>305</v>
      </c>
      <c r="E24" s="58">
        <v>1</v>
      </c>
      <c r="F24" s="57" t="s">
        <v>321</v>
      </c>
      <c r="G24" s="59">
        <v>0</v>
      </c>
      <c r="H24" s="16">
        <v>0</v>
      </c>
      <c r="I24" s="16">
        <v>5241.1099999999997</v>
      </c>
      <c r="J24" s="17">
        <f t="shared" si="0"/>
        <v>5241.1099999999997</v>
      </c>
      <c r="K24" s="18"/>
      <c r="L24" s="18"/>
      <c r="M24" s="18"/>
      <c r="N24" s="18"/>
      <c r="O24" s="18"/>
      <c r="P24" s="18"/>
      <c r="Q24" s="18"/>
      <c r="R24" s="51"/>
      <c r="S24" s="51"/>
      <c r="T24" s="51"/>
      <c r="U24" s="51"/>
      <c r="V24" s="51"/>
      <c r="W24" s="51"/>
      <c r="X24" s="51"/>
      <c r="Y24" s="51"/>
      <c r="Z24" s="51"/>
      <c r="AA24" s="5"/>
      <c r="AB24" s="5"/>
      <c r="AC24" s="5"/>
      <c r="AD24" s="5"/>
    </row>
    <row r="25" spans="1:30" ht="14.4" x14ac:dyDescent="0.25">
      <c r="A25" s="57" t="s">
        <v>322</v>
      </c>
      <c r="B25" s="56" t="s">
        <v>29</v>
      </c>
      <c r="C25" s="55" t="s">
        <v>238</v>
      </c>
      <c r="D25" s="56" t="s">
        <v>305</v>
      </c>
      <c r="E25" s="58">
        <v>1</v>
      </c>
      <c r="F25" s="57" t="s">
        <v>323</v>
      </c>
      <c r="G25" s="59">
        <v>0</v>
      </c>
      <c r="H25" s="16">
        <v>0</v>
      </c>
      <c r="I25" s="16">
        <v>5241.1099999999997</v>
      </c>
      <c r="J25" s="17">
        <f t="shared" si="0"/>
        <v>5241.1099999999997</v>
      </c>
      <c r="K25" s="18"/>
      <c r="L25" s="18"/>
      <c r="M25" s="18"/>
      <c r="N25" s="18"/>
      <c r="O25" s="18"/>
      <c r="P25" s="18"/>
      <c r="Q25" s="18"/>
      <c r="R25" s="51"/>
      <c r="S25" s="51"/>
      <c r="T25" s="51"/>
      <c r="U25" s="51"/>
      <c r="V25" s="51"/>
      <c r="W25" s="51"/>
      <c r="X25" s="51"/>
      <c r="Y25" s="51"/>
      <c r="Z25" s="51"/>
      <c r="AA25" s="5"/>
      <c r="AB25" s="5"/>
      <c r="AC25" s="5"/>
      <c r="AD25" s="5"/>
    </row>
    <row r="26" spans="1:30" ht="14.4" x14ac:dyDescent="0.25">
      <c r="A26" s="57" t="s">
        <v>197</v>
      </c>
      <c r="B26" s="56" t="s">
        <v>29</v>
      </c>
      <c r="C26" s="55" t="s">
        <v>238</v>
      </c>
      <c r="D26" s="56" t="s">
        <v>303</v>
      </c>
      <c r="E26" s="58">
        <v>1</v>
      </c>
      <c r="F26" s="57"/>
      <c r="G26" s="59"/>
      <c r="H26" s="16"/>
      <c r="I26" s="16"/>
      <c r="J26" s="17"/>
      <c r="K26" s="18"/>
      <c r="L26" s="18"/>
      <c r="M26" s="18"/>
      <c r="N26" s="18"/>
      <c r="O26" s="18"/>
      <c r="P26" s="18"/>
      <c r="Q26" s="18"/>
      <c r="R26" s="51"/>
      <c r="S26" s="51"/>
      <c r="T26" s="51"/>
      <c r="U26" s="51"/>
      <c r="V26" s="51"/>
      <c r="W26" s="51"/>
      <c r="X26" s="51"/>
      <c r="Y26" s="51"/>
      <c r="Z26" s="51"/>
      <c r="AA26" s="5"/>
      <c r="AB26" s="5"/>
      <c r="AC26" s="5"/>
      <c r="AD26" s="5"/>
    </row>
    <row r="27" spans="1:30" ht="14.4" x14ac:dyDescent="0.25">
      <c r="A27" s="57" t="s">
        <v>197</v>
      </c>
      <c r="B27" s="56" t="s">
        <v>29</v>
      </c>
      <c r="C27" s="55" t="s">
        <v>238</v>
      </c>
      <c r="D27" s="56" t="s">
        <v>303</v>
      </c>
      <c r="E27" s="58">
        <v>1</v>
      </c>
      <c r="F27" s="57"/>
      <c r="G27" s="59"/>
      <c r="H27" s="16"/>
      <c r="I27" s="16"/>
      <c r="J27" s="17"/>
      <c r="K27" s="18"/>
      <c r="L27" s="18"/>
      <c r="M27" s="18"/>
      <c r="N27" s="18"/>
      <c r="O27" s="18"/>
      <c r="P27" s="18"/>
      <c r="Q27" s="18"/>
      <c r="R27" s="51"/>
      <c r="S27" s="51"/>
      <c r="T27" s="51"/>
      <c r="U27" s="51"/>
      <c r="V27" s="51"/>
      <c r="W27" s="51"/>
      <c r="X27" s="51"/>
      <c r="Y27" s="51"/>
      <c r="Z27" s="51"/>
      <c r="AA27" s="5"/>
      <c r="AB27" s="5"/>
      <c r="AC27" s="5"/>
      <c r="AD27" s="5"/>
    </row>
    <row r="28" spans="1:30" ht="14.4" x14ac:dyDescent="0.25">
      <c r="A28" s="57" t="s">
        <v>199</v>
      </c>
      <c r="B28" s="56" t="s">
        <v>31</v>
      </c>
      <c r="C28" s="55" t="s">
        <v>238</v>
      </c>
      <c r="D28" s="56" t="s">
        <v>304</v>
      </c>
      <c r="E28" s="58">
        <v>1</v>
      </c>
      <c r="F28" s="57" t="s">
        <v>257</v>
      </c>
      <c r="G28" s="59">
        <v>0</v>
      </c>
      <c r="H28" s="16">
        <v>1079.05</v>
      </c>
      <c r="I28" s="16">
        <v>4316.21</v>
      </c>
      <c r="J28" s="17">
        <f t="shared" si="0"/>
        <v>5395.26</v>
      </c>
      <c r="K28" s="18"/>
      <c r="L28" s="18"/>
      <c r="M28" s="18"/>
      <c r="N28" s="18"/>
      <c r="O28" s="18"/>
      <c r="P28" s="18"/>
      <c r="Q28" s="18"/>
      <c r="R28" s="51"/>
      <c r="S28" s="51"/>
      <c r="T28" s="51"/>
      <c r="U28" s="51"/>
      <c r="V28" s="51"/>
      <c r="W28" s="51"/>
      <c r="X28" s="51"/>
      <c r="Y28" s="51"/>
      <c r="Z28" s="51"/>
      <c r="AA28" s="5"/>
      <c r="AB28" s="5"/>
      <c r="AC28" s="5"/>
      <c r="AD28" s="5"/>
    </row>
    <row r="29" spans="1:30" ht="14.4" x14ac:dyDescent="0.25">
      <c r="A29" s="57" t="s">
        <v>200</v>
      </c>
      <c r="B29" s="56" t="s">
        <v>31</v>
      </c>
      <c r="C29" s="55" t="s">
        <v>238</v>
      </c>
      <c r="D29" s="56" t="s">
        <v>304</v>
      </c>
      <c r="E29" s="58">
        <v>1</v>
      </c>
      <c r="F29" s="57" t="s">
        <v>258</v>
      </c>
      <c r="G29" s="59">
        <v>0</v>
      </c>
      <c r="H29" s="16">
        <v>1079.05</v>
      </c>
      <c r="I29" s="16">
        <v>4316.21</v>
      </c>
      <c r="J29" s="17">
        <f t="shared" si="0"/>
        <v>5395.26</v>
      </c>
      <c r="K29" s="18"/>
      <c r="L29" s="18"/>
      <c r="M29" s="18"/>
      <c r="N29" s="18"/>
      <c r="O29" s="18"/>
      <c r="P29" s="18"/>
      <c r="Q29" s="18"/>
      <c r="R29" s="51"/>
      <c r="S29" s="51"/>
      <c r="T29" s="51"/>
      <c r="U29" s="51"/>
      <c r="V29" s="51"/>
      <c r="W29" s="51"/>
      <c r="X29" s="51"/>
      <c r="Y29" s="51"/>
      <c r="Z29" s="51"/>
      <c r="AA29" s="5"/>
      <c r="AB29" s="5"/>
      <c r="AC29" s="5"/>
      <c r="AD29" s="5"/>
    </row>
    <row r="30" spans="1:30" ht="14.4" x14ac:dyDescent="0.25">
      <c r="A30" s="57" t="s">
        <v>314</v>
      </c>
      <c r="B30" s="56" t="s">
        <v>31</v>
      </c>
      <c r="C30" s="55" t="s">
        <v>238</v>
      </c>
      <c r="D30" s="56" t="s">
        <v>304</v>
      </c>
      <c r="E30" s="58">
        <v>1</v>
      </c>
      <c r="F30" s="57" t="s">
        <v>315</v>
      </c>
      <c r="G30" s="59">
        <v>0</v>
      </c>
      <c r="H30" s="16">
        <v>1079.05</v>
      </c>
      <c r="I30" s="16">
        <v>4316.21</v>
      </c>
      <c r="J30" s="17">
        <f t="shared" si="0"/>
        <v>5395.26</v>
      </c>
      <c r="K30" s="18"/>
      <c r="L30" s="18"/>
      <c r="M30" s="18"/>
      <c r="N30" s="18"/>
      <c r="O30" s="18"/>
      <c r="P30" s="18"/>
      <c r="Q30" s="18"/>
      <c r="R30" s="51"/>
      <c r="S30" s="51"/>
      <c r="T30" s="51"/>
      <c r="U30" s="51"/>
      <c r="V30" s="51"/>
      <c r="W30" s="51"/>
      <c r="X30" s="51"/>
      <c r="Y30" s="51"/>
      <c r="Z30" s="51"/>
      <c r="AA30" s="5"/>
      <c r="AB30" s="5"/>
      <c r="AC30" s="5"/>
      <c r="AD30" s="5"/>
    </row>
    <row r="31" spans="1:30" ht="14.4" x14ac:dyDescent="0.25">
      <c r="A31" s="57" t="s">
        <v>312</v>
      </c>
      <c r="B31" s="56" t="s">
        <v>31</v>
      </c>
      <c r="C31" s="55" t="s">
        <v>238</v>
      </c>
      <c r="D31" s="55" t="s">
        <v>304</v>
      </c>
      <c r="E31" s="58">
        <v>1</v>
      </c>
      <c r="F31" s="57" t="s">
        <v>313</v>
      </c>
      <c r="G31" s="59">
        <v>0</v>
      </c>
      <c r="H31" s="16">
        <v>1079.05</v>
      </c>
      <c r="I31" s="16">
        <v>4316.21</v>
      </c>
      <c r="J31" s="17">
        <f t="shared" si="0"/>
        <v>5395.26</v>
      </c>
      <c r="K31" s="18"/>
      <c r="L31" s="18"/>
      <c r="M31" s="18"/>
      <c r="N31" s="18"/>
      <c r="O31" s="18"/>
      <c r="P31" s="18"/>
      <c r="Q31" s="18"/>
      <c r="R31" s="51"/>
      <c r="S31" s="51"/>
      <c r="T31" s="51"/>
      <c r="U31" s="51"/>
      <c r="V31" s="51"/>
      <c r="W31" s="51"/>
      <c r="X31" s="51"/>
      <c r="Y31" s="51"/>
      <c r="Z31" s="51"/>
      <c r="AA31" s="5"/>
      <c r="AB31" s="5"/>
      <c r="AC31" s="5"/>
      <c r="AD31" s="5"/>
    </row>
    <row r="32" spans="1:30" ht="14.4" x14ac:dyDescent="0.25">
      <c r="A32" s="57" t="s">
        <v>316</v>
      </c>
      <c r="B32" s="56" t="s">
        <v>31</v>
      </c>
      <c r="C32" s="55" t="s">
        <v>238</v>
      </c>
      <c r="D32" s="56" t="s">
        <v>304</v>
      </c>
      <c r="E32" s="58">
        <v>1</v>
      </c>
      <c r="F32" s="57" t="s">
        <v>317</v>
      </c>
      <c r="G32" s="59">
        <v>0</v>
      </c>
      <c r="H32" s="16">
        <v>1079.05</v>
      </c>
      <c r="I32" s="16">
        <v>4316.21</v>
      </c>
      <c r="J32" s="17">
        <f t="shared" si="0"/>
        <v>5395.26</v>
      </c>
      <c r="K32" s="18"/>
      <c r="L32" s="18"/>
      <c r="M32" s="18"/>
      <c r="N32" s="18"/>
      <c r="O32" s="18"/>
      <c r="P32" s="18"/>
      <c r="Q32" s="18"/>
      <c r="R32" s="51"/>
      <c r="S32" s="51"/>
      <c r="T32" s="51"/>
      <c r="U32" s="51"/>
      <c r="V32" s="51"/>
      <c r="W32" s="51"/>
      <c r="X32" s="51"/>
      <c r="Y32" s="51"/>
      <c r="Z32" s="51"/>
      <c r="AA32" s="5"/>
      <c r="AB32" s="5"/>
      <c r="AC32" s="5"/>
      <c r="AD32" s="5"/>
    </row>
    <row r="33" spans="1:30" ht="14.4" x14ac:dyDescent="0.25">
      <c r="A33" s="57" t="s">
        <v>318</v>
      </c>
      <c r="B33" s="56" t="s">
        <v>33</v>
      </c>
      <c r="C33" s="55" t="s">
        <v>238</v>
      </c>
      <c r="D33" s="55" t="s">
        <v>304</v>
      </c>
      <c r="E33" s="58">
        <v>1</v>
      </c>
      <c r="F33" s="57" t="s">
        <v>319</v>
      </c>
      <c r="G33" s="59">
        <v>0</v>
      </c>
      <c r="H33" s="16">
        <v>936.46</v>
      </c>
      <c r="I33" s="16">
        <v>3745.85</v>
      </c>
      <c r="J33" s="17">
        <f t="shared" si="0"/>
        <v>4682.3099999999995</v>
      </c>
      <c r="K33" s="63" t="s">
        <v>308</v>
      </c>
      <c r="L33" s="18"/>
      <c r="M33" s="18"/>
      <c r="N33" s="18"/>
      <c r="O33" s="18"/>
      <c r="P33" s="18"/>
      <c r="Q33" s="18"/>
      <c r="R33" s="51"/>
      <c r="S33" s="51"/>
      <c r="T33" s="51"/>
      <c r="U33" s="51"/>
      <c r="V33" s="51"/>
      <c r="W33" s="51"/>
      <c r="X33" s="51"/>
      <c r="Y33" s="51"/>
      <c r="Z33" s="51"/>
      <c r="AA33" s="5"/>
      <c r="AB33" s="5"/>
      <c r="AC33" s="5"/>
      <c r="AD33" s="5"/>
    </row>
    <row r="34" spans="1:30" ht="14.4" x14ac:dyDescent="0.25">
      <c r="A34" s="57" t="s">
        <v>203</v>
      </c>
      <c r="B34" s="56" t="s">
        <v>33</v>
      </c>
      <c r="C34" s="55" t="s">
        <v>238</v>
      </c>
      <c r="D34" s="56" t="s">
        <v>304</v>
      </c>
      <c r="E34" s="58">
        <v>1</v>
      </c>
      <c r="F34" s="57" t="s">
        <v>260</v>
      </c>
      <c r="G34" s="59">
        <v>0</v>
      </c>
      <c r="H34" s="16">
        <v>936.46</v>
      </c>
      <c r="I34" s="16">
        <v>3745.85</v>
      </c>
      <c r="J34" s="17">
        <f t="shared" si="0"/>
        <v>4682.3099999999995</v>
      </c>
      <c r="K34" s="18"/>
      <c r="L34" s="18"/>
      <c r="M34" s="18"/>
      <c r="N34" s="18"/>
      <c r="O34" s="18"/>
      <c r="P34" s="18"/>
      <c r="Q34" s="18"/>
      <c r="R34" s="51"/>
      <c r="S34" s="51"/>
      <c r="T34" s="51"/>
      <c r="U34" s="51"/>
      <c r="V34" s="51"/>
      <c r="W34" s="51"/>
      <c r="X34" s="51"/>
      <c r="Y34" s="51"/>
      <c r="Z34" s="51"/>
      <c r="AA34" s="5"/>
      <c r="AB34" s="5"/>
      <c r="AC34" s="5"/>
      <c r="AD34" s="5"/>
    </row>
    <row r="35" spans="1:30" ht="14.4" x14ac:dyDescent="0.25">
      <c r="A35" s="57" t="s">
        <v>204</v>
      </c>
      <c r="B35" s="56" t="s">
        <v>33</v>
      </c>
      <c r="C35" s="55" t="s">
        <v>238</v>
      </c>
      <c r="D35" s="56" t="s">
        <v>304</v>
      </c>
      <c r="E35" s="58">
        <v>1</v>
      </c>
      <c r="F35" s="57" t="s">
        <v>261</v>
      </c>
      <c r="G35" s="59">
        <v>0</v>
      </c>
      <c r="H35" s="16">
        <v>936.46</v>
      </c>
      <c r="I35" s="16">
        <v>3745.85</v>
      </c>
      <c r="J35" s="17">
        <f t="shared" si="0"/>
        <v>4682.3099999999995</v>
      </c>
      <c r="K35" s="18"/>
      <c r="L35" s="18"/>
      <c r="M35" s="18"/>
      <c r="N35" s="18"/>
      <c r="O35" s="18"/>
      <c r="P35" s="18"/>
      <c r="Q35" s="18"/>
      <c r="R35" s="51"/>
      <c r="S35" s="51"/>
      <c r="T35" s="51"/>
      <c r="U35" s="51"/>
      <c r="V35" s="51"/>
      <c r="W35" s="51"/>
      <c r="X35" s="51"/>
      <c r="Y35" s="51"/>
      <c r="Z35" s="51"/>
      <c r="AA35" s="5"/>
      <c r="AB35" s="5"/>
      <c r="AC35" s="5"/>
      <c r="AD35" s="5"/>
    </row>
    <row r="36" spans="1:30" ht="14.4" x14ac:dyDescent="0.25">
      <c r="A36" s="57" t="s">
        <v>205</v>
      </c>
      <c r="B36" s="56" t="s">
        <v>33</v>
      </c>
      <c r="C36" s="55" t="s">
        <v>238</v>
      </c>
      <c r="D36" s="56" t="s">
        <v>304</v>
      </c>
      <c r="E36" s="58">
        <v>1</v>
      </c>
      <c r="F36" s="57" t="s">
        <v>262</v>
      </c>
      <c r="G36" s="59">
        <v>0</v>
      </c>
      <c r="H36" s="16">
        <v>936.46</v>
      </c>
      <c r="I36" s="16">
        <v>3745.85</v>
      </c>
      <c r="J36" s="17">
        <f t="shared" si="0"/>
        <v>4682.3099999999995</v>
      </c>
      <c r="K36" s="18"/>
      <c r="L36" s="18"/>
      <c r="M36" s="18"/>
      <c r="N36" s="18"/>
      <c r="O36" s="18"/>
      <c r="P36" s="18"/>
      <c r="Q36" s="18"/>
      <c r="R36" s="51"/>
      <c r="S36" s="51"/>
      <c r="T36" s="51"/>
      <c r="U36" s="51"/>
      <c r="V36" s="51"/>
      <c r="W36" s="51"/>
      <c r="X36" s="51"/>
      <c r="Y36" s="51"/>
      <c r="Z36" s="51"/>
      <c r="AA36" s="5"/>
      <c r="AB36" s="5"/>
      <c r="AC36" s="5"/>
      <c r="AD36" s="5"/>
    </row>
    <row r="37" spans="1:30" ht="14.4" x14ac:dyDescent="0.25">
      <c r="A37" s="57" t="s">
        <v>206</v>
      </c>
      <c r="B37" s="56" t="s">
        <v>33</v>
      </c>
      <c r="C37" s="55" t="s">
        <v>238</v>
      </c>
      <c r="D37" s="56" t="s">
        <v>304</v>
      </c>
      <c r="E37" s="58">
        <v>1</v>
      </c>
      <c r="F37" s="57" t="s">
        <v>263</v>
      </c>
      <c r="G37" s="59">
        <v>0</v>
      </c>
      <c r="H37" s="16">
        <v>936.46</v>
      </c>
      <c r="I37" s="16">
        <v>3745.85</v>
      </c>
      <c r="J37" s="17">
        <f t="shared" si="0"/>
        <v>4682.3099999999995</v>
      </c>
      <c r="K37" s="18"/>
      <c r="L37" s="18"/>
      <c r="M37" s="18"/>
      <c r="N37" s="18"/>
      <c r="O37" s="18"/>
      <c r="P37" s="18"/>
      <c r="Q37" s="18"/>
      <c r="R37" s="51"/>
      <c r="S37" s="51"/>
      <c r="T37" s="51"/>
      <c r="U37" s="51"/>
      <c r="V37" s="51"/>
      <c r="W37" s="51"/>
      <c r="X37" s="51"/>
      <c r="Y37" s="51"/>
      <c r="Z37" s="51"/>
      <c r="AA37" s="5"/>
      <c r="AB37" s="5"/>
      <c r="AC37" s="5"/>
      <c r="AD37" s="5"/>
    </row>
    <row r="38" spans="1:30" ht="14.4" x14ac:dyDescent="0.25">
      <c r="A38" s="57" t="s">
        <v>207</v>
      </c>
      <c r="B38" s="56" t="s">
        <v>33</v>
      </c>
      <c r="C38" s="55" t="s">
        <v>238</v>
      </c>
      <c r="D38" s="56" t="s">
        <v>304</v>
      </c>
      <c r="E38" s="58">
        <v>1</v>
      </c>
      <c r="F38" s="57" t="s">
        <v>264</v>
      </c>
      <c r="G38" s="59">
        <v>0</v>
      </c>
      <c r="H38" s="16">
        <v>936.46</v>
      </c>
      <c r="I38" s="16">
        <v>3745.85</v>
      </c>
      <c r="J38" s="17">
        <f t="shared" si="0"/>
        <v>4682.3099999999995</v>
      </c>
      <c r="K38" s="18"/>
      <c r="L38" s="18"/>
      <c r="M38" s="18"/>
      <c r="N38" s="18"/>
      <c r="O38" s="18"/>
      <c r="P38" s="18"/>
      <c r="Q38" s="18"/>
      <c r="R38" s="51"/>
      <c r="S38" s="51"/>
      <c r="T38" s="51"/>
      <c r="U38" s="51"/>
      <c r="V38" s="51"/>
      <c r="W38" s="51"/>
      <c r="X38" s="51"/>
      <c r="Y38" s="51"/>
      <c r="Z38" s="51"/>
      <c r="AA38" s="5"/>
      <c r="AB38" s="5"/>
      <c r="AC38" s="5"/>
      <c r="AD38" s="5"/>
    </row>
    <row r="39" spans="1:30" ht="14.4" x14ac:dyDescent="0.25">
      <c r="A39" s="57" t="s">
        <v>208</v>
      </c>
      <c r="B39" s="56" t="s">
        <v>33</v>
      </c>
      <c r="C39" s="55" t="s">
        <v>238</v>
      </c>
      <c r="D39" s="56" t="s">
        <v>304</v>
      </c>
      <c r="E39" s="58">
        <v>1</v>
      </c>
      <c r="F39" s="57" t="s">
        <v>265</v>
      </c>
      <c r="G39" s="59">
        <v>0</v>
      </c>
      <c r="H39" s="16">
        <v>936.46</v>
      </c>
      <c r="I39" s="16">
        <v>3745.85</v>
      </c>
      <c r="J39" s="17">
        <f t="shared" si="0"/>
        <v>4682.3099999999995</v>
      </c>
      <c r="K39" s="18"/>
      <c r="L39" s="18"/>
      <c r="M39" s="18"/>
      <c r="N39" s="18"/>
      <c r="O39" s="18"/>
      <c r="P39" s="18"/>
      <c r="Q39" s="18"/>
      <c r="R39" s="51"/>
      <c r="S39" s="51"/>
      <c r="T39" s="51"/>
      <c r="U39" s="51"/>
      <c r="V39" s="51"/>
      <c r="W39" s="51"/>
      <c r="X39" s="51"/>
      <c r="Y39" s="51"/>
      <c r="Z39" s="51"/>
      <c r="AA39" s="5"/>
      <c r="AB39" s="5"/>
      <c r="AC39" s="5"/>
      <c r="AD39" s="5"/>
    </row>
    <row r="40" spans="1:30" ht="14.4" x14ac:dyDescent="0.25">
      <c r="A40" s="57" t="s">
        <v>209</v>
      </c>
      <c r="B40" s="56" t="s">
        <v>33</v>
      </c>
      <c r="C40" s="55" t="s">
        <v>238</v>
      </c>
      <c r="D40" s="56" t="s">
        <v>304</v>
      </c>
      <c r="E40" s="58">
        <v>1</v>
      </c>
      <c r="F40" s="57" t="s">
        <v>266</v>
      </c>
      <c r="G40" s="59">
        <v>0</v>
      </c>
      <c r="H40" s="16">
        <v>936.46</v>
      </c>
      <c r="I40" s="16">
        <v>3745.85</v>
      </c>
      <c r="J40" s="17">
        <f t="shared" si="0"/>
        <v>4682.3099999999995</v>
      </c>
      <c r="K40" s="18"/>
      <c r="L40" s="18"/>
      <c r="M40" s="18"/>
      <c r="N40" s="18"/>
      <c r="O40" s="18"/>
      <c r="P40" s="18"/>
      <c r="Q40" s="18"/>
      <c r="R40" s="51"/>
      <c r="S40" s="51"/>
      <c r="T40" s="51"/>
      <c r="U40" s="51"/>
      <c r="V40" s="51"/>
      <c r="W40" s="51"/>
      <c r="X40" s="51"/>
      <c r="Y40" s="51"/>
      <c r="Z40" s="51"/>
      <c r="AA40" s="5"/>
      <c r="AB40" s="5"/>
      <c r="AC40" s="5"/>
      <c r="AD40" s="5"/>
    </row>
    <row r="41" spans="1:30" ht="14.4" x14ac:dyDescent="0.25">
      <c r="A41" s="57" t="s">
        <v>210</v>
      </c>
      <c r="B41" s="56" t="s">
        <v>33</v>
      </c>
      <c r="C41" s="55" t="s">
        <v>238</v>
      </c>
      <c r="D41" s="56" t="s">
        <v>304</v>
      </c>
      <c r="E41" s="58">
        <v>1</v>
      </c>
      <c r="F41" s="57" t="s">
        <v>267</v>
      </c>
      <c r="G41" s="59">
        <v>0</v>
      </c>
      <c r="H41" s="16">
        <v>936.46</v>
      </c>
      <c r="I41" s="16">
        <v>3745.85</v>
      </c>
      <c r="J41" s="17">
        <f t="shared" si="0"/>
        <v>4682.3099999999995</v>
      </c>
      <c r="K41" s="18"/>
      <c r="L41" s="18"/>
      <c r="M41" s="18"/>
      <c r="N41" s="18"/>
      <c r="O41" s="18"/>
      <c r="P41" s="18"/>
      <c r="Q41" s="18"/>
      <c r="R41" s="51"/>
      <c r="S41" s="51"/>
      <c r="T41" s="51"/>
      <c r="U41" s="51"/>
      <c r="V41" s="51"/>
      <c r="W41" s="51"/>
      <c r="X41" s="51"/>
      <c r="Y41" s="51"/>
      <c r="Z41" s="51"/>
      <c r="AA41" s="5"/>
      <c r="AB41" s="5"/>
      <c r="AC41" s="5"/>
      <c r="AD41" s="5"/>
    </row>
    <row r="42" spans="1:30" ht="14.4" x14ac:dyDescent="0.25">
      <c r="A42" s="57" t="s">
        <v>211</v>
      </c>
      <c r="B42" s="56" t="s">
        <v>33</v>
      </c>
      <c r="C42" s="55" t="s">
        <v>238</v>
      </c>
      <c r="D42" s="56" t="s">
        <v>304</v>
      </c>
      <c r="E42" s="58">
        <v>1</v>
      </c>
      <c r="F42" s="57" t="s">
        <v>268</v>
      </c>
      <c r="G42" s="59">
        <v>0</v>
      </c>
      <c r="H42" s="16">
        <v>936.46</v>
      </c>
      <c r="I42" s="16">
        <v>3745.85</v>
      </c>
      <c r="J42" s="17">
        <f t="shared" si="0"/>
        <v>4682.3099999999995</v>
      </c>
      <c r="K42" s="18"/>
      <c r="L42" s="18"/>
      <c r="M42" s="18"/>
      <c r="N42" s="18"/>
      <c r="O42" s="18"/>
      <c r="P42" s="18"/>
      <c r="Q42" s="18"/>
      <c r="R42" s="51"/>
      <c r="S42" s="51"/>
      <c r="T42" s="51"/>
      <c r="U42" s="51"/>
      <c r="V42" s="51"/>
      <c r="W42" s="51"/>
      <c r="X42" s="51"/>
      <c r="Y42" s="51"/>
      <c r="Z42" s="51"/>
      <c r="AA42" s="5"/>
      <c r="AB42" s="5"/>
      <c r="AC42" s="5"/>
      <c r="AD42" s="5"/>
    </row>
    <row r="43" spans="1:30" ht="14.4" x14ac:dyDescent="0.25">
      <c r="A43" s="57" t="s">
        <v>211</v>
      </c>
      <c r="B43" s="56" t="s">
        <v>33</v>
      </c>
      <c r="C43" s="55" t="s">
        <v>238</v>
      </c>
      <c r="D43" s="56" t="s">
        <v>304</v>
      </c>
      <c r="E43" s="58">
        <v>1</v>
      </c>
      <c r="F43" s="57" t="s">
        <v>269</v>
      </c>
      <c r="G43" s="59">
        <v>0</v>
      </c>
      <c r="H43" s="16">
        <v>936.46</v>
      </c>
      <c r="I43" s="16">
        <v>3745.85</v>
      </c>
      <c r="J43" s="17">
        <f t="shared" si="0"/>
        <v>4682.3099999999995</v>
      </c>
      <c r="K43" s="18"/>
      <c r="L43" s="18"/>
      <c r="M43" s="18"/>
      <c r="N43" s="18"/>
      <c r="O43" s="18"/>
      <c r="P43" s="18"/>
      <c r="Q43" s="18"/>
      <c r="R43" s="51"/>
      <c r="S43" s="51"/>
      <c r="T43" s="51"/>
      <c r="U43" s="51"/>
      <c r="V43" s="51"/>
      <c r="W43" s="51"/>
      <c r="X43" s="51"/>
      <c r="Y43" s="51"/>
      <c r="Z43" s="51"/>
      <c r="AA43" s="5"/>
      <c r="AB43" s="5"/>
      <c r="AC43" s="5"/>
      <c r="AD43" s="5"/>
    </row>
    <row r="44" spans="1:30" ht="14.4" x14ac:dyDescent="0.25">
      <c r="A44" s="57" t="s">
        <v>212</v>
      </c>
      <c r="B44" s="56" t="s">
        <v>33</v>
      </c>
      <c r="C44" s="55" t="s">
        <v>238</v>
      </c>
      <c r="D44" s="56" t="s">
        <v>304</v>
      </c>
      <c r="E44" s="58">
        <v>1</v>
      </c>
      <c r="F44" s="57" t="s">
        <v>270</v>
      </c>
      <c r="G44" s="59">
        <v>0</v>
      </c>
      <c r="H44" s="16">
        <v>936.46</v>
      </c>
      <c r="I44" s="16">
        <v>3745.85</v>
      </c>
      <c r="J44" s="17">
        <f t="shared" si="0"/>
        <v>4682.3099999999995</v>
      </c>
      <c r="K44" s="18"/>
      <c r="L44" s="18"/>
      <c r="M44" s="18"/>
      <c r="N44" s="18"/>
      <c r="O44" s="18"/>
      <c r="P44" s="18"/>
      <c r="Q44" s="18"/>
      <c r="R44" s="51"/>
      <c r="S44" s="51"/>
      <c r="T44" s="51"/>
      <c r="U44" s="51"/>
      <c r="V44" s="51"/>
      <c r="W44" s="51"/>
      <c r="X44" s="51"/>
      <c r="Y44" s="51"/>
      <c r="Z44" s="51"/>
      <c r="AA44" s="5"/>
      <c r="AB44" s="5"/>
      <c r="AC44" s="5"/>
      <c r="AD44" s="5"/>
    </row>
    <row r="45" spans="1:30" ht="14.4" x14ac:dyDescent="0.25">
      <c r="A45" s="57" t="s">
        <v>213</v>
      </c>
      <c r="B45" s="56" t="s">
        <v>33</v>
      </c>
      <c r="C45" s="55" t="s">
        <v>238</v>
      </c>
      <c r="D45" s="56" t="s">
        <v>304</v>
      </c>
      <c r="E45" s="58">
        <v>1</v>
      </c>
      <c r="F45" s="57" t="s">
        <v>271</v>
      </c>
      <c r="G45" s="59">
        <v>0</v>
      </c>
      <c r="H45" s="16">
        <v>936.46</v>
      </c>
      <c r="I45" s="16">
        <v>3745.85</v>
      </c>
      <c r="J45" s="17">
        <f t="shared" si="0"/>
        <v>4682.3099999999995</v>
      </c>
      <c r="K45" s="18"/>
      <c r="L45" s="18"/>
      <c r="M45" s="18"/>
      <c r="N45" s="18"/>
      <c r="O45" s="18"/>
      <c r="P45" s="18"/>
      <c r="Q45" s="18"/>
      <c r="R45" s="51"/>
      <c r="S45" s="51"/>
      <c r="T45" s="51"/>
      <c r="U45" s="51"/>
      <c r="V45" s="51"/>
      <c r="W45" s="51"/>
      <c r="X45" s="51"/>
      <c r="Y45" s="51"/>
      <c r="Z45" s="51"/>
      <c r="AA45" s="5"/>
      <c r="AB45" s="5"/>
      <c r="AC45" s="5"/>
      <c r="AD45" s="5"/>
    </row>
    <row r="46" spans="1:30" ht="14.4" x14ac:dyDescent="0.25">
      <c r="A46" s="57" t="s">
        <v>208</v>
      </c>
      <c r="B46" s="56" t="s">
        <v>33</v>
      </c>
      <c r="C46" s="55" t="s">
        <v>238</v>
      </c>
      <c r="D46" s="56" t="s">
        <v>304</v>
      </c>
      <c r="E46" s="58">
        <v>1</v>
      </c>
      <c r="F46" s="57" t="s">
        <v>272</v>
      </c>
      <c r="G46" s="59">
        <v>0</v>
      </c>
      <c r="H46" s="16">
        <v>936.46</v>
      </c>
      <c r="I46" s="16">
        <v>3745.85</v>
      </c>
      <c r="J46" s="17">
        <f t="shared" si="0"/>
        <v>4682.3099999999995</v>
      </c>
      <c r="K46" s="18"/>
      <c r="L46" s="18"/>
      <c r="M46" s="18"/>
      <c r="N46" s="18"/>
      <c r="O46" s="18"/>
      <c r="P46" s="18"/>
      <c r="Q46" s="18"/>
      <c r="R46" s="51"/>
      <c r="S46" s="51"/>
      <c r="T46" s="51"/>
      <c r="U46" s="51"/>
      <c r="V46" s="51"/>
      <c r="W46" s="51"/>
      <c r="X46" s="51"/>
      <c r="Y46" s="51"/>
      <c r="Z46" s="51"/>
      <c r="AA46" s="5"/>
      <c r="AB46" s="5"/>
      <c r="AC46" s="5"/>
      <c r="AD46" s="5"/>
    </row>
    <row r="47" spans="1:30" ht="14.4" x14ac:dyDescent="0.25">
      <c r="A47" s="57" t="s">
        <v>214</v>
      </c>
      <c r="B47" s="56" t="s">
        <v>33</v>
      </c>
      <c r="C47" s="55" t="s">
        <v>238</v>
      </c>
      <c r="D47" s="56" t="s">
        <v>304</v>
      </c>
      <c r="E47" s="58">
        <v>1</v>
      </c>
      <c r="F47" s="57" t="s">
        <v>273</v>
      </c>
      <c r="G47" s="59">
        <v>0</v>
      </c>
      <c r="H47" s="16">
        <v>936.46</v>
      </c>
      <c r="I47" s="16">
        <v>3745.85</v>
      </c>
      <c r="J47" s="17">
        <f t="shared" si="0"/>
        <v>4682.3099999999995</v>
      </c>
      <c r="K47" s="18"/>
      <c r="L47" s="18"/>
      <c r="M47" s="18"/>
      <c r="N47" s="18"/>
      <c r="O47" s="18"/>
      <c r="P47" s="18"/>
      <c r="Q47" s="18"/>
      <c r="R47" s="51"/>
      <c r="S47" s="51"/>
      <c r="T47" s="51"/>
      <c r="U47" s="51"/>
      <c r="V47" s="51"/>
      <c r="W47" s="51"/>
      <c r="X47" s="51"/>
      <c r="Y47" s="51"/>
      <c r="Z47" s="51"/>
      <c r="AA47" s="5"/>
      <c r="AB47" s="5"/>
      <c r="AC47" s="5"/>
      <c r="AD47" s="5"/>
    </row>
    <row r="48" spans="1:30" ht="14.4" x14ac:dyDescent="0.25">
      <c r="A48" s="57" t="s">
        <v>204</v>
      </c>
      <c r="B48" s="56" t="s">
        <v>33</v>
      </c>
      <c r="C48" s="55" t="s">
        <v>238</v>
      </c>
      <c r="D48" s="56" t="s">
        <v>304</v>
      </c>
      <c r="E48" s="58">
        <v>1</v>
      </c>
      <c r="F48" s="57" t="s">
        <v>274</v>
      </c>
      <c r="G48" s="59">
        <v>0</v>
      </c>
      <c r="H48" s="16">
        <v>936.46</v>
      </c>
      <c r="I48" s="16">
        <v>3745.85</v>
      </c>
      <c r="J48" s="17">
        <f t="shared" si="0"/>
        <v>4682.3099999999995</v>
      </c>
      <c r="K48" s="18"/>
      <c r="L48" s="18"/>
      <c r="M48" s="18"/>
      <c r="N48" s="18"/>
      <c r="O48" s="18"/>
      <c r="P48" s="18"/>
      <c r="Q48" s="18"/>
      <c r="R48" s="51"/>
      <c r="S48" s="51"/>
      <c r="T48" s="51"/>
      <c r="U48" s="51"/>
      <c r="V48" s="51"/>
      <c r="W48" s="51"/>
      <c r="X48" s="51"/>
      <c r="Y48" s="51"/>
      <c r="Z48" s="51"/>
      <c r="AA48" s="5"/>
      <c r="AB48" s="5"/>
      <c r="AC48" s="5"/>
      <c r="AD48" s="5"/>
    </row>
    <row r="49" spans="1:30" ht="14.4" x14ac:dyDescent="0.25">
      <c r="A49" s="57" t="s">
        <v>208</v>
      </c>
      <c r="B49" s="56" t="s">
        <v>33</v>
      </c>
      <c r="C49" s="55" t="s">
        <v>238</v>
      </c>
      <c r="D49" s="56" t="s">
        <v>304</v>
      </c>
      <c r="E49" s="58">
        <v>1</v>
      </c>
      <c r="F49" s="57" t="s">
        <v>275</v>
      </c>
      <c r="G49" s="59">
        <v>0</v>
      </c>
      <c r="H49" s="16">
        <v>936.46</v>
      </c>
      <c r="I49" s="16">
        <v>3745.85</v>
      </c>
      <c r="J49" s="17">
        <f t="shared" si="0"/>
        <v>4682.3099999999995</v>
      </c>
      <c r="K49" s="18"/>
      <c r="L49" s="18"/>
      <c r="M49" s="18"/>
      <c r="N49" s="18"/>
      <c r="O49" s="18"/>
      <c r="P49" s="18"/>
      <c r="Q49" s="18"/>
      <c r="R49" s="51"/>
      <c r="S49" s="51"/>
      <c r="T49" s="51"/>
      <c r="U49" s="51"/>
      <c r="V49" s="51"/>
      <c r="W49" s="51"/>
      <c r="X49" s="51"/>
      <c r="Y49" s="51"/>
      <c r="Z49" s="51"/>
      <c r="AA49" s="5"/>
      <c r="AB49" s="5"/>
      <c r="AC49" s="5"/>
      <c r="AD49" s="5"/>
    </row>
    <row r="50" spans="1:30" ht="14.4" x14ac:dyDescent="0.25">
      <c r="A50" s="57" t="s">
        <v>215</v>
      </c>
      <c r="B50" s="56" t="s">
        <v>33</v>
      </c>
      <c r="C50" s="55" t="s">
        <v>238</v>
      </c>
      <c r="D50" s="56" t="s">
        <v>304</v>
      </c>
      <c r="E50" s="58">
        <v>1</v>
      </c>
      <c r="F50" s="57" t="s">
        <v>276</v>
      </c>
      <c r="G50" s="59">
        <v>0</v>
      </c>
      <c r="H50" s="16">
        <v>936.46</v>
      </c>
      <c r="I50" s="16">
        <v>3745.85</v>
      </c>
      <c r="J50" s="17">
        <f t="shared" si="0"/>
        <v>4682.3099999999995</v>
      </c>
      <c r="K50" s="18"/>
      <c r="L50" s="18"/>
      <c r="M50" s="18"/>
      <c r="N50" s="18"/>
      <c r="O50" s="18"/>
      <c r="P50" s="18"/>
      <c r="Q50" s="18"/>
      <c r="R50" s="51"/>
      <c r="S50" s="51"/>
      <c r="T50" s="51"/>
      <c r="U50" s="51"/>
      <c r="V50" s="51"/>
      <c r="W50" s="51"/>
      <c r="X50" s="51"/>
      <c r="Y50" s="51"/>
      <c r="Z50" s="51"/>
      <c r="AA50" s="5"/>
      <c r="AB50" s="5"/>
      <c r="AC50" s="5"/>
      <c r="AD50" s="5"/>
    </row>
    <row r="51" spans="1:30" ht="14.4" x14ac:dyDescent="0.25">
      <c r="A51" s="57" t="s">
        <v>216</v>
      </c>
      <c r="B51" s="56" t="s">
        <v>33</v>
      </c>
      <c r="C51" s="55" t="s">
        <v>238</v>
      </c>
      <c r="D51" s="56" t="s">
        <v>304</v>
      </c>
      <c r="E51" s="58">
        <v>1</v>
      </c>
      <c r="F51" s="57" t="s">
        <v>277</v>
      </c>
      <c r="G51" s="59">
        <v>0</v>
      </c>
      <c r="H51" s="16">
        <v>936.46</v>
      </c>
      <c r="I51" s="16">
        <v>3745.85</v>
      </c>
      <c r="J51" s="17">
        <f t="shared" si="0"/>
        <v>4682.3099999999995</v>
      </c>
      <c r="K51" s="18"/>
      <c r="L51" s="18"/>
      <c r="M51" s="18"/>
      <c r="N51" s="18"/>
      <c r="O51" s="18"/>
      <c r="P51" s="18"/>
      <c r="Q51" s="18"/>
      <c r="R51" s="51"/>
      <c r="S51" s="51"/>
      <c r="T51" s="51"/>
      <c r="U51" s="51"/>
      <c r="V51" s="51"/>
      <c r="W51" s="51"/>
      <c r="X51" s="51"/>
      <c r="Y51" s="51"/>
      <c r="Z51" s="51"/>
      <c r="AA51" s="5"/>
      <c r="AB51" s="5"/>
      <c r="AC51" s="5"/>
      <c r="AD51" s="5"/>
    </row>
    <row r="52" spans="1:30" ht="14.4" x14ac:dyDescent="0.25">
      <c r="A52" s="57" t="s">
        <v>216</v>
      </c>
      <c r="B52" s="56" t="s">
        <v>33</v>
      </c>
      <c r="C52" s="55" t="s">
        <v>238</v>
      </c>
      <c r="D52" s="56" t="s">
        <v>304</v>
      </c>
      <c r="E52" s="58">
        <v>1</v>
      </c>
      <c r="F52" s="57" t="s">
        <v>278</v>
      </c>
      <c r="G52" s="59">
        <v>0</v>
      </c>
      <c r="H52" s="16">
        <v>936.46</v>
      </c>
      <c r="I52" s="16">
        <v>3745.85</v>
      </c>
      <c r="J52" s="17">
        <f t="shared" si="0"/>
        <v>4682.3099999999995</v>
      </c>
      <c r="K52" s="18"/>
      <c r="L52" s="18"/>
      <c r="M52" s="18"/>
      <c r="N52" s="18"/>
      <c r="O52" s="18"/>
      <c r="P52" s="18"/>
      <c r="Q52" s="18"/>
      <c r="R52" s="51"/>
      <c r="S52" s="51"/>
      <c r="T52" s="51"/>
      <c r="U52" s="51"/>
      <c r="V52" s="51"/>
      <c r="W52" s="51"/>
      <c r="X52" s="51"/>
      <c r="Y52" s="51"/>
      <c r="Z52" s="51"/>
      <c r="AA52" s="5"/>
      <c r="AB52" s="5"/>
      <c r="AC52" s="5"/>
      <c r="AD52" s="5"/>
    </row>
    <row r="53" spans="1:30" ht="14.4" x14ac:dyDescent="0.25">
      <c r="A53" s="57" t="s">
        <v>215</v>
      </c>
      <c r="B53" s="56" t="s">
        <v>33</v>
      </c>
      <c r="C53" s="55" t="s">
        <v>238</v>
      </c>
      <c r="D53" s="56" t="s">
        <v>304</v>
      </c>
      <c r="E53" s="58">
        <v>1</v>
      </c>
      <c r="F53" s="57" t="s">
        <v>279</v>
      </c>
      <c r="G53" s="59">
        <v>0</v>
      </c>
      <c r="H53" s="16">
        <v>936.46</v>
      </c>
      <c r="I53" s="16">
        <v>3745.85</v>
      </c>
      <c r="J53" s="17">
        <f t="shared" si="0"/>
        <v>4682.3099999999995</v>
      </c>
      <c r="K53" s="18"/>
      <c r="L53" s="18"/>
      <c r="M53" s="18"/>
      <c r="N53" s="18"/>
      <c r="O53" s="18"/>
      <c r="P53" s="18"/>
      <c r="Q53" s="18"/>
      <c r="R53" s="51"/>
      <c r="S53" s="51"/>
      <c r="T53" s="51"/>
      <c r="U53" s="51"/>
      <c r="V53" s="51"/>
      <c r="W53" s="51"/>
      <c r="X53" s="51"/>
      <c r="Y53" s="51"/>
      <c r="Z53" s="51"/>
      <c r="AA53" s="5"/>
      <c r="AB53" s="5"/>
      <c r="AC53" s="5"/>
      <c r="AD53" s="5"/>
    </row>
    <row r="54" spans="1:30" ht="14.4" x14ac:dyDescent="0.25">
      <c r="A54" s="57" t="s">
        <v>214</v>
      </c>
      <c r="B54" s="56" t="s">
        <v>33</v>
      </c>
      <c r="C54" s="55" t="s">
        <v>238</v>
      </c>
      <c r="D54" s="56" t="s">
        <v>304</v>
      </c>
      <c r="E54" s="58">
        <v>1</v>
      </c>
      <c r="F54" s="57" t="s">
        <v>310</v>
      </c>
      <c r="G54" s="59">
        <v>0</v>
      </c>
      <c r="H54" s="16">
        <v>936.46</v>
      </c>
      <c r="I54" s="16">
        <v>3745.85</v>
      </c>
      <c r="J54" s="17">
        <f t="shared" ref="J54" si="1">SUM(G54:I54)</f>
        <v>4682.3099999999995</v>
      </c>
      <c r="K54" s="18"/>
      <c r="L54" s="18"/>
      <c r="M54" s="18"/>
      <c r="N54" s="18"/>
      <c r="O54" s="18"/>
      <c r="P54" s="18"/>
      <c r="Q54" s="18"/>
      <c r="R54" s="51"/>
      <c r="S54" s="51"/>
      <c r="T54" s="51"/>
      <c r="U54" s="51"/>
      <c r="V54" s="51"/>
      <c r="W54" s="51"/>
      <c r="X54" s="51"/>
      <c r="Y54" s="51"/>
      <c r="Z54" s="51"/>
      <c r="AA54" s="5"/>
      <c r="AB54" s="5"/>
      <c r="AC54" s="5"/>
      <c r="AD54" s="5"/>
    </row>
    <row r="55" spans="1:30" ht="14.4" x14ac:dyDescent="0.25">
      <c r="A55" s="57" t="s">
        <v>217</v>
      </c>
      <c r="B55" s="56" t="s">
        <v>35</v>
      </c>
      <c r="C55" s="55" t="s">
        <v>238</v>
      </c>
      <c r="D55" s="56" t="s">
        <v>304</v>
      </c>
      <c r="E55" s="58">
        <v>1</v>
      </c>
      <c r="F55" s="57" t="s">
        <v>280</v>
      </c>
      <c r="G55" s="59">
        <v>0</v>
      </c>
      <c r="H55" s="16">
        <v>770.75</v>
      </c>
      <c r="I55" s="16">
        <v>3083.01</v>
      </c>
      <c r="J55" s="17">
        <f t="shared" si="0"/>
        <v>3853.76</v>
      </c>
      <c r="K55" s="18"/>
      <c r="L55" s="18"/>
      <c r="M55" s="18"/>
      <c r="N55" s="18"/>
      <c r="O55" s="18"/>
      <c r="P55" s="18"/>
      <c r="Q55" s="18"/>
      <c r="R55" s="51"/>
      <c r="S55" s="51"/>
      <c r="T55" s="51"/>
      <c r="U55" s="51"/>
      <c r="V55" s="51"/>
      <c r="W55" s="51"/>
      <c r="X55" s="51"/>
      <c r="Y55" s="51"/>
      <c r="Z55" s="51"/>
      <c r="AA55" s="5"/>
      <c r="AB55" s="5"/>
      <c r="AC55" s="5"/>
      <c r="AD55" s="5"/>
    </row>
    <row r="56" spans="1:30" ht="14.4" x14ac:dyDescent="0.25">
      <c r="A56" s="57" t="s">
        <v>218</v>
      </c>
      <c r="B56" s="56" t="s">
        <v>35</v>
      </c>
      <c r="C56" s="55" t="s">
        <v>238</v>
      </c>
      <c r="D56" s="56" t="s">
        <v>304</v>
      </c>
      <c r="E56" s="58">
        <v>1</v>
      </c>
      <c r="F56" s="57" t="s">
        <v>281</v>
      </c>
      <c r="G56" s="59">
        <v>0</v>
      </c>
      <c r="H56" s="16">
        <v>770.75</v>
      </c>
      <c r="I56" s="16">
        <v>3083.01</v>
      </c>
      <c r="J56" s="17">
        <f t="shared" si="0"/>
        <v>3853.76</v>
      </c>
      <c r="K56" s="18"/>
      <c r="L56" s="18"/>
      <c r="M56" s="18"/>
      <c r="N56" s="18"/>
      <c r="O56" s="18"/>
      <c r="P56" s="18"/>
      <c r="Q56" s="18"/>
      <c r="R56" s="51"/>
      <c r="S56" s="51"/>
      <c r="T56" s="51"/>
      <c r="U56" s="51"/>
      <c r="V56" s="51"/>
      <c r="W56" s="51"/>
      <c r="X56" s="51"/>
      <c r="Y56" s="51"/>
      <c r="Z56" s="51"/>
      <c r="AA56" s="5"/>
      <c r="AB56" s="5"/>
      <c r="AC56" s="5"/>
      <c r="AD56" s="5"/>
    </row>
    <row r="57" spans="1:30" ht="14.4" x14ac:dyDescent="0.25">
      <c r="A57" s="57" t="s">
        <v>218</v>
      </c>
      <c r="B57" s="56" t="s">
        <v>35</v>
      </c>
      <c r="C57" s="55" t="s">
        <v>238</v>
      </c>
      <c r="D57" s="56" t="s">
        <v>304</v>
      </c>
      <c r="E57" s="58">
        <v>1</v>
      </c>
      <c r="F57" s="57" t="s">
        <v>282</v>
      </c>
      <c r="G57" s="59">
        <v>0</v>
      </c>
      <c r="H57" s="16">
        <v>770.75</v>
      </c>
      <c r="I57" s="16">
        <v>3083.01</v>
      </c>
      <c r="J57" s="17">
        <f t="shared" si="0"/>
        <v>3853.76</v>
      </c>
      <c r="K57" s="18"/>
      <c r="L57" s="18"/>
      <c r="M57" s="18"/>
      <c r="N57" s="18"/>
      <c r="O57" s="18"/>
      <c r="P57" s="18"/>
      <c r="Q57" s="18"/>
      <c r="R57" s="51"/>
      <c r="S57" s="51"/>
      <c r="T57" s="51"/>
      <c r="U57" s="51"/>
      <c r="V57" s="51"/>
      <c r="W57" s="51"/>
      <c r="X57" s="51"/>
      <c r="Y57" s="51"/>
      <c r="Z57" s="51"/>
      <c r="AA57" s="5"/>
      <c r="AB57" s="5"/>
      <c r="AC57" s="5"/>
      <c r="AD57" s="5"/>
    </row>
    <row r="58" spans="1:30" ht="14.4" x14ac:dyDescent="0.25">
      <c r="A58" s="57" t="s">
        <v>219</v>
      </c>
      <c r="B58" s="56" t="s">
        <v>35</v>
      </c>
      <c r="C58" s="55" t="s">
        <v>238</v>
      </c>
      <c r="D58" s="56" t="s">
        <v>304</v>
      </c>
      <c r="E58" s="58">
        <v>1</v>
      </c>
      <c r="F58" s="57" t="s">
        <v>283</v>
      </c>
      <c r="G58" s="59">
        <v>0</v>
      </c>
      <c r="H58" s="16">
        <v>770.75</v>
      </c>
      <c r="I58" s="16">
        <v>3083.01</v>
      </c>
      <c r="J58" s="17">
        <f t="shared" si="0"/>
        <v>3853.76</v>
      </c>
      <c r="K58" s="18"/>
      <c r="L58" s="18"/>
      <c r="M58" s="18"/>
      <c r="N58" s="18"/>
      <c r="O58" s="18"/>
      <c r="P58" s="18"/>
      <c r="Q58" s="18"/>
      <c r="R58" s="51"/>
      <c r="S58" s="51"/>
      <c r="T58" s="51"/>
      <c r="U58" s="51"/>
      <c r="V58" s="51"/>
      <c r="W58" s="51"/>
      <c r="X58" s="51"/>
      <c r="Y58" s="51"/>
      <c r="Z58" s="51"/>
      <c r="AA58" s="5"/>
      <c r="AB58" s="5"/>
      <c r="AC58" s="5"/>
      <c r="AD58" s="5"/>
    </row>
    <row r="59" spans="1:30" ht="14.4" x14ac:dyDescent="0.25">
      <c r="A59" s="57" t="s">
        <v>220</v>
      </c>
      <c r="B59" s="56" t="s">
        <v>35</v>
      </c>
      <c r="C59" s="55" t="s">
        <v>238</v>
      </c>
      <c r="D59" s="56" t="s">
        <v>304</v>
      </c>
      <c r="E59" s="58">
        <v>1</v>
      </c>
      <c r="F59" s="57" t="s">
        <v>284</v>
      </c>
      <c r="G59" s="59">
        <v>0</v>
      </c>
      <c r="H59" s="16">
        <v>770.75</v>
      </c>
      <c r="I59" s="16">
        <v>3083.01</v>
      </c>
      <c r="J59" s="17">
        <f t="shared" si="0"/>
        <v>3853.76</v>
      </c>
      <c r="K59" s="18"/>
      <c r="L59" s="18"/>
      <c r="M59" s="18"/>
      <c r="N59" s="18"/>
      <c r="O59" s="18"/>
      <c r="P59" s="18"/>
      <c r="Q59" s="18"/>
      <c r="R59" s="51"/>
      <c r="S59" s="51"/>
      <c r="T59" s="51"/>
      <c r="U59" s="51"/>
      <c r="V59" s="51"/>
      <c r="W59" s="51"/>
      <c r="X59" s="51"/>
      <c r="Y59" s="51"/>
      <c r="Z59" s="51"/>
      <c r="AA59" s="5"/>
      <c r="AB59" s="5"/>
      <c r="AC59" s="5"/>
      <c r="AD59" s="5"/>
    </row>
    <row r="60" spans="1:30" ht="14.4" x14ac:dyDescent="0.25">
      <c r="A60" s="57" t="s">
        <v>221</v>
      </c>
      <c r="B60" s="56" t="s">
        <v>35</v>
      </c>
      <c r="C60" s="55" t="s">
        <v>238</v>
      </c>
      <c r="D60" s="56" t="s">
        <v>304</v>
      </c>
      <c r="E60" s="58">
        <v>1</v>
      </c>
      <c r="F60" s="57" t="s">
        <v>285</v>
      </c>
      <c r="G60" s="59">
        <v>0</v>
      </c>
      <c r="H60" s="16">
        <v>770.75</v>
      </c>
      <c r="I60" s="16">
        <v>3083.01</v>
      </c>
      <c r="J60" s="17">
        <f t="shared" si="0"/>
        <v>3853.76</v>
      </c>
      <c r="K60" s="18"/>
      <c r="L60" s="18"/>
      <c r="M60" s="18"/>
      <c r="N60" s="18"/>
      <c r="O60" s="18"/>
      <c r="P60" s="18"/>
      <c r="Q60" s="18"/>
      <c r="R60" s="51"/>
      <c r="S60" s="51"/>
      <c r="T60" s="51"/>
      <c r="U60" s="51"/>
      <c r="V60" s="51"/>
      <c r="W60" s="51"/>
      <c r="X60" s="51"/>
      <c r="Y60" s="51"/>
      <c r="Z60" s="51"/>
      <c r="AA60" s="5"/>
      <c r="AB60" s="5"/>
      <c r="AC60" s="5"/>
      <c r="AD60" s="5"/>
    </row>
    <row r="61" spans="1:30" ht="14.4" x14ac:dyDescent="0.25">
      <c r="A61" s="57" t="s">
        <v>218</v>
      </c>
      <c r="B61" s="56" t="s">
        <v>35</v>
      </c>
      <c r="C61" s="55" t="s">
        <v>238</v>
      </c>
      <c r="D61" s="56" t="s">
        <v>304</v>
      </c>
      <c r="E61" s="58">
        <v>1</v>
      </c>
      <c r="F61" s="57" t="s">
        <v>286</v>
      </c>
      <c r="G61" s="59">
        <v>0</v>
      </c>
      <c r="H61" s="16">
        <v>770.75</v>
      </c>
      <c r="I61" s="16">
        <v>3083.01</v>
      </c>
      <c r="J61" s="17">
        <f t="shared" si="0"/>
        <v>3853.76</v>
      </c>
      <c r="K61" s="18"/>
      <c r="L61" s="18"/>
      <c r="M61" s="18"/>
      <c r="N61" s="18"/>
      <c r="O61" s="18"/>
      <c r="P61" s="18"/>
      <c r="Q61" s="18"/>
      <c r="R61" s="51"/>
      <c r="S61" s="51"/>
      <c r="T61" s="51"/>
      <c r="U61" s="51"/>
      <c r="V61" s="51"/>
      <c r="W61" s="51"/>
      <c r="X61" s="51"/>
      <c r="Y61" s="51"/>
      <c r="Z61" s="51"/>
      <c r="AA61" s="5"/>
      <c r="AB61" s="5"/>
      <c r="AC61" s="5"/>
      <c r="AD61" s="5"/>
    </row>
    <row r="62" spans="1:30" ht="14.4" x14ac:dyDescent="0.25">
      <c r="A62" s="57" t="s">
        <v>222</v>
      </c>
      <c r="B62" s="56" t="s">
        <v>35</v>
      </c>
      <c r="C62" s="55" t="s">
        <v>238</v>
      </c>
      <c r="D62" s="56" t="s">
        <v>304</v>
      </c>
      <c r="E62" s="58">
        <v>1</v>
      </c>
      <c r="F62" s="57" t="s">
        <v>287</v>
      </c>
      <c r="G62" s="59">
        <v>0</v>
      </c>
      <c r="H62" s="16">
        <v>770.75</v>
      </c>
      <c r="I62" s="16">
        <v>3083.01</v>
      </c>
      <c r="J62" s="17">
        <f t="shared" si="0"/>
        <v>3853.76</v>
      </c>
      <c r="K62" s="18"/>
      <c r="L62" s="18"/>
      <c r="M62" s="18"/>
      <c r="N62" s="18"/>
      <c r="O62" s="18"/>
      <c r="P62" s="18"/>
      <c r="Q62" s="18"/>
      <c r="R62" s="51"/>
      <c r="S62" s="51"/>
      <c r="T62" s="51"/>
      <c r="U62" s="51"/>
      <c r="V62" s="51"/>
      <c r="W62" s="51"/>
      <c r="X62" s="51"/>
      <c r="Y62" s="51"/>
      <c r="Z62" s="51"/>
      <c r="AA62" s="5"/>
      <c r="AB62" s="5"/>
      <c r="AC62" s="5"/>
      <c r="AD62" s="5"/>
    </row>
    <row r="63" spans="1:30" ht="14.4" x14ac:dyDescent="0.25">
      <c r="A63" s="57" t="s">
        <v>223</v>
      </c>
      <c r="B63" s="56" t="s">
        <v>35</v>
      </c>
      <c r="C63" s="55" t="s">
        <v>238</v>
      </c>
      <c r="D63" s="56" t="s">
        <v>304</v>
      </c>
      <c r="E63" s="58">
        <v>1</v>
      </c>
      <c r="F63" s="57" t="s">
        <v>288</v>
      </c>
      <c r="G63" s="59">
        <v>0</v>
      </c>
      <c r="H63" s="16">
        <v>770.75</v>
      </c>
      <c r="I63" s="16">
        <v>3083.01</v>
      </c>
      <c r="J63" s="17">
        <f t="shared" si="0"/>
        <v>3853.76</v>
      </c>
      <c r="K63" s="18"/>
      <c r="L63" s="18"/>
      <c r="M63" s="18"/>
      <c r="N63" s="18"/>
      <c r="O63" s="18"/>
      <c r="P63" s="18"/>
      <c r="Q63" s="18"/>
      <c r="R63" s="51"/>
      <c r="S63" s="51"/>
      <c r="T63" s="51"/>
      <c r="U63" s="51"/>
      <c r="V63" s="51"/>
      <c r="W63" s="51"/>
      <c r="X63" s="51"/>
      <c r="Y63" s="51"/>
      <c r="Z63" s="51"/>
      <c r="AA63" s="5"/>
      <c r="AB63" s="5"/>
      <c r="AC63" s="5"/>
      <c r="AD63" s="5"/>
    </row>
    <row r="64" spans="1:30" ht="14.4" x14ac:dyDescent="0.25">
      <c r="A64" s="57" t="s">
        <v>224</v>
      </c>
      <c r="B64" s="56" t="s">
        <v>35</v>
      </c>
      <c r="C64" s="55" t="s">
        <v>238</v>
      </c>
      <c r="D64" s="56" t="s">
        <v>303</v>
      </c>
      <c r="E64" s="58">
        <v>1</v>
      </c>
      <c r="F64" s="57"/>
      <c r="G64" s="59"/>
      <c r="H64" s="16"/>
      <c r="I64" s="16"/>
      <c r="J64" s="17"/>
      <c r="K64" s="18"/>
      <c r="L64" s="18"/>
      <c r="M64" s="18"/>
      <c r="N64" s="18"/>
      <c r="O64" s="18"/>
      <c r="P64" s="18"/>
      <c r="Q64" s="18"/>
      <c r="R64" s="51"/>
      <c r="S64" s="51"/>
      <c r="T64" s="51"/>
      <c r="U64" s="51"/>
      <c r="V64" s="51"/>
      <c r="W64" s="51"/>
      <c r="X64" s="51"/>
      <c r="Y64" s="51"/>
      <c r="Z64" s="51"/>
      <c r="AA64" s="5"/>
      <c r="AB64" s="5"/>
      <c r="AC64" s="5"/>
      <c r="AD64" s="5"/>
    </row>
    <row r="65" spans="1:30" ht="14.4" x14ac:dyDescent="0.25">
      <c r="A65" s="57" t="s">
        <v>225</v>
      </c>
      <c r="B65" s="56" t="s">
        <v>37</v>
      </c>
      <c r="C65" s="55" t="s">
        <v>238</v>
      </c>
      <c r="D65" s="56" t="s">
        <v>303</v>
      </c>
      <c r="E65" s="58">
        <v>1</v>
      </c>
      <c r="F65" s="57" t="s">
        <v>295</v>
      </c>
      <c r="G65" s="59">
        <v>0</v>
      </c>
      <c r="H65" s="16">
        <v>500.99</v>
      </c>
      <c r="I65" s="16">
        <v>2003.96</v>
      </c>
      <c r="J65" s="17">
        <f t="shared" si="0"/>
        <v>2504.9499999999998</v>
      </c>
      <c r="K65" s="18"/>
      <c r="L65" s="18"/>
      <c r="M65" s="18"/>
      <c r="N65" s="18"/>
      <c r="O65" s="18"/>
      <c r="P65" s="18"/>
      <c r="Q65" s="18"/>
      <c r="R65" s="51"/>
      <c r="S65" s="51"/>
      <c r="T65" s="51"/>
      <c r="U65" s="51"/>
      <c r="V65" s="51"/>
      <c r="W65" s="51"/>
      <c r="X65" s="51"/>
      <c r="Y65" s="51"/>
      <c r="Z65" s="51"/>
      <c r="AA65" s="5"/>
      <c r="AB65" s="5"/>
      <c r="AC65" s="5"/>
      <c r="AD65" s="5"/>
    </row>
    <row r="66" spans="1:30" ht="14.4" x14ac:dyDescent="0.25">
      <c r="A66" s="57" t="s">
        <v>226</v>
      </c>
      <c r="B66" s="56" t="s">
        <v>37</v>
      </c>
      <c r="C66" s="55" t="s">
        <v>238</v>
      </c>
      <c r="D66" s="56" t="s">
        <v>303</v>
      </c>
      <c r="E66" s="58">
        <v>1</v>
      </c>
      <c r="F66" s="57"/>
      <c r="G66" s="59"/>
      <c r="H66" s="16"/>
      <c r="I66" s="16"/>
      <c r="J66" s="17"/>
      <c r="K66" s="18"/>
      <c r="L66" s="18"/>
      <c r="M66" s="18"/>
      <c r="N66" s="18"/>
      <c r="O66" s="18"/>
      <c r="P66" s="18"/>
      <c r="Q66" s="18"/>
      <c r="R66" s="51"/>
      <c r="S66" s="51"/>
      <c r="T66" s="51"/>
      <c r="U66" s="51"/>
      <c r="V66" s="51"/>
      <c r="W66" s="51"/>
      <c r="X66" s="51"/>
      <c r="Y66" s="51"/>
      <c r="Z66" s="51"/>
      <c r="AA66" s="5"/>
      <c r="AB66" s="5"/>
      <c r="AC66" s="5"/>
      <c r="AD66" s="5"/>
    </row>
    <row r="67" spans="1:30" ht="14.4" x14ac:dyDescent="0.25">
      <c r="A67" s="57" t="s">
        <v>227</v>
      </c>
      <c r="B67" s="56" t="s">
        <v>37</v>
      </c>
      <c r="C67" s="55" t="s">
        <v>238</v>
      </c>
      <c r="D67" s="56" t="s">
        <v>304</v>
      </c>
      <c r="E67" s="58">
        <v>1</v>
      </c>
      <c r="F67" s="57" t="s">
        <v>289</v>
      </c>
      <c r="G67" s="59">
        <v>0</v>
      </c>
      <c r="H67" s="16">
        <v>500.99</v>
      </c>
      <c r="I67" s="16">
        <v>2003.96</v>
      </c>
      <c r="J67" s="17">
        <f t="shared" si="0"/>
        <v>2504.9499999999998</v>
      </c>
      <c r="K67" s="18"/>
      <c r="L67" s="18"/>
      <c r="M67" s="18"/>
      <c r="N67" s="18"/>
      <c r="O67" s="18"/>
      <c r="P67" s="18"/>
      <c r="Q67" s="18"/>
      <c r="R67" s="51"/>
      <c r="S67" s="51"/>
      <c r="T67" s="51"/>
      <c r="U67" s="51"/>
      <c r="V67" s="51"/>
      <c r="W67" s="51"/>
      <c r="X67" s="51"/>
      <c r="Y67" s="51"/>
      <c r="Z67" s="51"/>
      <c r="AA67" s="5"/>
      <c r="AB67" s="5"/>
      <c r="AC67" s="5"/>
      <c r="AD67" s="5"/>
    </row>
    <row r="68" spans="1:30" ht="14.4" x14ac:dyDescent="0.25">
      <c r="A68" s="57" t="s">
        <v>228</v>
      </c>
      <c r="B68" s="56" t="s">
        <v>37</v>
      </c>
      <c r="C68" s="55" t="s">
        <v>238</v>
      </c>
      <c r="D68" s="56" t="s">
        <v>304</v>
      </c>
      <c r="E68" s="58">
        <v>1</v>
      </c>
      <c r="F68" s="57" t="s">
        <v>290</v>
      </c>
      <c r="G68" s="59">
        <v>0</v>
      </c>
      <c r="H68" s="16">
        <v>500.99</v>
      </c>
      <c r="I68" s="16">
        <v>2003.96</v>
      </c>
      <c r="J68" s="17">
        <f t="shared" si="0"/>
        <v>2504.9499999999998</v>
      </c>
      <c r="K68" s="18"/>
      <c r="L68" s="18"/>
      <c r="M68" s="18"/>
      <c r="N68" s="18"/>
      <c r="O68" s="18"/>
      <c r="P68" s="18"/>
      <c r="Q68" s="18"/>
      <c r="R68" s="51"/>
      <c r="S68" s="51"/>
      <c r="T68" s="51"/>
      <c r="U68" s="51"/>
      <c r="V68" s="51"/>
      <c r="W68" s="51"/>
      <c r="X68" s="51"/>
      <c r="Y68" s="51"/>
      <c r="Z68" s="51"/>
      <c r="AA68" s="5"/>
      <c r="AB68" s="5"/>
      <c r="AC68" s="5"/>
      <c r="AD68" s="5"/>
    </row>
    <row r="69" spans="1:30" ht="14.4" x14ac:dyDescent="0.25">
      <c r="A69" s="57" t="s">
        <v>229</v>
      </c>
      <c r="B69" s="56" t="s">
        <v>37</v>
      </c>
      <c r="C69" s="55" t="s">
        <v>238</v>
      </c>
      <c r="D69" s="56" t="s">
        <v>304</v>
      </c>
      <c r="E69" s="58">
        <v>1</v>
      </c>
      <c r="F69" s="57" t="s">
        <v>291</v>
      </c>
      <c r="G69" s="59">
        <v>0</v>
      </c>
      <c r="H69" s="16">
        <v>500.99</v>
      </c>
      <c r="I69" s="16">
        <v>2003.96</v>
      </c>
      <c r="J69" s="17">
        <f t="shared" si="0"/>
        <v>2504.9499999999998</v>
      </c>
      <c r="K69" s="18"/>
      <c r="L69" s="18"/>
      <c r="M69" s="18"/>
      <c r="N69" s="18"/>
      <c r="O69" s="18"/>
      <c r="P69" s="18"/>
      <c r="Q69" s="18"/>
      <c r="R69" s="51"/>
      <c r="S69" s="51"/>
      <c r="T69" s="51"/>
      <c r="U69" s="51"/>
      <c r="V69" s="51"/>
      <c r="W69" s="51"/>
      <c r="X69" s="51"/>
      <c r="Y69" s="51"/>
      <c r="Z69" s="51"/>
      <c r="AA69" s="5"/>
      <c r="AB69" s="5"/>
      <c r="AC69" s="5"/>
      <c r="AD69" s="5"/>
    </row>
    <row r="70" spans="1:30" ht="14.4" x14ac:dyDescent="0.25">
      <c r="A70" s="57" t="s">
        <v>228</v>
      </c>
      <c r="B70" s="56" t="s">
        <v>37</v>
      </c>
      <c r="C70" s="55" t="s">
        <v>238</v>
      </c>
      <c r="D70" s="56" t="s">
        <v>304</v>
      </c>
      <c r="E70" s="58">
        <v>1</v>
      </c>
      <c r="F70" s="57" t="s">
        <v>292</v>
      </c>
      <c r="G70" s="59">
        <v>0</v>
      </c>
      <c r="H70" s="16">
        <v>500.99</v>
      </c>
      <c r="I70" s="16">
        <v>2003.96</v>
      </c>
      <c r="J70" s="17">
        <f t="shared" si="0"/>
        <v>2504.9499999999998</v>
      </c>
      <c r="K70" s="18"/>
      <c r="L70" s="18"/>
      <c r="M70" s="18"/>
      <c r="N70" s="18"/>
      <c r="O70" s="18"/>
      <c r="P70" s="18"/>
      <c r="Q70" s="18"/>
      <c r="R70" s="51"/>
      <c r="S70" s="51"/>
      <c r="T70" s="51"/>
      <c r="U70" s="51"/>
      <c r="V70" s="51"/>
      <c r="W70" s="51"/>
      <c r="X70" s="51"/>
      <c r="Y70" s="51"/>
      <c r="Z70" s="51"/>
      <c r="AA70" s="5"/>
      <c r="AB70" s="5"/>
      <c r="AC70" s="5"/>
      <c r="AD70" s="5"/>
    </row>
    <row r="71" spans="1:30" ht="14.4" x14ac:dyDescent="0.25">
      <c r="A71" s="57" t="s">
        <v>230</v>
      </c>
      <c r="B71" s="56" t="s">
        <v>37</v>
      </c>
      <c r="C71" s="55" t="s">
        <v>238</v>
      </c>
      <c r="D71" s="56" t="s">
        <v>304</v>
      </c>
      <c r="E71" s="58">
        <v>1</v>
      </c>
      <c r="F71" s="57" t="s">
        <v>293</v>
      </c>
      <c r="G71" s="59">
        <v>0</v>
      </c>
      <c r="H71" s="16">
        <v>500.99</v>
      </c>
      <c r="I71" s="16">
        <v>2003.96</v>
      </c>
      <c r="J71" s="17">
        <f t="shared" si="0"/>
        <v>2504.9499999999998</v>
      </c>
      <c r="K71" s="18"/>
      <c r="L71" s="18"/>
      <c r="M71" s="18"/>
      <c r="N71" s="18"/>
      <c r="O71" s="18"/>
      <c r="P71" s="18"/>
      <c r="Q71" s="18"/>
      <c r="R71" s="51"/>
      <c r="S71" s="51"/>
      <c r="T71" s="51"/>
      <c r="U71" s="51"/>
      <c r="V71" s="51"/>
      <c r="W71" s="51"/>
      <c r="X71" s="51"/>
      <c r="Y71" s="51"/>
      <c r="Z71" s="51"/>
      <c r="AA71" s="5"/>
      <c r="AB71" s="5"/>
      <c r="AC71" s="5"/>
      <c r="AD71" s="5"/>
    </row>
    <row r="72" spans="1:30" ht="14.4" x14ac:dyDescent="0.25">
      <c r="A72" s="57" t="s">
        <v>231</v>
      </c>
      <c r="B72" s="56" t="s">
        <v>37</v>
      </c>
      <c r="C72" s="55" t="s">
        <v>238</v>
      </c>
      <c r="D72" s="56" t="s">
        <v>304</v>
      </c>
      <c r="E72" s="58">
        <v>1</v>
      </c>
      <c r="F72" s="57" t="s">
        <v>294</v>
      </c>
      <c r="G72" s="59">
        <v>0</v>
      </c>
      <c r="H72" s="16">
        <v>500.99</v>
      </c>
      <c r="I72" s="16">
        <v>2003.96</v>
      </c>
      <c r="J72" s="17">
        <f t="shared" si="0"/>
        <v>2504.9499999999998</v>
      </c>
      <c r="K72" s="18"/>
      <c r="L72" s="18"/>
      <c r="M72" s="18"/>
      <c r="N72" s="18"/>
      <c r="O72" s="18"/>
      <c r="P72" s="18"/>
      <c r="Q72" s="18"/>
      <c r="R72" s="51"/>
      <c r="S72" s="51"/>
      <c r="T72" s="51"/>
      <c r="U72" s="51"/>
      <c r="V72" s="51"/>
      <c r="W72" s="51"/>
      <c r="X72" s="51"/>
      <c r="Y72" s="51"/>
      <c r="Z72" s="51"/>
      <c r="AA72" s="5"/>
      <c r="AB72" s="5"/>
      <c r="AC72" s="5"/>
      <c r="AD72" s="5"/>
    </row>
    <row r="73" spans="1:30" ht="14.4" x14ac:dyDescent="0.25">
      <c r="A73" s="57" t="s">
        <v>232</v>
      </c>
      <c r="B73" s="56" t="s">
        <v>37</v>
      </c>
      <c r="C73" s="55" t="s">
        <v>238</v>
      </c>
      <c r="D73" s="56" t="s">
        <v>303</v>
      </c>
      <c r="E73" s="58">
        <v>1</v>
      </c>
      <c r="F73" s="57"/>
      <c r="G73" s="59"/>
      <c r="H73" s="16"/>
      <c r="I73" s="16"/>
      <c r="J73" s="17"/>
      <c r="K73" s="18"/>
      <c r="L73" s="18"/>
      <c r="M73" s="18"/>
      <c r="N73" s="18"/>
      <c r="O73" s="18"/>
      <c r="P73" s="18"/>
      <c r="Q73" s="18"/>
      <c r="R73" s="51"/>
      <c r="S73" s="51"/>
      <c r="T73" s="51"/>
      <c r="U73" s="51"/>
      <c r="V73" s="51"/>
      <c r="W73" s="51"/>
      <c r="X73" s="51"/>
      <c r="Y73" s="51"/>
      <c r="Z73" s="51"/>
      <c r="AA73" s="5"/>
      <c r="AB73" s="5"/>
      <c r="AC73" s="5"/>
      <c r="AD73" s="5"/>
    </row>
    <row r="74" spans="1:30" ht="14.4" x14ac:dyDescent="0.25">
      <c r="A74" s="57" t="s">
        <v>232</v>
      </c>
      <c r="B74" s="56" t="s">
        <v>37</v>
      </c>
      <c r="C74" s="55" t="s">
        <v>238</v>
      </c>
      <c r="D74" s="56" t="s">
        <v>303</v>
      </c>
      <c r="E74" s="58">
        <v>1</v>
      </c>
      <c r="F74" s="57"/>
      <c r="G74" s="59"/>
      <c r="H74" s="16"/>
      <c r="I74" s="16"/>
      <c r="J74" s="17"/>
      <c r="K74" s="18"/>
      <c r="L74" s="18"/>
      <c r="M74" s="18"/>
      <c r="N74" s="18"/>
      <c r="O74" s="18"/>
      <c r="P74" s="18"/>
      <c r="Q74" s="18"/>
      <c r="R74" s="51"/>
      <c r="S74" s="51"/>
      <c r="T74" s="51"/>
      <c r="U74" s="51"/>
      <c r="V74" s="51"/>
      <c r="W74" s="51"/>
      <c r="X74" s="51"/>
      <c r="Y74" s="51"/>
      <c r="Z74" s="51"/>
      <c r="AA74" s="5"/>
      <c r="AB74" s="5"/>
      <c r="AC74" s="5"/>
      <c r="AD74" s="5"/>
    </row>
    <row r="75" spans="1:30" ht="14.4" x14ac:dyDescent="0.25">
      <c r="A75" s="57" t="s">
        <v>232</v>
      </c>
      <c r="B75" s="56" t="s">
        <v>37</v>
      </c>
      <c r="C75" s="55" t="s">
        <v>238</v>
      </c>
      <c r="D75" s="56" t="s">
        <v>303</v>
      </c>
      <c r="E75" s="58">
        <v>1</v>
      </c>
      <c r="F75" s="57"/>
      <c r="G75" s="59"/>
      <c r="H75" s="16"/>
      <c r="I75" s="16"/>
      <c r="J75" s="17"/>
      <c r="K75" s="18"/>
      <c r="L75" s="18"/>
      <c r="M75" s="18"/>
      <c r="N75" s="18"/>
      <c r="O75" s="18"/>
      <c r="P75" s="18"/>
      <c r="Q75" s="18"/>
      <c r="R75" s="51"/>
      <c r="S75" s="51"/>
      <c r="T75" s="51"/>
      <c r="U75" s="51"/>
      <c r="V75" s="51"/>
      <c r="W75" s="51"/>
      <c r="X75" s="51"/>
      <c r="Y75" s="51"/>
      <c r="Z75" s="51"/>
      <c r="AA75" s="5"/>
      <c r="AB75" s="5"/>
      <c r="AC75" s="5"/>
      <c r="AD75" s="5"/>
    </row>
    <row r="76" spans="1:30" ht="14.4" x14ac:dyDescent="0.25">
      <c r="A76" s="57" t="s">
        <v>233</v>
      </c>
      <c r="B76" s="56" t="s">
        <v>41</v>
      </c>
      <c r="C76" s="55" t="s">
        <v>238</v>
      </c>
      <c r="D76" s="56" t="s">
        <v>303</v>
      </c>
      <c r="E76" s="58">
        <v>1</v>
      </c>
      <c r="F76" s="57"/>
      <c r="G76" s="59"/>
      <c r="H76" s="16"/>
      <c r="I76" s="16"/>
      <c r="J76" s="17"/>
      <c r="K76" s="18"/>
      <c r="L76" s="18"/>
      <c r="M76" s="18"/>
      <c r="N76" s="18"/>
      <c r="O76" s="18"/>
      <c r="P76" s="18"/>
      <c r="Q76" s="18"/>
      <c r="R76" s="51"/>
      <c r="S76" s="51"/>
      <c r="T76" s="51"/>
      <c r="U76" s="51"/>
      <c r="V76" s="51"/>
      <c r="W76" s="51"/>
      <c r="X76" s="51"/>
      <c r="Y76" s="51"/>
      <c r="Z76" s="51"/>
      <c r="AA76" s="5"/>
      <c r="AB76" s="5"/>
      <c r="AC76" s="5"/>
      <c r="AD76" s="5"/>
    </row>
    <row r="77" spans="1:30" ht="14.4" x14ac:dyDescent="0.25">
      <c r="A77" s="57" t="s">
        <v>234</v>
      </c>
      <c r="B77" s="56" t="s">
        <v>41</v>
      </c>
      <c r="C77" s="55" t="s">
        <v>238</v>
      </c>
      <c r="D77" s="56" t="s">
        <v>304</v>
      </c>
      <c r="E77" s="58">
        <v>1</v>
      </c>
      <c r="F77" s="57" t="s">
        <v>296</v>
      </c>
      <c r="G77" s="59">
        <v>0</v>
      </c>
      <c r="H77" s="16">
        <v>269.76</v>
      </c>
      <c r="I77" s="16">
        <v>1079.06</v>
      </c>
      <c r="J77" s="17">
        <f t="shared" si="0"/>
        <v>1348.82</v>
      </c>
      <c r="K77" s="18"/>
      <c r="L77" s="18"/>
      <c r="M77" s="18"/>
      <c r="N77" s="18"/>
      <c r="O77" s="18"/>
      <c r="P77" s="18"/>
      <c r="Q77" s="18"/>
      <c r="R77" s="51"/>
      <c r="S77" s="51"/>
      <c r="T77" s="51"/>
      <c r="U77" s="51"/>
      <c r="V77" s="51"/>
      <c r="W77" s="51"/>
      <c r="X77" s="51"/>
      <c r="Y77" s="51"/>
      <c r="Z77" s="51"/>
      <c r="AA77" s="5"/>
      <c r="AB77" s="5"/>
      <c r="AC77" s="5"/>
      <c r="AD77" s="5"/>
    </row>
    <row r="78" spans="1:30" ht="14.4" x14ac:dyDescent="0.25">
      <c r="A78" s="57" t="s">
        <v>235</v>
      </c>
      <c r="B78" s="56" t="s">
        <v>41</v>
      </c>
      <c r="C78" s="55" t="s">
        <v>238</v>
      </c>
      <c r="D78" s="56" t="s">
        <v>304</v>
      </c>
      <c r="E78" s="58">
        <v>1</v>
      </c>
      <c r="F78" s="57" t="s">
        <v>297</v>
      </c>
      <c r="G78" s="59">
        <v>0</v>
      </c>
      <c r="H78" s="16">
        <v>269.76</v>
      </c>
      <c r="I78" s="16">
        <v>1079.06</v>
      </c>
      <c r="J78" s="17">
        <f t="shared" si="0"/>
        <v>1348.82</v>
      </c>
      <c r="K78" s="18"/>
      <c r="L78" s="18"/>
      <c r="M78" s="18"/>
      <c r="N78" s="18"/>
      <c r="O78" s="18"/>
      <c r="P78" s="18"/>
      <c r="Q78" s="1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ht="14.4" x14ac:dyDescent="0.25">
      <c r="A79" s="57" t="s">
        <v>236</v>
      </c>
      <c r="B79" s="56" t="s">
        <v>41</v>
      </c>
      <c r="C79" s="55" t="s">
        <v>238</v>
      </c>
      <c r="D79" s="56" t="s">
        <v>303</v>
      </c>
      <c r="E79" s="58">
        <v>1</v>
      </c>
      <c r="F79" s="57"/>
      <c r="G79" s="61" t="s">
        <v>308</v>
      </c>
      <c r="H79" s="62" t="s">
        <v>308</v>
      </c>
      <c r="I79" s="62" t="s">
        <v>308</v>
      </c>
      <c r="J79" s="17"/>
      <c r="K79" s="18"/>
      <c r="L79" s="18"/>
      <c r="M79" s="18"/>
      <c r="N79" s="18"/>
      <c r="O79" s="18"/>
      <c r="P79" s="18"/>
      <c r="Q79" s="1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ht="14.4" x14ac:dyDescent="0.25">
      <c r="A80" s="57" t="s">
        <v>234</v>
      </c>
      <c r="B80" s="56" t="s">
        <v>41</v>
      </c>
      <c r="C80" s="55" t="s">
        <v>238</v>
      </c>
      <c r="D80" s="56" t="s">
        <v>304</v>
      </c>
      <c r="E80" s="58">
        <v>1</v>
      </c>
      <c r="F80" s="57" t="s">
        <v>298</v>
      </c>
      <c r="G80" s="59">
        <v>0</v>
      </c>
      <c r="H80" s="16">
        <v>269.76</v>
      </c>
      <c r="I80" s="16">
        <v>1079.06</v>
      </c>
      <c r="J80" s="17">
        <f t="shared" si="0"/>
        <v>1348.82</v>
      </c>
      <c r="K80" s="18"/>
      <c r="L80" s="18"/>
      <c r="M80" s="18"/>
      <c r="N80" s="18"/>
      <c r="O80" s="18"/>
      <c r="P80" s="18"/>
      <c r="Q80" s="1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ht="14.4" x14ac:dyDescent="0.25">
      <c r="A81" s="57" t="s">
        <v>234</v>
      </c>
      <c r="B81" s="56" t="s">
        <v>41</v>
      </c>
      <c r="C81" s="55" t="s">
        <v>238</v>
      </c>
      <c r="D81" s="56" t="s">
        <v>304</v>
      </c>
      <c r="E81" s="58">
        <v>1</v>
      </c>
      <c r="F81" s="57" t="s">
        <v>299</v>
      </c>
      <c r="G81" s="59">
        <v>0</v>
      </c>
      <c r="H81" s="16">
        <v>269.76</v>
      </c>
      <c r="I81" s="16">
        <v>1079.06</v>
      </c>
      <c r="J81" s="17">
        <f t="shared" si="0"/>
        <v>1348.82</v>
      </c>
      <c r="K81" s="18"/>
      <c r="L81" s="18"/>
      <c r="M81" s="18"/>
      <c r="N81" s="18"/>
      <c r="O81" s="18"/>
      <c r="P81" s="18"/>
      <c r="Q81" s="1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ht="14.4" x14ac:dyDescent="0.25">
      <c r="A82" s="57" t="s">
        <v>234</v>
      </c>
      <c r="B82" s="56" t="s">
        <v>41</v>
      </c>
      <c r="C82" s="55" t="s">
        <v>238</v>
      </c>
      <c r="D82" s="56" t="s">
        <v>304</v>
      </c>
      <c r="E82" s="58">
        <v>1</v>
      </c>
      <c r="F82" s="57" t="s">
        <v>300</v>
      </c>
      <c r="G82" s="59">
        <v>0</v>
      </c>
      <c r="H82" s="16">
        <v>269.76</v>
      </c>
      <c r="I82" s="16">
        <v>1079.06</v>
      </c>
      <c r="J82" s="17">
        <f t="shared" si="0"/>
        <v>1348.82</v>
      </c>
      <c r="K82" s="18"/>
      <c r="L82" s="18"/>
      <c r="M82" s="18"/>
      <c r="N82" s="18"/>
      <c r="O82" s="18"/>
      <c r="P82" s="18"/>
      <c r="Q82" s="1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ht="14.4" x14ac:dyDescent="0.25">
      <c r="A83" s="57" t="s">
        <v>234</v>
      </c>
      <c r="B83" s="56" t="s">
        <v>41</v>
      </c>
      <c r="C83" s="55" t="s">
        <v>238</v>
      </c>
      <c r="D83" s="56" t="s">
        <v>304</v>
      </c>
      <c r="E83" s="58">
        <v>1</v>
      </c>
      <c r="F83" s="57" t="s">
        <v>301</v>
      </c>
      <c r="G83" s="59">
        <v>0</v>
      </c>
      <c r="H83" s="16">
        <v>269.76</v>
      </c>
      <c r="I83" s="16">
        <v>1079.06</v>
      </c>
      <c r="J83" s="17">
        <f t="shared" si="0"/>
        <v>1348.82</v>
      </c>
      <c r="K83" s="18"/>
      <c r="L83" s="18"/>
      <c r="M83" s="18"/>
      <c r="N83" s="18"/>
      <c r="O83" s="18"/>
      <c r="P83" s="18"/>
      <c r="Q83" s="1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1:30" ht="14.4" x14ac:dyDescent="0.25">
      <c r="A84" s="57" t="s">
        <v>234</v>
      </c>
      <c r="B84" s="56" t="s">
        <v>41</v>
      </c>
      <c r="C84" s="55" t="s">
        <v>238</v>
      </c>
      <c r="D84" s="56" t="s">
        <v>304</v>
      </c>
      <c r="E84" s="58">
        <v>1</v>
      </c>
      <c r="F84" s="57" t="s">
        <v>302</v>
      </c>
      <c r="G84" s="59">
        <v>0</v>
      </c>
      <c r="H84" s="16">
        <v>269.76</v>
      </c>
      <c r="I84" s="16">
        <v>1079.06</v>
      </c>
      <c r="J84" s="17">
        <f t="shared" si="0"/>
        <v>1348.82</v>
      </c>
      <c r="K84" s="18"/>
      <c r="L84" s="18"/>
      <c r="M84" s="18"/>
      <c r="N84" s="18"/>
      <c r="O84" s="18"/>
      <c r="P84" s="18"/>
      <c r="Q84" s="1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0" ht="14.4" x14ac:dyDescent="0.25">
      <c r="A85" s="57" t="s">
        <v>237</v>
      </c>
      <c r="B85" s="56" t="s">
        <v>41</v>
      </c>
      <c r="C85" s="55" t="s">
        <v>238</v>
      </c>
      <c r="D85" s="56" t="s">
        <v>303</v>
      </c>
      <c r="E85" s="58">
        <v>1</v>
      </c>
      <c r="F85" s="57"/>
      <c r="G85" s="59"/>
      <c r="H85" s="16"/>
      <c r="I85" s="16"/>
      <c r="J85" s="17"/>
      <c r="K85" s="18"/>
      <c r="L85" s="18"/>
      <c r="M85" s="18"/>
      <c r="N85" s="18"/>
      <c r="O85" s="18"/>
      <c r="P85" s="18"/>
      <c r="Q85" s="1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ht="14.4" x14ac:dyDescent="0.25">
      <c r="A86" s="57" t="s">
        <v>237</v>
      </c>
      <c r="B86" s="56" t="s">
        <v>41</v>
      </c>
      <c r="C86" s="55" t="s">
        <v>238</v>
      </c>
      <c r="D86" s="56" t="s">
        <v>303</v>
      </c>
      <c r="E86" s="58">
        <v>1</v>
      </c>
      <c r="F86" s="57"/>
      <c r="G86" s="59"/>
      <c r="H86" s="16"/>
      <c r="I86" s="16"/>
      <c r="J86" s="17"/>
      <c r="K86" s="18"/>
      <c r="L86" s="18"/>
      <c r="M86" s="18"/>
      <c r="N86" s="18"/>
      <c r="O86" s="18"/>
      <c r="P86" s="18"/>
      <c r="Q86" s="1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ht="14.4" x14ac:dyDescent="0.25">
      <c r="A87" s="57"/>
      <c r="B87" s="56"/>
      <c r="C87" s="55"/>
      <c r="D87" s="56"/>
      <c r="E87" s="58">
        <v>1</v>
      </c>
      <c r="F87" s="57"/>
      <c r="G87" s="59"/>
      <c r="H87" s="16"/>
      <c r="I87" s="16"/>
      <c r="J87" s="17"/>
      <c r="K87" s="18"/>
      <c r="L87" s="18"/>
      <c r="M87" s="18"/>
      <c r="N87" s="18"/>
      <c r="O87" s="18"/>
      <c r="P87" s="18"/>
      <c r="Q87" s="1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ht="14.4" x14ac:dyDescent="0.25">
      <c r="A88" s="57"/>
      <c r="B88" s="56"/>
      <c r="C88" s="55"/>
      <c r="D88" s="56"/>
      <c r="E88" s="58">
        <v>1</v>
      </c>
      <c r="F88" s="57"/>
      <c r="G88" s="59"/>
      <c r="H88" s="16"/>
      <c r="I88" s="16"/>
      <c r="J88" s="17"/>
      <c r="K88" s="18"/>
      <c r="L88" s="18"/>
      <c r="M88" s="18"/>
      <c r="N88" s="18"/>
      <c r="O88" s="18"/>
      <c r="P88" s="18"/>
      <c r="Q88" s="1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ht="41.4" x14ac:dyDescent="0.25">
      <c r="A89" s="53" t="s">
        <v>11</v>
      </c>
      <c r="B89" s="53" t="s">
        <v>12</v>
      </c>
      <c r="C89" s="54" t="s">
        <v>13</v>
      </c>
      <c r="D89" s="54" t="s">
        <v>14</v>
      </c>
      <c r="E89" s="21" t="s">
        <v>15</v>
      </c>
      <c r="F89" s="60"/>
      <c r="G89" s="21" t="s">
        <v>16</v>
      </c>
      <c r="H89" s="21" t="s">
        <v>17</v>
      </c>
      <c r="I89" s="21" t="s">
        <v>18</v>
      </c>
      <c r="J89" s="21" t="s">
        <v>19</v>
      </c>
      <c r="K89" s="18"/>
      <c r="L89" s="18"/>
      <c r="M89" s="18"/>
      <c r="N89" s="18"/>
      <c r="O89" s="18"/>
      <c r="P89" s="18"/>
      <c r="Q89" s="1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ht="14.4" x14ac:dyDescent="0.25">
      <c r="A90" s="23" t="s">
        <v>20</v>
      </c>
      <c r="B90" s="15" t="s">
        <v>21</v>
      </c>
      <c r="C90" s="24">
        <f>SUMIFS($E$7:$E$88,$B$7:$B$88,"DAS",$D$7:$D$88,"&lt;&gt;VAGO")</f>
        <v>4</v>
      </c>
      <c r="D90" s="24">
        <f>SUMIFS($E$7:$E$88,$B$7:$B$88,"DAS",$D$7:$D$88,"VAGO")</f>
        <v>0</v>
      </c>
      <c r="E90" s="24">
        <f t="shared" ref="E90:E100" si="2">C90+D90</f>
        <v>4</v>
      </c>
      <c r="F90" s="25"/>
      <c r="G90" s="26">
        <f>SUMIF($B$7:$B$88,"DAS",$G$7:$G$88)</f>
        <v>0</v>
      </c>
      <c r="H90" s="26">
        <f>SUMIF($B$7:$B$88,"DAS",$H$7:$H$88)</f>
        <v>3016</v>
      </c>
      <c r="I90" s="26">
        <f>SUMIF($B$7:$B$88,"DAS",$I$7:$I$88)</f>
        <v>50297.599999999999</v>
      </c>
      <c r="J90" s="26">
        <f>SUMIF($B$7:$B$88,"DAS",$J$7:$J$88)</f>
        <v>53313.599999999999</v>
      </c>
      <c r="K90" s="27"/>
      <c r="L90" s="27"/>
      <c r="M90" s="27"/>
      <c r="N90" s="27"/>
      <c r="O90" s="27"/>
      <c r="P90" s="27"/>
      <c r="Q90" s="27"/>
    </row>
    <row r="91" spans="1:30" ht="14.4" x14ac:dyDescent="0.25">
      <c r="A91" s="23" t="s">
        <v>22</v>
      </c>
      <c r="B91" s="15" t="s">
        <v>23</v>
      </c>
      <c r="C91" s="24">
        <f>SUMIFS($E$7:$E$88,$B$7:$B$88,"DAS-1",$D$7:$D$88,"&lt;&gt;VAGO")</f>
        <v>0</v>
      </c>
      <c r="D91" s="24">
        <f>SUMIFS($E$7:$E$88,$B$7:$B$88,"DAS-1",$D$7:$D$88,"VAGO")</f>
        <v>0</v>
      </c>
      <c r="E91" s="24">
        <f t="shared" si="2"/>
        <v>0</v>
      </c>
      <c r="F91" s="28"/>
      <c r="G91" s="26">
        <f>SUMIF($B$7:$B$88,"DAS-1",$G$7:$G$88)</f>
        <v>0</v>
      </c>
      <c r="H91" s="26">
        <f>SUMIF($B$7:$B$88,"DAS-1",$H$7:$H$88)</f>
        <v>0</v>
      </c>
      <c r="I91" s="26">
        <f>SUMIF($B$7:$B$88,"DAS-1",$I$7:$I$88)</f>
        <v>0</v>
      </c>
      <c r="J91" s="26">
        <f>SUMIF($B$7:$B$88,"DAS-1",$J$7:$J$88)</f>
        <v>0</v>
      </c>
      <c r="K91" s="27"/>
      <c r="L91" s="27"/>
      <c r="M91" s="27"/>
      <c r="N91" s="27"/>
      <c r="O91" s="27"/>
      <c r="P91" s="27"/>
      <c r="Q91" s="27"/>
    </row>
    <row r="92" spans="1:30" ht="14.4" x14ac:dyDescent="0.25">
      <c r="A92" s="23" t="s">
        <v>24</v>
      </c>
      <c r="B92" s="15" t="s">
        <v>25</v>
      </c>
      <c r="C92" s="24">
        <f>SUMIFS($E$7:$E$88,$B$7:$B$88,"DAS-2",$D$7:$D$88,"&lt;&gt;VAGO")</f>
        <v>6</v>
      </c>
      <c r="D92" s="24">
        <f>SUMIFS($E$7:$E$88,$B$7:$B$88,"DAS-2",$D$7:$D$88,"VAGO")</f>
        <v>0</v>
      </c>
      <c r="E92" s="24">
        <f t="shared" si="2"/>
        <v>6</v>
      </c>
      <c r="F92" s="28"/>
      <c r="G92" s="26">
        <f>SUMIF($B$7:$B$88,"DAS-2",$G$7:$G$88)</f>
        <v>0</v>
      </c>
      <c r="H92" s="26">
        <f>SUMIF($B$7:$B$88,"DAS-2",$H$7:$H$88)</f>
        <v>8478.25</v>
      </c>
      <c r="I92" s="26">
        <f>SUMIF($B$7:$B$88,"DAS-2",$I$7:$I$88)</f>
        <v>40695.72</v>
      </c>
      <c r="J92" s="26">
        <f>SUMIF($B$7:$B$88,"DAS-2",$J$7:$J$88)</f>
        <v>49173.97</v>
      </c>
      <c r="K92" s="27"/>
      <c r="L92" s="27"/>
      <c r="M92" s="27"/>
      <c r="N92" s="27"/>
      <c r="O92" s="27"/>
      <c r="P92" s="27"/>
      <c r="Q92" s="27"/>
    </row>
    <row r="93" spans="1:30" ht="14.4" x14ac:dyDescent="0.25">
      <c r="A93" s="23" t="s">
        <v>26</v>
      </c>
      <c r="B93" s="15" t="s">
        <v>27</v>
      </c>
      <c r="C93" s="24">
        <f>SUMIFS($E$7:$E$88,$B$7:$B$88,"DAS-3",$D$7:$D$88,"&lt;&gt;VAGO")</f>
        <v>0</v>
      </c>
      <c r="D93" s="24">
        <f>SUMIFS($E$7:$E$88,$B$7:$B$88,"DAS-3",$D$7:$D$88,"VAGO")</f>
        <v>0</v>
      </c>
      <c r="E93" s="24">
        <f t="shared" si="2"/>
        <v>0</v>
      </c>
      <c r="F93" s="28"/>
      <c r="G93" s="26">
        <f>SUMIF($B$7:$B$88,"DAS-3",$G$7:$G$88)</f>
        <v>0</v>
      </c>
      <c r="H93" s="26">
        <f>SUMIF($B$7:$B$88,"DAS-3",$H$7:$H$88)</f>
        <v>0</v>
      </c>
      <c r="I93" s="26">
        <f>SUMIF($B$7:$B$88,"DAS-3",$I$7:$I$88)</f>
        <v>0</v>
      </c>
      <c r="J93" s="26">
        <f>SUMIF($B$7:$B$88,"DAS-3",$J$7:$J$88)</f>
        <v>0</v>
      </c>
      <c r="K93" s="27"/>
      <c r="L93" s="27"/>
      <c r="M93" s="27"/>
      <c r="N93" s="27"/>
      <c r="O93" s="27"/>
      <c r="P93" s="27"/>
      <c r="Q93" s="27"/>
    </row>
    <row r="94" spans="1:30" ht="14.4" x14ac:dyDescent="0.25">
      <c r="A94" s="29" t="s">
        <v>28</v>
      </c>
      <c r="B94" s="15" t="s">
        <v>29</v>
      </c>
      <c r="C94" s="24">
        <f>SUMIFS($E$7:$E$88,$B$7:$B$88,"DAS-4",$D$7:$D$88,"&lt;&gt;VAGO")</f>
        <v>8</v>
      </c>
      <c r="D94" s="24">
        <f>SUMIFS($E$7:$E$88,$B$7:$B$88,"DAS-4",$D$7:$D$88,"VAGO")</f>
        <v>3</v>
      </c>
      <c r="E94" s="24">
        <f t="shared" si="2"/>
        <v>11</v>
      </c>
      <c r="F94" s="30"/>
      <c r="G94" s="26">
        <f>SUMIF($B$7:$B$88,"DAS-4",$G$7:$G$88)</f>
        <v>0</v>
      </c>
      <c r="H94" s="26">
        <f>SUMIF($B$7:$B$88,"DAS-4",$H$7:$H$88)</f>
        <v>7861.6799999999994</v>
      </c>
      <c r="I94" s="26">
        <f>SUMIF($B$7:$B$88,"DAS-4",$I$7:$I$88)</f>
        <v>41928.879999999997</v>
      </c>
      <c r="J94" s="26">
        <f>SUMIF($B$7:$B$88,"DAS-4",$J$7:$J$88)</f>
        <v>49790.559999999998</v>
      </c>
      <c r="K94" s="27"/>
      <c r="L94" s="27"/>
      <c r="M94" s="27"/>
      <c r="N94" s="27"/>
      <c r="O94" s="27"/>
      <c r="P94" s="27"/>
      <c r="Q94" s="27"/>
    </row>
    <row r="95" spans="1:30" ht="14.4" x14ac:dyDescent="0.25">
      <c r="A95" s="29" t="s">
        <v>30</v>
      </c>
      <c r="B95" s="15" t="s">
        <v>31</v>
      </c>
      <c r="C95" s="24">
        <f>SUMIFS($E$7:$E$88,$B$7:$B$88,"DAS-5",$D$7:$D$88,"&lt;&gt;VAGO")</f>
        <v>5</v>
      </c>
      <c r="D95" s="24">
        <f>SUMIFS($E$7:$E$88,$B$7:$B$88,"DAS-5",$D$7:$D$88,"VAGO")</f>
        <v>0</v>
      </c>
      <c r="E95" s="24">
        <f t="shared" si="2"/>
        <v>5</v>
      </c>
      <c r="F95" s="30"/>
      <c r="G95" s="26">
        <f>SUMIF($B$7:$B$88,"DAS-5",$G$7:$G$88)</f>
        <v>0</v>
      </c>
      <c r="H95" s="26">
        <f>SUMIF($B$7:$B$88,"DAS-5",$H$7:$H$88)</f>
        <v>5395.25</v>
      </c>
      <c r="I95" s="26">
        <f>SUMIF($B$7:$B$88,"DAS-5",$I$7:$I$88)</f>
        <v>21581.05</v>
      </c>
      <c r="J95" s="26">
        <f>SUMIF($B$7:$B$88,"DAS-5",$J$7:$J$88)</f>
        <v>26976.300000000003</v>
      </c>
      <c r="K95" s="27"/>
      <c r="L95" s="27"/>
      <c r="M95" s="27"/>
      <c r="N95" s="27"/>
      <c r="O95" s="27"/>
      <c r="P95" s="27"/>
      <c r="Q95" s="27"/>
    </row>
    <row r="96" spans="1:30" ht="14.4" x14ac:dyDescent="0.25">
      <c r="A96" s="29" t="s">
        <v>32</v>
      </c>
      <c r="B96" s="15" t="s">
        <v>33</v>
      </c>
      <c r="C96" s="24">
        <f>SUMIFS($E$7:$E$88,$B$7:$B$88,"CAA-1",$D$7:$D$88,"&lt;&gt;VAGO")</f>
        <v>22</v>
      </c>
      <c r="D96" s="24">
        <f>SUMIFS($E$7:$E$88,$B$7:$B$88,"CAA-1",$D$7:$D$88,"VAGO")</f>
        <v>0</v>
      </c>
      <c r="E96" s="24">
        <f t="shared" si="2"/>
        <v>22</v>
      </c>
      <c r="F96" s="30"/>
      <c r="G96" s="26">
        <f>SUMIF($B$7:$B$88,"CAA-1",$G$7:$G$88)</f>
        <v>0</v>
      </c>
      <c r="H96" s="26">
        <f>SUMIF($B$7:$B$88,"CAA-1",$H$7:$H$88)</f>
        <v>20602.119999999988</v>
      </c>
      <c r="I96" s="26">
        <f>SUMIF($B$7:$B$88,"CAA-1",$I$7:$I$88)</f>
        <v>82408.700000000012</v>
      </c>
      <c r="J96" s="26">
        <f>SUMIF($B$7:$B$88,"CAA-1",$J$7:$J$88)</f>
        <v>103010.81999999996</v>
      </c>
      <c r="K96" s="27"/>
      <c r="L96" s="27"/>
      <c r="M96" s="27"/>
      <c r="N96" s="27"/>
      <c r="O96" s="27"/>
      <c r="P96" s="27"/>
      <c r="Q96" s="27"/>
    </row>
    <row r="97" spans="1:30" ht="14.4" x14ac:dyDescent="0.25">
      <c r="A97" s="29" t="s">
        <v>34</v>
      </c>
      <c r="B97" s="15" t="s">
        <v>35</v>
      </c>
      <c r="C97" s="24">
        <f>SUMIFS($E$7:$E$88,$B$7:$B$88,"CAA-2",$D$7:$D$88,"&lt;&gt;VAGO")</f>
        <v>9</v>
      </c>
      <c r="D97" s="24">
        <f>SUMIFS($E$7:$E$88,$B$7:$B$88,"CAA-2",$D$7:$D$88,"VAGO")</f>
        <v>1</v>
      </c>
      <c r="E97" s="24">
        <f t="shared" si="2"/>
        <v>10</v>
      </c>
      <c r="F97" s="30"/>
      <c r="G97" s="26">
        <f>SUMIF($B$7:$B$88,"CAA-2",$G$7:$G$88)</f>
        <v>0</v>
      </c>
      <c r="H97" s="26">
        <f>SUMIF($B$7:$B$88,"CAA-2",$H$7:$H$88)</f>
        <v>6936.75</v>
      </c>
      <c r="I97" s="26">
        <f>SUMIF($B$7:$B$88,"CAA-2",$I$7:$I$88)</f>
        <v>27747.090000000004</v>
      </c>
      <c r="J97" s="26">
        <f>SUMIF($B$7:$B$88,"CAA-2",$J$7:$J$88)</f>
        <v>34683.840000000011</v>
      </c>
      <c r="K97" s="27"/>
      <c r="L97" s="27"/>
      <c r="M97" s="27"/>
      <c r="N97" s="27"/>
      <c r="O97" s="27"/>
      <c r="P97" s="27"/>
      <c r="Q97" s="27"/>
    </row>
    <row r="98" spans="1:30" ht="14.4" x14ac:dyDescent="0.25">
      <c r="A98" s="29" t="s">
        <v>36</v>
      </c>
      <c r="B98" s="15" t="s">
        <v>37</v>
      </c>
      <c r="C98" s="24">
        <f>SUMIFS($E$7:$E$88,$B$7:$B$88,"CAA-3",$D$7:$D$88,"&lt;&gt;VAGO")</f>
        <v>6</v>
      </c>
      <c r="D98" s="24">
        <f>SUMIFS($E$7:$E$88,$B$7:$B$88,"CAA-3",$D$7:$D$88,"VAGO")</f>
        <v>5</v>
      </c>
      <c r="E98" s="24">
        <f t="shared" si="2"/>
        <v>11</v>
      </c>
      <c r="F98" s="28"/>
      <c r="G98" s="26">
        <f>SUMIF($B$7:$B$88,"CAA-3",$G$7:$G$88)</f>
        <v>0</v>
      </c>
      <c r="H98" s="26">
        <f>SUMIF($B$7:$B$88,"CAA-3",$H$7:$H$88)</f>
        <v>3506.9299999999994</v>
      </c>
      <c r="I98" s="26">
        <f>SUMIF($B$7:$B$88,"CAA-3",$I$7:$I$88)</f>
        <v>14027.719999999998</v>
      </c>
      <c r="J98" s="26">
        <f>SUMIF($B$7:$B$88,"CAA-3",$J$7:$J$88)</f>
        <v>17534.650000000001</v>
      </c>
      <c r="K98" s="27"/>
      <c r="L98" s="27"/>
      <c r="M98" s="27"/>
      <c r="N98" s="27"/>
      <c r="O98" s="27"/>
      <c r="P98" s="27"/>
      <c r="Q98" s="27"/>
    </row>
    <row r="99" spans="1:30" ht="14.4" x14ac:dyDescent="0.25">
      <c r="A99" s="29" t="s">
        <v>38</v>
      </c>
      <c r="B99" s="15" t="s">
        <v>39</v>
      </c>
      <c r="C99" s="24">
        <f>SUMIFS($E$7:$E$88,$B$7:$B$88,"CAA-4",$D$7:$D$88,"&lt;&gt;VAGO")</f>
        <v>0</v>
      </c>
      <c r="D99" s="24">
        <f>SUMIFS($E$7:$E$88,$B$7:$B$88,"CAA-4",$D$7:$D$88,"VAGO")</f>
        <v>0</v>
      </c>
      <c r="E99" s="24">
        <f>C99+D99</f>
        <v>0</v>
      </c>
      <c r="F99" s="28"/>
      <c r="G99" s="26">
        <f>SUMIF($B$7:$B$88,"CAA-4",$G$7:$G$88)</f>
        <v>0</v>
      </c>
      <c r="H99" s="26">
        <f>SUMIF($B$7:$B$88,"CAA-4",$H$7:$H$88)</f>
        <v>0</v>
      </c>
      <c r="I99" s="26">
        <f>SUMIF($B$7:$B$88,"CAA-4",$I$7:$I$88)</f>
        <v>0</v>
      </c>
      <c r="J99" s="26">
        <f>SUMIF($B$7:$B$88,"CAA-4",$J$7:$J$88)</f>
        <v>0</v>
      </c>
      <c r="K99" s="27"/>
      <c r="L99" s="27"/>
      <c r="M99" s="27"/>
      <c r="N99" s="27"/>
      <c r="O99" s="27"/>
      <c r="P99" s="27"/>
      <c r="Q99" s="27"/>
    </row>
    <row r="100" spans="1:30" ht="14.4" x14ac:dyDescent="0.25">
      <c r="A100" s="29" t="s">
        <v>40</v>
      </c>
      <c r="B100" s="15" t="s">
        <v>41</v>
      </c>
      <c r="C100" s="24">
        <f>SUMIFS($E$7:$E$88,$B$7:$B$88,"CAA-5",$D$7:$D$88,"&lt;&gt;VAGO")</f>
        <v>7</v>
      </c>
      <c r="D100" s="24">
        <f>SUMIFS($E$7:$E$88,$B$7:$B$88,"CAA-5",$D$7:$D$88,"VAGO")</f>
        <v>4</v>
      </c>
      <c r="E100" s="24">
        <f t="shared" si="2"/>
        <v>11</v>
      </c>
      <c r="F100" s="28"/>
      <c r="G100" s="26">
        <f>SUMIF($B$7:$B$88,"CAA-5",$G$7:$G$88)</f>
        <v>0</v>
      </c>
      <c r="H100" s="26">
        <f>SUMIF($B$7:$B$88,"CAA-5",$H$7:$H$88)</f>
        <v>1888.32</v>
      </c>
      <c r="I100" s="26">
        <f>SUMIF($B$7:$B$88,"CAA-5",$I$7:$I$88)</f>
        <v>7553.4199999999983</v>
      </c>
      <c r="J100" s="26">
        <f>SUMIF($B$7:$B$88,"CAA-5",$J$7:$J$88)</f>
        <v>9441.74</v>
      </c>
      <c r="K100" s="27"/>
      <c r="L100" s="27"/>
      <c r="M100" s="27"/>
      <c r="N100" s="27"/>
      <c r="O100" s="27"/>
      <c r="P100" s="27"/>
      <c r="Q100" s="27"/>
    </row>
    <row r="101" spans="1:30" ht="14.4" x14ac:dyDescent="0.25">
      <c r="A101" s="20" t="s">
        <v>42</v>
      </c>
      <c r="B101" s="22"/>
      <c r="C101" s="21">
        <f>SUM(C90:C100)</f>
        <v>67</v>
      </c>
      <c r="D101" s="21">
        <f>SUM(D90:D100)</f>
        <v>13</v>
      </c>
      <c r="E101" s="21">
        <f>SUM(E90:E100)</f>
        <v>80</v>
      </c>
      <c r="F101" s="22"/>
      <c r="G101" s="31">
        <f t="shared" ref="G101:J101" si="3">SUM(G90:G100)</f>
        <v>0</v>
      </c>
      <c r="H101" s="31">
        <f t="shared" si="3"/>
        <v>57685.299999999988</v>
      </c>
      <c r="I101" s="31">
        <f t="shared" si="3"/>
        <v>286240.18</v>
      </c>
      <c r="J101" s="31">
        <f t="shared" si="3"/>
        <v>343925.48</v>
      </c>
      <c r="K101" s="27"/>
      <c r="L101" s="27"/>
      <c r="M101" s="27"/>
      <c r="N101" s="27"/>
      <c r="O101" s="27"/>
      <c r="P101" s="27"/>
      <c r="Q101" s="27"/>
    </row>
    <row r="102" spans="1:30" ht="45.75" customHeight="1" x14ac:dyDescent="0.25">
      <c r="A102" s="27"/>
      <c r="B102" s="27"/>
      <c r="C102" s="27"/>
      <c r="D102" s="27"/>
      <c r="E102" s="27"/>
      <c r="F102" s="27"/>
      <c r="G102" s="27"/>
      <c r="H102" s="18"/>
      <c r="I102" s="18"/>
      <c r="J102" s="32"/>
      <c r="K102" s="27"/>
      <c r="L102" s="27"/>
      <c r="M102" s="27"/>
      <c r="N102" s="27"/>
      <c r="O102" s="27"/>
      <c r="P102" s="27"/>
      <c r="Q102" s="27"/>
    </row>
    <row r="103" spans="1:30" ht="14.4" x14ac:dyDescent="0.25">
      <c r="A103" s="74" t="s">
        <v>43</v>
      </c>
      <c r="B103" s="66"/>
      <c r="C103" s="66"/>
      <c r="D103" s="66"/>
      <c r="E103" s="66"/>
      <c r="F103" s="66"/>
      <c r="G103" s="66"/>
      <c r="H103" s="66"/>
      <c r="I103" s="67"/>
      <c r="J103" s="27"/>
      <c r="K103" s="6"/>
      <c r="L103" s="27"/>
      <c r="M103" s="27"/>
      <c r="N103" s="27"/>
      <c r="O103" s="27"/>
      <c r="P103" s="27"/>
      <c r="Q103" s="27"/>
    </row>
    <row r="104" spans="1:30" ht="27.6" x14ac:dyDescent="0.25">
      <c r="A104" s="9" t="s">
        <v>44</v>
      </c>
      <c r="B104" s="9" t="s">
        <v>45</v>
      </c>
      <c r="C104" s="9" t="s">
        <v>46</v>
      </c>
      <c r="D104" s="9" t="s">
        <v>47</v>
      </c>
      <c r="E104" s="9" t="s">
        <v>48</v>
      </c>
      <c r="F104" s="9" t="s">
        <v>49</v>
      </c>
      <c r="G104" s="9" t="s">
        <v>50</v>
      </c>
      <c r="H104" s="9" t="s">
        <v>51</v>
      </c>
      <c r="I104" s="9" t="s">
        <v>52</v>
      </c>
      <c r="J104" s="33"/>
      <c r="K104" s="6"/>
      <c r="L104" s="33"/>
      <c r="M104" s="33"/>
      <c r="N104" s="33"/>
      <c r="O104" s="33"/>
      <c r="P104" s="33"/>
      <c r="Q104" s="33"/>
      <c r="R104" s="34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</row>
    <row r="105" spans="1:30" ht="14.4" x14ac:dyDescent="0.25">
      <c r="A105" s="13"/>
      <c r="B105" s="35"/>
      <c r="C105" s="14"/>
      <c r="D105" s="14"/>
      <c r="E105" s="15">
        <v>1</v>
      </c>
      <c r="F105" s="36"/>
      <c r="G105" s="16">
        <v>0</v>
      </c>
      <c r="H105" s="16">
        <v>0</v>
      </c>
      <c r="I105" s="17">
        <f t="shared" ref="I105:I114" si="4">SUM(G105:H105)</f>
        <v>0</v>
      </c>
      <c r="J105" s="27"/>
      <c r="K105" s="18"/>
      <c r="L105" s="18"/>
      <c r="M105" s="18"/>
      <c r="N105" s="18"/>
      <c r="O105" s="18"/>
      <c r="P105" s="18"/>
      <c r="Q105" s="1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ht="14.4" x14ac:dyDescent="0.25">
      <c r="A106" s="13"/>
      <c r="B106" s="35"/>
      <c r="C106" s="14"/>
      <c r="D106" s="14"/>
      <c r="E106" s="15">
        <v>1</v>
      </c>
      <c r="F106" s="36"/>
      <c r="G106" s="16">
        <v>0</v>
      </c>
      <c r="H106" s="16">
        <v>0</v>
      </c>
      <c r="I106" s="17">
        <f t="shared" si="4"/>
        <v>0</v>
      </c>
      <c r="J106" s="27"/>
      <c r="K106" s="18"/>
      <c r="L106" s="18"/>
      <c r="M106" s="18"/>
      <c r="N106" s="18"/>
      <c r="O106" s="18"/>
      <c r="P106" s="18"/>
      <c r="Q106" s="1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ht="14.4" x14ac:dyDescent="0.25">
      <c r="A107" s="13"/>
      <c r="B107" s="35"/>
      <c r="C107" s="14"/>
      <c r="D107" s="14"/>
      <c r="E107" s="15">
        <v>1</v>
      </c>
      <c r="F107" s="13"/>
      <c r="G107" s="16">
        <v>0</v>
      </c>
      <c r="H107" s="16">
        <v>0</v>
      </c>
      <c r="I107" s="17">
        <f t="shared" si="4"/>
        <v>0</v>
      </c>
      <c r="J107" s="27"/>
      <c r="K107" s="18"/>
      <c r="L107" s="18"/>
      <c r="M107" s="18"/>
      <c r="N107" s="18"/>
      <c r="O107" s="18"/>
      <c r="P107" s="18"/>
      <c r="Q107" s="1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ht="14.4" x14ac:dyDescent="0.25">
      <c r="A108" s="13"/>
      <c r="B108" s="35"/>
      <c r="C108" s="14"/>
      <c r="D108" s="14"/>
      <c r="E108" s="15">
        <v>1</v>
      </c>
      <c r="F108" s="13"/>
      <c r="G108" s="16">
        <v>0</v>
      </c>
      <c r="H108" s="16">
        <v>0</v>
      </c>
      <c r="I108" s="17">
        <f t="shared" si="4"/>
        <v>0</v>
      </c>
      <c r="J108" s="27"/>
      <c r="K108" s="18"/>
      <c r="L108" s="18"/>
      <c r="M108" s="18"/>
      <c r="N108" s="18"/>
      <c r="O108" s="18"/>
      <c r="P108" s="18"/>
      <c r="Q108" s="1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ht="14.4" x14ac:dyDescent="0.25">
      <c r="A109" s="13"/>
      <c r="B109" s="35"/>
      <c r="C109" s="14"/>
      <c r="D109" s="14"/>
      <c r="E109" s="15">
        <v>1</v>
      </c>
      <c r="F109" s="13"/>
      <c r="G109" s="16">
        <v>0</v>
      </c>
      <c r="H109" s="16">
        <v>0</v>
      </c>
      <c r="I109" s="17">
        <f t="shared" si="4"/>
        <v>0</v>
      </c>
      <c r="J109" s="27"/>
      <c r="K109" s="18"/>
      <c r="L109" s="18"/>
      <c r="M109" s="18"/>
      <c r="N109" s="18"/>
      <c r="O109" s="18"/>
      <c r="P109" s="18"/>
      <c r="Q109" s="1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ht="14.4" x14ac:dyDescent="0.25">
      <c r="A110" s="13"/>
      <c r="B110" s="35"/>
      <c r="C110" s="14"/>
      <c r="D110" s="14"/>
      <c r="E110" s="15">
        <v>1</v>
      </c>
      <c r="F110" s="13"/>
      <c r="G110" s="16">
        <v>0</v>
      </c>
      <c r="H110" s="16">
        <v>0</v>
      </c>
      <c r="I110" s="17">
        <f t="shared" si="4"/>
        <v>0</v>
      </c>
      <c r="J110" s="27"/>
      <c r="K110" s="18"/>
      <c r="L110" s="18"/>
      <c r="M110" s="18"/>
      <c r="N110" s="18"/>
      <c r="O110" s="18"/>
      <c r="P110" s="18"/>
      <c r="Q110" s="1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ht="14.4" x14ac:dyDescent="0.25">
      <c r="A111" s="13"/>
      <c r="B111" s="35"/>
      <c r="C111" s="14"/>
      <c r="D111" s="14"/>
      <c r="E111" s="15">
        <v>1</v>
      </c>
      <c r="F111" s="13"/>
      <c r="G111" s="16">
        <v>0</v>
      </c>
      <c r="H111" s="16">
        <v>0</v>
      </c>
      <c r="I111" s="17">
        <f t="shared" si="4"/>
        <v>0</v>
      </c>
      <c r="J111" s="27"/>
      <c r="K111" s="18"/>
      <c r="L111" s="18"/>
      <c r="M111" s="18"/>
      <c r="N111" s="18"/>
      <c r="O111" s="18"/>
      <c r="P111" s="18"/>
      <c r="Q111" s="1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ht="14.4" x14ac:dyDescent="0.25">
      <c r="A112" s="13"/>
      <c r="B112" s="35"/>
      <c r="C112" s="14"/>
      <c r="D112" s="14"/>
      <c r="E112" s="15">
        <v>1</v>
      </c>
      <c r="F112" s="13"/>
      <c r="G112" s="16">
        <v>0</v>
      </c>
      <c r="H112" s="16">
        <v>0</v>
      </c>
      <c r="I112" s="17">
        <f t="shared" si="4"/>
        <v>0</v>
      </c>
      <c r="J112" s="27"/>
      <c r="K112" s="18"/>
      <c r="L112" s="18"/>
      <c r="M112" s="18"/>
      <c r="N112" s="18"/>
      <c r="O112" s="18"/>
      <c r="P112" s="18"/>
      <c r="Q112" s="1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ht="14.4" x14ac:dyDescent="0.25">
      <c r="A113" s="13"/>
      <c r="B113" s="35"/>
      <c r="C113" s="14"/>
      <c r="D113" s="14"/>
      <c r="E113" s="15">
        <v>1</v>
      </c>
      <c r="F113" s="13"/>
      <c r="G113" s="16">
        <v>0</v>
      </c>
      <c r="H113" s="16">
        <v>0</v>
      </c>
      <c r="I113" s="17">
        <f t="shared" si="4"/>
        <v>0</v>
      </c>
      <c r="J113" s="27"/>
      <c r="K113" s="18"/>
      <c r="L113" s="18"/>
      <c r="M113" s="18"/>
      <c r="N113" s="18"/>
      <c r="O113" s="18"/>
      <c r="P113" s="18"/>
      <c r="Q113" s="1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ht="14.4" x14ac:dyDescent="0.25">
      <c r="A114" s="13"/>
      <c r="B114" s="35"/>
      <c r="C114" s="14"/>
      <c r="D114" s="14"/>
      <c r="E114" s="15">
        <v>1</v>
      </c>
      <c r="F114" s="13"/>
      <c r="G114" s="16">
        <v>0</v>
      </c>
      <c r="H114" s="16">
        <v>0</v>
      </c>
      <c r="I114" s="17">
        <f t="shared" si="4"/>
        <v>0</v>
      </c>
      <c r="J114" s="27"/>
      <c r="K114" s="18"/>
      <c r="L114" s="18"/>
      <c r="M114" s="18"/>
      <c r="N114" s="18"/>
      <c r="O114" s="18"/>
      <c r="P114" s="18"/>
      <c r="Q114" s="1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ht="41.4" x14ac:dyDescent="0.25">
      <c r="A115" s="20" t="s">
        <v>53</v>
      </c>
      <c r="B115" s="20" t="s">
        <v>54</v>
      </c>
      <c r="C115" s="21" t="s">
        <v>55</v>
      </c>
      <c r="D115" s="21" t="s">
        <v>56</v>
      </c>
      <c r="E115" s="21" t="s">
        <v>57</v>
      </c>
      <c r="F115" s="37"/>
      <c r="G115" s="21" t="s">
        <v>58</v>
      </c>
      <c r="H115" s="21" t="s">
        <v>59</v>
      </c>
      <c r="I115" s="21" t="s">
        <v>60</v>
      </c>
      <c r="J115" s="27"/>
      <c r="K115" s="6"/>
      <c r="L115" s="6"/>
      <c r="M115" s="6"/>
      <c r="N115" s="6"/>
      <c r="O115" s="6"/>
      <c r="P115" s="6"/>
      <c r="Q115" s="6"/>
      <c r="R115" s="38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</row>
    <row r="116" spans="1:30" ht="14.4" x14ac:dyDescent="0.25">
      <c r="A116" s="23" t="s">
        <v>61</v>
      </c>
      <c r="B116" s="39" t="s">
        <v>62</v>
      </c>
      <c r="C116" s="24">
        <f>SUMIFS($E$105:$E$114,$B$105:$B$114,"FDA",$D$105:$D$114,"&lt;&gt;VAGO")</f>
        <v>0</v>
      </c>
      <c r="D116" s="24">
        <f>SUMIFS($E$105:$E$114,$B$105:$B$114,"FDA",$D$105:$D$114,"VAGO")</f>
        <v>0</v>
      </c>
      <c r="E116" s="24">
        <f t="shared" ref="E116:E120" si="5">C116+D116</f>
        <v>0</v>
      </c>
      <c r="F116" s="25"/>
      <c r="G116" s="17">
        <f>SUMIF($B$105:$B$114,"FDA",$G$105:$G$114)</f>
        <v>0</v>
      </c>
      <c r="H116" s="17">
        <f>SUMIF($B$105:$B$114,"FDA",$H$105:$H$114)</f>
        <v>0</v>
      </c>
      <c r="I116" s="17">
        <f>SUMIF($B$105:$B$114,"FDA",$I$105:$I$114)</f>
        <v>0</v>
      </c>
      <c r="J116" s="18"/>
      <c r="K116" s="6"/>
      <c r="L116" s="18"/>
      <c r="M116" s="18"/>
      <c r="N116" s="18"/>
      <c r="O116" s="18"/>
      <c r="P116" s="18"/>
      <c r="Q116" s="1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ht="14.4" x14ac:dyDescent="0.25">
      <c r="A117" s="23" t="s">
        <v>63</v>
      </c>
      <c r="B117" s="39" t="s">
        <v>64</v>
      </c>
      <c r="C117" s="24">
        <f>SUMIFS($E$105:$E$114,$B$105:$B$114,"FDA-1",$D$105:$D$114,"&lt;&gt;VAGO")</f>
        <v>0</v>
      </c>
      <c r="D117" s="24">
        <f>SUMIFS($E$105:$E$114,$B$105:$B$114,"FDA-1",$D$105:$D$114,"VAGO")</f>
        <v>0</v>
      </c>
      <c r="E117" s="24">
        <f t="shared" si="5"/>
        <v>0</v>
      </c>
      <c r="F117" s="25"/>
      <c r="G117" s="17">
        <f>SUMIF($B$105:$B$114,"FDA-1",$G$105:$G$114)</f>
        <v>0</v>
      </c>
      <c r="H117" s="17">
        <f>SUMIF($B$105:$B$114,"FDA-1",$H$105:$H$114)</f>
        <v>0</v>
      </c>
      <c r="I117" s="17">
        <f>SUMIF($B$105:$B$114,"FDA-1",$I$105:$I$114)</f>
        <v>0</v>
      </c>
      <c r="J117" s="18"/>
      <c r="K117" s="6"/>
      <c r="L117" s="18"/>
      <c r="M117" s="18"/>
      <c r="N117" s="18"/>
      <c r="O117" s="18"/>
      <c r="P117" s="18"/>
      <c r="Q117" s="1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ht="14.4" x14ac:dyDescent="0.25">
      <c r="A118" s="23" t="s">
        <v>65</v>
      </c>
      <c r="B118" s="39" t="s">
        <v>66</v>
      </c>
      <c r="C118" s="24">
        <f>SUMIFS($E$105:$E$114,$B$105:$B$114,"FDA-2",$D$105:$D$114,"&lt;&gt;VAGO")</f>
        <v>0</v>
      </c>
      <c r="D118" s="24">
        <f>SUMIFS($E$105:$E$114,$B$105:$B$114,"FDA-2",$D$105:$D$114,"VAGO")</f>
        <v>0</v>
      </c>
      <c r="E118" s="24">
        <f t="shared" si="5"/>
        <v>0</v>
      </c>
      <c r="F118" s="28"/>
      <c r="G118" s="17">
        <f>SUMIF($B$105:$B$114,"FDA-2",$G$105:$G$114)</f>
        <v>0</v>
      </c>
      <c r="H118" s="17">
        <f>SUMIF($B$105:$B$114,"FDA-2",$H$105:$H$114)</f>
        <v>0</v>
      </c>
      <c r="I118" s="17">
        <f>SUMIF($B$105:$B$114,"FDA-2",$I$105:$I$114)</f>
        <v>0</v>
      </c>
      <c r="J118" s="18"/>
      <c r="K118" s="6"/>
      <c r="L118" s="18"/>
      <c r="M118" s="18"/>
      <c r="N118" s="18"/>
      <c r="O118" s="18"/>
      <c r="P118" s="18"/>
      <c r="Q118" s="1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ht="14.4" x14ac:dyDescent="0.25">
      <c r="A119" s="23" t="s">
        <v>67</v>
      </c>
      <c r="B119" s="39" t="s">
        <v>68</v>
      </c>
      <c r="C119" s="24">
        <f>SUMIFS($E$105:$E$114,$B$105:$B$114,"FDA-3",$D$105:$D$114,"&lt;&gt;VAGO")</f>
        <v>0</v>
      </c>
      <c r="D119" s="24">
        <f>SUMIFS($E$105:$E$114,$B$105:$B$114,"FDA-3",$D$105:$D$114,"VAGO")</f>
        <v>0</v>
      </c>
      <c r="E119" s="24">
        <f t="shared" si="5"/>
        <v>0</v>
      </c>
      <c r="F119" s="30"/>
      <c r="G119" s="17">
        <f>SUMIF($B$105:$B$114,"FDA-3",$G$105:$G$114)</f>
        <v>0</v>
      </c>
      <c r="H119" s="17">
        <f>SUMIF($B$105:$B$114,"FDA-3",$H$105:$H$114)</f>
        <v>0</v>
      </c>
      <c r="I119" s="17">
        <f>SUMIF($B$105:$B$114,"FDA-3",$I$105:$I$114)</f>
        <v>0</v>
      </c>
      <c r="J119" s="18"/>
      <c r="K119" s="6"/>
      <c r="L119" s="18"/>
      <c r="M119" s="18"/>
      <c r="N119" s="18"/>
      <c r="O119" s="18"/>
      <c r="P119" s="18"/>
      <c r="Q119" s="1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ht="14.4" x14ac:dyDescent="0.25">
      <c r="A120" s="23" t="s">
        <v>69</v>
      </c>
      <c r="B120" s="39" t="s">
        <v>70</v>
      </c>
      <c r="C120" s="24">
        <f>SUMIFS($E$105:$E$114,$B$105:$B$114,"FDA-4",$D$105:$D$114,"&lt;&gt;VAGO")</f>
        <v>0</v>
      </c>
      <c r="D120" s="24">
        <f>SUMIFS($E$105:$E$114,$B$105:$B$114,"FDA-4",$D$105:$D$114,"VAGO")</f>
        <v>0</v>
      </c>
      <c r="E120" s="24">
        <f t="shared" si="5"/>
        <v>0</v>
      </c>
      <c r="F120" s="28"/>
      <c r="G120" s="17">
        <f>SUMIF($B$105:$B$114,"FDA-4",$G$105:$G$114)</f>
        <v>0</v>
      </c>
      <c r="H120" s="17">
        <f>SUMIF($B$105:$B$114,"FDA-4",$H$105:$H$114)</f>
        <v>0</v>
      </c>
      <c r="I120" s="17">
        <f>SUMIF($B$105:$B$114,"FDA-4",$I$105:$I$114)</f>
        <v>0</v>
      </c>
      <c r="J120" s="18"/>
      <c r="K120" s="6"/>
      <c r="L120" s="18"/>
      <c r="M120" s="18"/>
      <c r="N120" s="18"/>
      <c r="O120" s="18"/>
      <c r="P120" s="18"/>
      <c r="Q120" s="1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ht="27.6" x14ac:dyDescent="0.25">
      <c r="A121" s="20" t="s">
        <v>71</v>
      </c>
      <c r="B121" s="37"/>
      <c r="C121" s="21">
        <f t="shared" ref="C121:E121" si="6">SUM(C117:C120)</f>
        <v>0</v>
      </c>
      <c r="D121" s="21">
        <f t="shared" si="6"/>
        <v>0</v>
      </c>
      <c r="E121" s="21">
        <f t="shared" si="6"/>
        <v>0</v>
      </c>
      <c r="F121" s="37"/>
      <c r="G121" s="40">
        <f t="shared" ref="G121:I121" si="7">SUM(G116:G120)</f>
        <v>0</v>
      </c>
      <c r="H121" s="40">
        <f t="shared" si="7"/>
        <v>0</v>
      </c>
      <c r="I121" s="40">
        <f t="shared" si="7"/>
        <v>0</v>
      </c>
      <c r="J121" s="18"/>
      <c r="K121" s="6"/>
      <c r="L121" s="18"/>
      <c r="M121" s="18"/>
      <c r="N121" s="18"/>
      <c r="O121" s="18"/>
      <c r="P121" s="18"/>
      <c r="Q121" s="1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ht="45" customHeight="1" x14ac:dyDescent="0.25">
      <c r="A122" s="32"/>
      <c r="B122" s="32"/>
      <c r="C122" s="32"/>
      <c r="D122" s="32"/>
      <c r="E122" s="32"/>
      <c r="F122" s="32"/>
      <c r="G122" s="32"/>
      <c r="H122" s="32"/>
      <c r="I122" s="6"/>
      <c r="J122" s="18"/>
      <c r="K122" s="6"/>
      <c r="L122" s="18"/>
      <c r="M122" s="18"/>
      <c r="N122" s="18"/>
      <c r="O122" s="18"/>
      <c r="P122" s="18"/>
      <c r="Q122" s="1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ht="14.4" x14ac:dyDescent="0.25">
      <c r="A123" s="74" t="s">
        <v>72</v>
      </c>
      <c r="B123" s="66"/>
      <c r="C123" s="66"/>
      <c r="D123" s="66"/>
      <c r="E123" s="66"/>
      <c r="F123" s="66"/>
      <c r="G123" s="66"/>
      <c r="H123" s="66"/>
      <c r="I123" s="67"/>
      <c r="J123" s="18"/>
      <c r="K123" s="6"/>
      <c r="L123" s="18"/>
      <c r="M123" s="18"/>
      <c r="N123" s="18"/>
      <c r="O123" s="18"/>
      <c r="P123" s="18"/>
      <c r="Q123" s="1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ht="27.6" x14ac:dyDescent="0.25">
      <c r="A124" s="41" t="s">
        <v>73</v>
      </c>
      <c r="B124" s="9" t="s">
        <v>74</v>
      </c>
      <c r="C124" s="9" t="s">
        <v>75</v>
      </c>
      <c r="D124" s="9" t="s">
        <v>76</v>
      </c>
      <c r="E124" s="9" t="s">
        <v>77</v>
      </c>
      <c r="F124" s="9" t="s">
        <v>78</v>
      </c>
      <c r="G124" s="9" t="s">
        <v>79</v>
      </c>
      <c r="H124" s="9" t="s">
        <v>80</v>
      </c>
      <c r="I124" s="9" t="s">
        <v>81</v>
      </c>
      <c r="J124" s="6"/>
      <c r="K124" s="6"/>
      <c r="L124" s="6"/>
      <c r="M124" s="6"/>
      <c r="N124" s="6"/>
      <c r="O124" s="6"/>
      <c r="P124" s="6"/>
      <c r="Q124" s="6"/>
      <c r="R124" s="34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</row>
    <row r="125" spans="1:30" ht="14.4" x14ac:dyDescent="0.25">
      <c r="A125" s="42"/>
      <c r="B125" s="43"/>
      <c r="C125" s="43"/>
      <c r="D125" s="14"/>
      <c r="E125" s="15">
        <v>1</v>
      </c>
      <c r="F125" s="42"/>
      <c r="G125" s="16">
        <v>0</v>
      </c>
      <c r="H125" s="16">
        <v>0</v>
      </c>
      <c r="I125" s="17">
        <f t="shared" ref="I125:I134" si="8">SUM(G125:H125)</f>
        <v>0</v>
      </c>
      <c r="J125" s="18"/>
      <c r="K125" s="18"/>
      <c r="L125" s="18"/>
      <c r="M125" s="18"/>
      <c r="N125" s="18"/>
      <c r="O125" s="18"/>
      <c r="P125" s="18"/>
      <c r="Q125" s="1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ht="14.4" x14ac:dyDescent="0.25">
      <c r="A126" s="13"/>
      <c r="B126" s="43"/>
      <c r="C126" s="14"/>
      <c r="D126" s="14"/>
      <c r="E126" s="15">
        <v>1</v>
      </c>
      <c r="F126" s="13"/>
      <c r="G126" s="16">
        <v>0</v>
      </c>
      <c r="H126" s="16">
        <v>0</v>
      </c>
      <c r="I126" s="17">
        <f t="shared" si="8"/>
        <v>0</v>
      </c>
      <c r="J126" s="18"/>
      <c r="K126" s="18"/>
      <c r="L126" s="18"/>
      <c r="M126" s="18"/>
      <c r="N126" s="18"/>
      <c r="O126" s="18"/>
      <c r="P126" s="18"/>
      <c r="Q126" s="1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ht="14.4" x14ac:dyDescent="0.25">
      <c r="A127" s="13"/>
      <c r="B127" s="43"/>
      <c r="C127" s="14"/>
      <c r="D127" s="14"/>
      <c r="E127" s="15">
        <v>1</v>
      </c>
      <c r="F127" s="36"/>
      <c r="G127" s="16">
        <v>0</v>
      </c>
      <c r="H127" s="16">
        <v>0</v>
      </c>
      <c r="I127" s="17">
        <f t="shared" si="8"/>
        <v>0</v>
      </c>
      <c r="J127" s="18"/>
      <c r="K127" s="18"/>
      <c r="L127" s="18"/>
      <c r="M127" s="18"/>
      <c r="N127" s="18"/>
      <c r="O127" s="18"/>
      <c r="P127" s="18"/>
      <c r="Q127" s="1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ht="14.4" x14ac:dyDescent="0.25">
      <c r="A128" s="42"/>
      <c r="B128" s="43"/>
      <c r="C128" s="14"/>
      <c r="D128" s="14"/>
      <c r="E128" s="15">
        <v>1</v>
      </c>
      <c r="F128" s="13"/>
      <c r="G128" s="16">
        <v>0</v>
      </c>
      <c r="H128" s="16">
        <v>0</v>
      </c>
      <c r="I128" s="17">
        <f t="shared" si="8"/>
        <v>0</v>
      </c>
      <c r="J128" s="18"/>
      <c r="K128" s="18"/>
      <c r="L128" s="18"/>
      <c r="M128" s="18"/>
      <c r="N128" s="18"/>
      <c r="O128" s="18"/>
      <c r="P128" s="18"/>
      <c r="Q128" s="1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ht="14.4" x14ac:dyDescent="0.25">
      <c r="A129" s="42"/>
      <c r="B129" s="43"/>
      <c r="C129" s="43"/>
      <c r="D129" s="14"/>
      <c r="E129" s="15">
        <v>1</v>
      </c>
      <c r="F129" s="42"/>
      <c r="G129" s="16">
        <v>0</v>
      </c>
      <c r="H129" s="16">
        <v>0</v>
      </c>
      <c r="I129" s="17">
        <f t="shared" si="8"/>
        <v>0</v>
      </c>
      <c r="J129" s="18"/>
      <c r="K129" s="18"/>
      <c r="L129" s="18"/>
      <c r="M129" s="18"/>
      <c r="N129" s="18"/>
      <c r="O129" s="18"/>
      <c r="P129" s="18"/>
      <c r="Q129" s="1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ht="14.4" x14ac:dyDescent="0.25">
      <c r="A130" s="42"/>
      <c r="B130" s="43"/>
      <c r="C130" s="43"/>
      <c r="D130" s="14"/>
      <c r="E130" s="15">
        <v>1</v>
      </c>
      <c r="F130" s="42"/>
      <c r="G130" s="16">
        <v>0</v>
      </c>
      <c r="H130" s="16">
        <v>0</v>
      </c>
      <c r="I130" s="17">
        <f t="shared" si="8"/>
        <v>0</v>
      </c>
      <c r="J130" s="18"/>
      <c r="K130" s="18"/>
      <c r="L130" s="18"/>
      <c r="M130" s="18"/>
      <c r="N130" s="18"/>
      <c r="O130" s="18"/>
      <c r="P130" s="18"/>
      <c r="Q130" s="1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ht="14.4" x14ac:dyDescent="0.25">
      <c r="A131" s="42"/>
      <c r="B131" s="43"/>
      <c r="C131" s="43"/>
      <c r="D131" s="14"/>
      <c r="E131" s="15">
        <v>1</v>
      </c>
      <c r="F131" s="42"/>
      <c r="G131" s="16">
        <v>0</v>
      </c>
      <c r="H131" s="16">
        <v>0</v>
      </c>
      <c r="I131" s="17">
        <f t="shared" si="8"/>
        <v>0</v>
      </c>
      <c r="J131" s="18"/>
      <c r="K131" s="18"/>
      <c r="L131" s="18"/>
      <c r="M131" s="18"/>
      <c r="N131" s="18"/>
      <c r="O131" s="18"/>
      <c r="P131" s="18"/>
      <c r="Q131" s="1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ht="14.4" x14ac:dyDescent="0.25">
      <c r="A132" s="42"/>
      <c r="B132" s="43"/>
      <c r="C132" s="43"/>
      <c r="D132" s="14"/>
      <c r="E132" s="15">
        <v>1</v>
      </c>
      <c r="F132" s="42"/>
      <c r="G132" s="16">
        <v>0</v>
      </c>
      <c r="H132" s="16">
        <v>0</v>
      </c>
      <c r="I132" s="17">
        <f t="shared" si="8"/>
        <v>0</v>
      </c>
      <c r="J132" s="18"/>
      <c r="K132" s="18"/>
      <c r="L132" s="18"/>
      <c r="M132" s="18"/>
      <c r="N132" s="18"/>
      <c r="O132" s="18"/>
      <c r="P132" s="18"/>
      <c r="Q132" s="1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ht="14.4" x14ac:dyDescent="0.25">
      <c r="A133" s="42"/>
      <c r="B133" s="43"/>
      <c r="C133" s="43"/>
      <c r="D133" s="14"/>
      <c r="E133" s="15">
        <v>1</v>
      </c>
      <c r="F133" s="42"/>
      <c r="G133" s="16">
        <v>0</v>
      </c>
      <c r="H133" s="16">
        <v>0</v>
      </c>
      <c r="I133" s="17">
        <f t="shared" si="8"/>
        <v>0</v>
      </c>
      <c r="J133" s="18"/>
      <c r="K133" s="18"/>
      <c r="L133" s="18"/>
      <c r="M133" s="18"/>
      <c r="N133" s="18"/>
      <c r="O133" s="18"/>
      <c r="P133" s="18"/>
      <c r="Q133" s="1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ht="14.4" x14ac:dyDescent="0.25">
      <c r="A134" s="42"/>
      <c r="B134" s="43"/>
      <c r="C134" s="43"/>
      <c r="D134" s="14"/>
      <c r="E134" s="15">
        <v>1</v>
      </c>
      <c r="F134" s="42"/>
      <c r="G134" s="16">
        <v>0</v>
      </c>
      <c r="H134" s="16">
        <v>0</v>
      </c>
      <c r="I134" s="17">
        <f t="shared" si="8"/>
        <v>0</v>
      </c>
      <c r="J134" s="18"/>
      <c r="K134" s="18"/>
      <c r="L134" s="18"/>
      <c r="M134" s="18"/>
      <c r="N134" s="18"/>
      <c r="O134" s="18"/>
      <c r="P134" s="18"/>
      <c r="Q134" s="1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ht="41.4" x14ac:dyDescent="0.25">
      <c r="A135" s="20" t="s">
        <v>82</v>
      </c>
      <c r="B135" s="20" t="s">
        <v>83</v>
      </c>
      <c r="C135" s="21" t="s">
        <v>84</v>
      </c>
      <c r="D135" s="21" t="s">
        <v>85</v>
      </c>
      <c r="E135" s="21" t="s">
        <v>86</v>
      </c>
      <c r="F135" s="37"/>
      <c r="G135" s="21" t="s">
        <v>87</v>
      </c>
      <c r="H135" s="21" t="s">
        <v>88</v>
      </c>
      <c r="I135" s="21" t="s">
        <v>89</v>
      </c>
      <c r="J135" s="18"/>
      <c r="K135" s="18"/>
      <c r="L135" s="18"/>
      <c r="M135" s="18"/>
      <c r="N135" s="18"/>
      <c r="O135" s="18"/>
      <c r="P135" s="18"/>
      <c r="Q135" s="18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</row>
    <row r="136" spans="1:30" ht="14.4" x14ac:dyDescent="0.25">
      <c r="A136" s="23" t="s">
        <v>90</v>
      </c>
      <c r="B136" s="39" t="s">
        <v>91</v>
      </c>
      <c r="C136" s="24">
        <f>SUMIFS($E$125:$E$134,$B$125:$B$134,"FGS-1",$D$125:$D$134,"&lt;&gt;VAGO")</f>
        <v>0</v>
      </c>
      <c r="D136" s="24">
        <f>SUMIFS($E$125:$E$134,$B$125:$B$134,"FGS-1",$D$125:$D$134,"VAGO")</f>
        <v>0</v>
      </c>
      <c r="E136" s="24">
        <f t="shared" ref="E136:E141" si="9">C136+D136</f>
        <v>0</v>
      </c>
      <c r="F136" s="25"/>
      <c r="G136" s="17">
        <f t="shared" ref="G136:I136" si="10">SUMIF($B$125:$B$134,"FGS-1",$G$125:$G$134)</f>
        <v>0</v>
      </c>
      <c r="H136" s="17">
        <f t="shared" si="10"/>
        <v>0</v>
      </c>
      <c r="I136" s="17">
        <f t="shared" si="10"/>
        <v>0</v>
      </c>
      <c r="J136" s="18"/>
      <c r="K136" s="18"/>
      <c r="L136" s="18"/>
      <c r="M136" s="18"/>
      <c r="N136" s="18"/>
      <c r="O136" s="18"/>
      <c r="P136" s="18"/>
      <c r="Q136" s="18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</row>
    <row r="137" spans="1:30" ht="14.4" x14ac:dyDescent="0.25">
      <c r="A137" s="23" t="s">
        <v>92</v>
      </c>
      <c r="B137" s="39" t="s">
        <v>93</v>
      </c>
      <c r="C137" s="24">
        <f>SUMIFS($E$125:$E$134,$B$125:$B$134,"FGS-2",$D$125:$D$134,"&lt;&gt;VAGO")</f>
        <v>0</v>
      </c>
      <c r="D137" s="24">
        <f>SUMIFS($E$125:$E$134,$B$125:$B$134,"FGS-2",$D$125:$D$134,"VAGO")</f>
        <v>0</v>
      </c>
      <c r="E137" s="24">
        <f t="shared" si="9"/>
        <v>0</v>
      </c>
      <c r="F137" s="28"/>
      <c r="G137" s="17">
        <f t="shared" ref="G137:I137" si="11">SUMIF($B$125:$B$134,"FGS-2",$G$125:$G$134)</f>
        <v>0</v>
      </c>
      <c r="H137" s="17">
        <f t="shared" si="11"/>
        <v>0</v>
      </c>
      <c r="I137" s="17">
        <f t="shared" si="11"/>
        <v>0</v>
      </c>
      <c r="J137" s="18"/>
      <c r="K137" s="18"/>
      <c r="L137" s="18"/>
      <c r="M137" s="18"/>
      <c r="N137" s="18"/>
      <c r="O137" s="18"/>
      <c r="P137" s="18"/>
      <c r="Q137" s="18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</row>
    <row r="138" spans="1:30" ht="14.4" x14ac:dyDescent="0.25">
      <c r="A138" s="23" t="s">
        <v>94</v>
      </c>
      <c r="B138" s="39" t="s">
        <v>95</v>
      </c>
      <c r="C138" s="24">
        <f>SUMIFS($E$125:$E$134,$B$125:$B$134,"FGS-3",$D$125:$D$134,"&lt;&gt;VAGO")</f>
        <v>0</v>
      </c>
      <c r="D138" s="24">
        <f>SUMIFS($E$125:$E$134,$B$125:$B$134,"FGS-3",$D$125:$D$134,"VAGO")</f>
        <v>0</v>
      </c>
      <c r="E138" s="24">
        <f t="shared" si="9"/>
        <v>0</v>
      </c>
      <c r="F138" s="28"/>
      <c r="G138" s="17">
        <f t="shared" ref="G138:I138" si="12">SUMIF($B$125:$B$134,"FGS-3",$G$125:$G$134)</f>
        <v>0</v>
      </c>
      <c r="H138" s="17">
        <f t="shared" si="12"/>
        <v>0</v>
      </c>
      <c r="I138" s="17">
        <f t="shared" si="12"/>
        <v>0</v>
      </c>
      <c r="J138" s="18"/>
      <c r="K138" s="18"/>
      <c r="L138" s="18"/>
      <c r="M138" s="18"/>
      <c r="N138" s="18"/>
      <c r="O138" s="18"/>
      <c r="P138" s="18"/>
      <c r="Q138" s="18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</row>
    <row r="139" spans="1:30" ht="14.4" x14ac:dyDescent="0.25">
      <c r="A139" s="29" t="s">
        <v>96</v>
      </c>
      <c r="B139" s="44" t="s">
        <v>97</v>
      </c>
      <c r="C139" s="24">
        <f>SUMIFS($E$125:$E$134,$B$125:$B$134,"FGA-1",$D$125:$D$134,"&lt;&gt;VAGO")</f>
        <v>0</v>
      </c>
      <c r="D139" s="24">
        <f>SUMIFS($E$125:$E$134,$B$125:$B$134,"FGA-1",$D$125:$D$134,"VAGO")</f>
        <v>0</v>
      </c>
      <c r="E139" s="24">
        <f t="shared" si="9"/>
        <v>0</v>
      </c>
      <c r="F139" s="30"/>
      <c r="G139" s="17">
        <f t="shared" ref="G139:I139" si="13">SUMIF($B$125:$B$134,"FGA-1",$G$125:$G$134)</f>
        <v>0</v>
      </c>
      <c r="H139" s="17">
        <f t="shared" si="13"/>
        <v>0</v>
      </c>
      <c r="I139" s="17">
        <f t="shared" si="13"/>
        <v>0</v>
      </c>
      <c r="J139" s="18"/>
      <c r="K139" s="18"/>
      <c r="L139" s="18"/>
      <c r="M139" s="18"/>
      <c r="N139" s="18"/>
      <c r="O139" s="18"/>
      <c r="P139" s="18"/>
      <c r="Q139" s="18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</row>
    <row r="140" spans="1:30" ht="14.4" x14ac:dyDescent="0.25">
      <c r="A140" s="23" t="s">
        <v>98</v>
      </c>
      <c r="B140" s="39" t="s">
        <v>99</v>
      </c>
      <c r="C140" s="24">
        <f>SUMIFS($E$125:$E$134,$B$125:$B$134,"FGA-2",$D$125:$D$134,"&lt;&gt;VAGO")</f>
        <v>0</v>
      </c>
      <c r="D140" s="24">
        <f>SUMIFS($E$125:$E$134,$B$125:$B$134,"FGA-2",$D$125:$D$134,"VAGO")</f>
        <v>0</v>
      </c>
      <c r="E140" s="24">
        <f t="shared" si="9"/>
        <v>0</v>
      </c>
      <c r="F140" s="30"/>
      <c r="G140" s="17">
        <f t="shared" ref="G140:I140" si="14">SUMIF($B$125:$B$134,"FGA-2",$G$125:$G$134)</f>
        <v>0</v>
      </c>
      <c r="H140" s="17">
        <f t="shared" si="14"/>
        <v>0</v>
      </c>
      <c r="I140" s="17">
        <f t="shared" si="14"/>
        <v>0</v>
      </c>
      <c r="J140" s="18"/>
      <c r="K140" s="18"/>
      <c r="L140" s="18"/>
      <c r="M140" s="18"/>
      <c r="N140" s="18"/>
      <c r="O140" s="18"/>
      <c r="P140" s="18"/>
      <c r="Q140" s="18"/>
      <c r="R140" s="34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</row>
    <row r="141" spans="1:30" ht="14.4" x14ac:dyDescent="0.25">
      <c r="A141" s="23" t="s">
        <v>100</v>
      </c>
      <c r="B141" s="39" t="s">
        <v>101</v>
      </c>
      <c r="C141" s="24">
        <f>SUMIFS($E$125:$E$134,$B$125:$B$134,"FGA-3",$D$125:$D$134,"&lt;&gt;VAGO")</f>
        <v>0</v>
      </c>
      <c r="D141" s="24">
        <f>SUMIFS($E$125:$E$134,$B$125:$B$134,"FGA-3",$D$125:$D$134,"VAGO")</f>
        <v>0</v>
      </c>
      <c r="E141" s="24">
        <f t="shared" si="9"/>
        <v>0</v>
      </c>
      <c r="F141" s="28"/>
      <c r="G141" s="17">
        <f t="shared" ref="G141:I141" si="15">SUMIF($B$125:$B$134,"FGA-3",$G$125:$G$134)</f>
        <v>0</v>
      </c>
      <c r="H141" s="17">
        <f t="shared" si="15"/>
        <v>0</v>
      </c>
      <c r="I141" s="17">
        <f t="shared" si="15"/>
        <v>0</v>
      </c>
      <c r="J141" s="18"/>
      <c r="K141" s="18"/>
      <c r="L141" s="18"/>
      <c r="M141" s="18"/>
      <c r="N141" s="18"/>
      <c r="O141" s="18"/>
      <c r="P141" s="18"/>
      <c r="Q141" s="18"/>
      <c r="R141" s="38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</row>
    <row r="142" spans="1:30" ht="27.6" x14ac:dyDescent="0.25">
      <c r="A142" s="20" t="s">
        <v>102</v>
      </c>
      <c r="B142" s="37"/>
      <c r="C142" s="21">
        <f t="shared" ref="C142:E142" si="16">SUM(C136:C141)</f>
        <v>0</v>
      </c>
      <c r="D142" s="21">
        <f t="shared" si="16"/>
        <v>0</v>
      </c>
      <c r="E142" s="21">
        <f t="shared" si="16"/>
        <v>0</v>
      </c>
      <c r="F142" s="37"/>
      <c r="G142" s="40">
        <f t="shared" ref="G142:I142" si="17">SUM(G136:G141)</f>
        <v>0</v>
      </c>
      <c r="H142" s="40">
        <f t="shared" si="17"/>
        <v>0</v>
      </c>
      <c r="I142" s="40">
        <f t="shared" si="17"/>
        <v>0</v>
      </c>
      <c r="J142" s="18"/>
      <c r="K142" s="18"/>
      <c r="L142" s="18"/>
      <c r="M142" s="18"/>
      <c r="N142" s="18"/>
      <c r="O142" s="18"/>
      <c r="P142" s="18"/>
      <c r="Q142" s="18"/>
      <c r="R142" s="38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</row>
    <row r="143" spans="1:30" ht="33" customHeight="1" x14ac:dyDescent="0.25">
      <c r="A143" s="27"/>
      <c r="B143" s="27"/>
      <c r="C143" s="27"/>
      <c r="D143" s="27"/>
      <c r="E143" s="27"/>
      <c r="F143" s="27"/>
      <c r="G143" s="27"/>
      <c r="H143" s="27"/>
      <c r="I143" s="33"/>
      <c r="J143" s="33"/>
      <c r="K143" s="6"/>
      <c r="L143" s="33"/>
      <c r="M143" s="33"/>
      <c r="N143" s="33"/>
      <c r="O143" s="33"/>
      <c r="P143" s="33"/>
      <c r="Q143" s="33"/>
      <c r="R143" s="34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</row>
    <row r="144" spans="1:30" ht="41.4" x14ac:dyDescent="0.25">
      <c r="A144" s="20"/>
      <c r="B144" s="20"/>
      <c r="C144" s="21" t="s">
        <v>103</v>
      </c>
      <c r="D144" s="21" t="s">
        <v>104</v>
      </c>
      <c r="E144" s="21" t="s">
        <v>105</v>
      </c>
      <c r="F144" s="22"/>
      <c r="G144" s="21" t="s">
        <v>106</v>
      </c>
      <c r="H144" s="21" t="s">
        <v>107</v>
      </c>
      <c r="I144" s="21" t="s">
        <v>108</v>
      </c>
      <c r="J144" s="33"/>
      <c r="K144" s="6"/>
      <c r="L144" s="33"/>
      <c r="M144" s="33"/>
      <c r="N144" s="33"/>
      <c r="O144" s="33"/>
      <c r="P144" s="33"/>
      <c r="Q144" s="33"/>
      <c r="R144" s="34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</row>
    <row r="145" spans="1:30" ht="27.6" x14ac:dyDescent="0.25">
      <c r="A145" s="20" t="s">
        <v>109</v>
      </c>
      <c r="B145" s="22"/>
      <c r="C145" s="21">
        <f t="shared" ref="C145:E145" si="18">SUM(C101+C121+C142)</f>
        <v>67</v>
      </c>
      <c r="D145" s="21">
        <f t="shared" si="18"/>
        <v>13</v>
      </c>
      <c r="E145" s="21">
        <f t="shared" si="18"/>
        <v>80</v>
      </c>
      <c r="F145" s="22"/>
      <c r="G145" s="40">
        <f t="shared" ref="G145:I145" si="19">SUM(H101+G121+G142)</f>
        <v>57685.299999999988</v>
      </c>
      <c r="H145" s="40">
        <f t="shared" si="19"/>
        <v>286240.18</v>
      </c>
      <c r="I145" s="40">
        <f t="shared" si="19"/>
        <v>343925.48</v>
      </c>
      <c r="J145" s="33"/>
      <c r="K145" s="6"/>
      <c r="L145" s="33"/>
      <c r="M145" s="33"/>
      <c r="N145" s="33"/>
      <c r="O145" s="33"/>
      <c r="P145" s="33"/>
      <c r="Q145" s="33"/>
      <c r="R145" s="34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</row>
    <row r="146" spans="1:30" ht="30" customHeight="1" x14ac:dyDescent="0.25">
      <c r="A146" s="27"/>
      <c r="B146" s="27"/>
      <c r="C146" s="27"/>
      <c r="D146" s="27"/>
      <c r="E146" s="27"/>
      <c r="F146" s="27"/>
      <c r="G146" s="27"/>
      <c r="H146" s="27"/>
      <c r="I146" s="33"/>
      <c r="J146" s="33"/>
      <c r="K146" s="6"/>
      <c r="L146" s="33"/>
      <c r="M146" s="33"/>
      <c r="N146" s="33"/>
      <c r="O146" s="33"/>
      <c r="P146" s="33"/>
      <c r="Q146" s="33"/>
      <c r="R146" s="34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</row>
    <row r="147" spans="1:30" ht="14.4" x14ac:dyDescent="0.25">
      <c r="A147" s="71" t="s">
        <v>110</v>
      </c>
      <c r="B147" s="66"/>
      <c r="C147" s="66"/>
      <c r="D147" s="66"/>
      <c r="E147" s="66"/>
      <c r="F147" s="67"/>
      <c r="G147" s="18"/>
      <c r="H147" s="27"/>
      <c r="I147" s="27"/>
      <c r="J147" s="27"/>
      <c r="K147" s="18"/>
      <c r="L147" s="27"/>
      <c r="M147" s="33"/>
      <c r="N147" s="33"/>
      <c r="O147" s="33"/>
      <c r="P147" s="33"/>
      <c r="Q147" s="33"/>
      <c r="R147" s="34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</row>
    <row r="148" spans="1:30" ht="14.4" x14ac:dyDescent="0.25">
      <c r="A148" s="75" t="s">
        <v>111</v>
      </c>
      <c r="B148" s="66"/>
      <c r="C148" s="66"/>
      <c r="D148" s="66"/>
      <c r="E148" s="66"/>
      <c r="F148" s="67"/>
      <c r="G148" s="18"/>
      <c r="H148" s="27"/>
      <c r="I148" s="27"/>
      <c r="J148" s="27"/>
      <c r="K148" s="27"/>
      <c r="L148" s="27"/>
      <c r="M148" s="33"/>
      <c r="N148" s="33"/>
      <c r="O148" s="33"/>
      <c r="P148" s="33"/>
      <c r="Q148" s="33"/>
      <c r="R148" s="34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</row>
    <row r="149" spans="1:30" ht="14.4" x14ac:dyDescent="0.25">
      <c r="A149" s="75" t="s">
        <v>112</v>
      </c>
      <c r="B149" s="66"/>
      <c r="C149" s="66"/>
      <c r="D149" s="66"/>
      <c r="E149" s="66"/>
      <c r="F149" s="67"/>
      <c r="G149" s="18"/>
      <c r="H149" s="27"/>
      <c r="I149" s="27"/>
      <c r="J149" s="27"/>
      <c r="K149" s="27"/>
      <c r="L149" s="27"/>
      <c r="M149" s="33"/>
      <c r="N149" s="33"/>
      <c r="O149" s="33"/>
      <c r="P149" s="33"/>
      <c r="Q149" s="33"/>
      <c r="R149" s="34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</row>
    <row r="150" spans="1:30" ht="14.4" x14ac:dyDescent="0.25">
      <c r="A150" s="73" t="s">
        <v>113</v>
      </c>
      <c r="B150" s="66"/>
      <c r="C150" s="66"/>
      <c r="D150" s="66"/>
      <c r="E150" s="66"/>
      <c r="F150" s="67"/>
      <c r="G150" s="18"/>
      <c r="H150" s="27"/>
      <c r="I150" s="27"/>
      <c r="J150" s="27"/>
      <c r="K150" s="27"/>
      <c r="L150" s="27"/>
      <c r="M150" s="33"/>
      <c r="N150" s="33"/>
      <c r="O150" s="33"/>
      <c r="P150" s="33"/>
      <c r="Q150" s="33"/>
      <c r="R150" s="34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</row>
    <row r="151" spans="1:30" ht="14.4" x14ac:dyDescent="0.25">
      <c r="A151" s="73" t="s">
        <v>114</v>
      </c>
      <c r="B151" s="66"/>
      <c r="C151" s="66"/>
      <c r="D151" s="66"/>
      <c r="E151" s="66"/>
      <c r="F151" s="67"/>
      <c r="G151" s="18"/>
      <c r="H151" s="27"/>
      <c r="I151" s="27"/>
      <c r="J151" s="27"/>
      <c r="K151" s="27"/>
      <c r="L151" s="27"/>
      <c r="M151" s="33"/>
      <c r="N151" s="33"/>
      <c r="O151" s="33"/>
      <c r="P151" s="33"/>
      <c r="Q151" s="33"/>
      <c r="R151" s="34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</row>
    <row r="152" spans="1:30" ht="14.4" x14ac:dyDescent="0.25">
      <c r="A152" s="73" t="s">
        <v>115</v>
      </c>
      <c r="B152" s="66"/>
      <c r="C152" s="66"/>
      <c r="D152" s="66"/>
      <c r="E152" s="66"/>
      <c r="F152" s="67"/>
      <c r="G152" s="18"/>
      <c r="H152" s="27"/>
      <c r="I152" s="27"/>
      <c r="J152" s="27"/>
      <c r="K152" s="27"/>
      <c r="L152" s="27"/>
      <c r="M152" s="33"/>
      <c r="N152" s="33"/>
      <c r="O152" s="33"/>
      <c r="P152" s="33"/>
      <c r="Q152" s="33"/>
      <c r="R152" s="34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</row>
    <row r="153" spans="1:30" ht="14.4" x14ac:dyDescent="0.25">
      <c r="A153" s="73"/>
      <c r="B153" s="66"/>
      <c r="C153" s="66"/>
      <c r="D153" s="66"/>
      <c r="E153" s="66"/>
      <c r="F153" s="67"/>
      <c r="G153" s="18"/>
      <c r="H153" s="27"/>
      <c r="I153" s="27"/>
      <c r="J153" s="27"/>
      <c r="K153" s="27"/>
      <c r="L153" s="27"/>
      <c r="M153" s="33"/>
      <c r="N153" s="33"/>
      <c r="O153" s="33"/>
      <c r="P153" s="33"/>
      <c r="Q153" s="33"/>
      <c r="R153" s="34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</row>
    <row r="154" spans="1:30" ht="14.4" x14ac:dyDescent="0.25">
      <c r="A154" s="73"/>
      <c r="B154" s="66"/>
      <c r="C154" s="66"/>
      <c r="D154" s="66"/>
      <c r="E154" s="66"/>
      <c r="F154" s="67"/>
      <c r="G154" s="18"/>
      <c r="H154" s="27"/>
      <c r="I154" s="27"/>
      <c r="J154" s="27"/>
      <c r="K154" s="27"/>
      <c r="L154" s="27"/>
      <c r="M154" s="33"/>
      <c r="N154" s="33"/>
      <c r="O154" s="33"/>
      <c r="P154" s="33"/>
      <c r="Q154" s="33"/>
      <c r="R154" s="34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</row>
    <row r="155" spans="1:30" ht="14.4" x14ac:dyDescent="0.25">
      <c r="A155" s="68"/>
      <c r="B155" s="66"/>
      <c r="C155" s="66"/>
      <c r="D155" s="66"/>
      <c r="E155" s="66"/>
      <c r="F155" s="67"/>
      <c r="G155" s="18"/>
      <c r="H155" s="27"/>
      <c r="I155" s="27"/>
      <c r="J155" s="27"/>
      <c r="K155" s="27"/>
      <c r="L155" s="27"/>
      <c r="M155" s="33"/>
      <c r="N155" s="33"/>
      <c r="O155" s="33"/>
      <c r="P155" s="33"/>
      <c r="Q155" s="33"/>
      <c r="R155" s="34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</row>
    <row r="156" spans="1:30" ht="14.4" x14ac:dyDescent="0.25">
      <c r="A156" s="68"/>
      <c r="B156" s="66"/>
      <c r="C156" s="66"/>
      <c r="D156" s="66"/>
      <c r="E156" s="66"/>
      <c r="F156" s="67"/>
      <c r="G156" s="18"/>
      <c r="H156" s="27"/>
      <c r="I156" s="27"/>
      <c r="J156" s="27"/>
      <c r="K156" s="27"/>
      <c r="L156" s="27"/>
      <c r="M156" s="33"/>
      <c r="N156" s="33"/>
      <c r="O156" s="33"/>
      <c r="P156" s="33"/>
      <c r="Q156" s="33"/>
      <c r="R156" s="34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</row>
    <row r="157" spans="1:30" ht="14.4" x14ac:dyDescent="0.25">
      <c r="A157" s="68"/>
      <c r="B157" s="66"/>
      <c r="C157" s="66"/>
      <c r="D157" s="66"/>
      <c r="E157" s="66"/>
      <c r="F157" s="67"/>
      <c r="G157" s="18"/>
      <c r="H157" s="27"/>
      <c r="I157" s="27"/>
      <c r="J157" s="27"/>
      <c r="K157" s="27"/>
      <c r="L157" s="27"/>
      <c r="M157" s="33"/>
      <c r="N157" s="33"/>
      <c r="O157" s="33"/>
      <c r="P157" s="33"/>
      <c r="Q157" s="33"/>
      <c r="R157" s="34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</row>
    <row r="158" spans="1:30" ht="14.4" x14ac:dyDescent="0.25">
      <c r="A158" s="68"/>
      <c r="B158" s="66"/>
      <c r="C158" s="66"/>
      <c r="D158" s="66"/>
      <c r="E158" s="66"/>
      <c r="F158" s="67"/>
      <c r="G158" s="18"/>
      <c r="H158" s="27"/>
      <c r="I158" s="27"/>
      <c r="J158" s="27"/>
      <c r="K158" s="27"/>
      <c r="L158" s="27"/>
      <c r="M158" s="33"/>
      <c r="N158" s="33"/>
      <c r="O158" s="33"/>
      <c r="P158" s="33"/>
      <c r="Q158" s="33"/>
      <c r="R158" s="34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</row>
    <row r="159" spans="1:30" ht="14.4" x14ac:dyDescent="0.25">
      <c r="A159" s="68"/>
      <c r="B159" s="66"/>
      <c r="C159" s="66"/>
      <c r="D159" s="66"/>
      <c r="E159" s="66"/>
      <c r="F159" s="67"/>
      <c r="G159" s="18"/>
      <c r="H159" s="27"/>
      <c r="I159" s="27"/>
      <c r="J159" s="27"/>
      <c r="K159" s="27"/>
      <c r="L159" s="27"/>
      <c r="M159" s="33"/>
      <c r="N159" s="33"/>
      <c r="O159" s="33"/>
      <c r="P159" s="33"/>
      <c r="Q159" s="33"/>
      <c r="R159" s="34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</row>
    <row r="160" spans="1:30" ht="32.25" customHeight="1" x14ac:dyDescent="0.25">
      <c r="A160" s="69"/>
      <c r="B160" s="70"/>
      <c r="C160" s="70"/>
      <c r="D160" s="70"/>
      <c r="E160" s="70"/>
      <c r="F160" s="70"/>
      <c r="G160" s="18"/>
      <c r="H160" s="27"/>
      <c r="I160" s="27"/>
      <c r="J160" s="27"/>
      <c r="K160" s="27"/>
      <c r="L160" s="27"/>
      <c r="M160" s="33"/>
      <c r="N160" s="33"/>
      <c r="O160" s="33"/>
      <c r="P160" s="33"/>
      <c r="Q160" s="33"/>
      <c r="R160" s="34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</row>
    <row r="161" spans="1:30" ht="14.4" x14ac:dyDescent="0.25">
      <c r="A161" s="71" t="s">
        <v>116</v>
      </c>
      <c r="B161" s="66"/>
      <c r="C161" s="66"/>
      <c r="D161" s="66"/>
      <c r="E161" s="66"/>
      <c r="F161" s="67"/>
      <c r="G161" s="18"/>
      <c r="H161" s="27"/>
      <c r="I161" s="27"/>
      <c r="J161" s="27"/>
      <c r="K161" s="27"/>
      <c r="L161" s="27"/>
      <c r="M161" s="33"/>
      <c r="N161" s="33"/>
      <c r="O161" s="33"/>
      <c r="P161" s="33"/>
      <c r="Q161" s="33"/>
      <c r="R161" s="34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</row>
    <row r="162" spans="1:30" ht="14.4" x14ac:dyDescent="0.25">
      <c r="A162" s="72" t="s">
        <v>117</v>
      </c>
      <c r="B162" s="66"/>
      <c r="C162" s="66"/>
      <c r="D162" s="66"/>
      <c r="E162" s="66"/>
      <c r="F162" s="67"/>
      <c r="G162" s="18"/>
      <c r="H162" s="27"/>
      <c r="I162" s="27"/>
      <c r="J162" s="27"/>
      <c r="K162" s="27"/>
      <c r="L162" s="27"/>
      <c r="M162" s="33"/>
      <c r="N162" s="33"/>
      <c r="O162" s="33"/>
      <c r="P162" s="33"/>
      <c r="Q162" s="33"/>
      <c r="R162" s="34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</row>
    <row r="163" spans="1:30" ht="14.4" x14ac:dyDescent="0.25">
      <c r="A163" s="65" t="s">
        <v>118</v>
      </c>
      <c r="B163" s="66"/>
      <c r="C163" s="66"/>
      <c r="D163" s="66"/>
      <c r="E163" s="66"/>
      <c r="F163" s="67"/>
      <c r="G163" s="18"/>
      <c r="H163" s="27"/>
      <c r="I163" s="27"/>
      <c r="J163" s="27"/>
      <c r="K163" s="27"/>
      <c r="L163" s="27"/>
      <c r="M163" s="33"/>
      <c r="N163" s="33"/>
      <c r="O163" s="33"/>
      <c r="P163" s="33"/>
      <c r="Q163" s="33"/>
      <c r="R163" s="34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</row>
    <row r="164" spans="1:30" ht="14.4" x14ac:dyDescent="0.25">
      <c r="A164" s="65" t="s">
        <v>119</v>
      </c>
      <c r="B164" s="66"/>
      <c r="C164" s="66"/>
      <c r="D164" s="66"/>
      <c r="E164" s="66"/>
      <c r="F164" s="67"/>
      <c r="G164" s="18"/>
      <c r="H164" s="27"/>
      <c r="I164" s="27"/>
      <c r="J164" s="27"/>
      <c r="K164" s="27"/>
      <c r="L164" s="27"/>
      <c r="M164" s="33"/>
      <c r="N164" s="33"/>
      <c r="O164" s="33"/>
      <c r="P164" s="33"/>
      <c r="Q164" s="33"/>
      <c r="R164" s="34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</row>
    <row r="165" spans="1:30" ht="14.4" x14ac:dyDescent="0.25">
      <c r="A165" s="65" t="s">
        <v>120</v>
      </c>
      <c r="B165" s="66"/>
      <c r="C165" s="66"/>
      <c r="D165" s="66"/>
      <c r="E165" s="66"/>
      <c r="F165" s="67"/>
      <c r="G165" s="18"/>
      <c r="H165" s="27"/>
      <c r="I165" s="27"/>
      <c r="J165" s="27"/>
      <c r="K165" s="27"/>
      <c r="L165" s="27"/>
      <c r="M165" s="33"/>
      <c r="N165" s="33"/>
      <c r="O165" s="33"/>
      <c r="P165" s="33"/>
      <c r="Q165" s="33"/>
      <c r="R165" s="34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</row>
    <row r="166" spans="1:30" ht="14.4" x14ac:dyDescent="0.25">
      <c r="A166" s="65" t="s">
        <v>121</v>
      </c>
      <c r="B166" s="66"/>
      <c r="C166" s="66"/>
      <c r="D166" s="66"/>
      <c r="E166" s="66"/>
      <c r="F166" s="67"/>
      <c r="G166" s="18"/>
      <c r="H166" s="27"/>
      <c r="I166" s="27"/>
      <c r="J166" s="27"/>
      <c r="K166" s="27"/>
      <c r="L166" s="27"/>
      <c r="M166" s="33"/>
      <c r="N166" s="33"/>
      <c r="O166" s="33"/>
      <c r="P166" s="33"/>
      <c r="Q166" s="33"/>
      <c r="R166" s="34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</row>
    <row r="167" spans="1:30" ht="14.4" x14ac:dyDescent="0.25">
      <c r="A167" s="65" t="s">
        <v>122</v>
      </c>
      <c r="B167" s="66"/>
      <c r="C167" s="66"/>
      <c r="D167" s="66"/>
      <c r="E167" s="66"/>
      <c r="F167" s="67"/>
      <c r="G167" s="18"/>
      <c r="H167" s="27"/>
      <c r="I167" s="27"/>
      <c r="J167" s="27"/>
      <c r="K167" s="27"/>
      <c r="L167" s="27"/>
      <c r="M167" s="33"/>
      <c r="N167" s="33"/>
      <c r="O167" s="33"/>
      <c r="P167" s="33"/>
      <c r="Q167" s="33"/>
      <c r="R167" s="34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</row>
    <row r="168" spans="1:30" ht="14.4" x14ac:dyDescent="0.25">
      <c r="A168" s="65" t="s">
        <v>123</v>
      </c>
      <c r="B168" s="66"/>
      <c r="C168" s="66"/>
      <c r="D168" s="66"/>
      <c r="E168" s="66"/>
      <c r="F168" s="67"/>
      <c r="G168" s="18"/>
      <c r="H168" s="27"/>
      <c r="I168" s="27"/>
      <c r="J168" s="27"/>
      <c r="K168" s="27"/>
      <c r="L168" s="27"/>
      <c r="M168" s="33"/>
      <c r="N168" s="33"/>
      <c r="O168" s="33"/>
      <c r="P168" s="33"/>
      <c r="Q168" s="33"/>
      <c r="R168" s="34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</row>
    <row r="169" spans="1:30" ht="14.4" x14ac:dyDescent="0.25">
      <c r="A169" s="65" t="s">
        <v>124</v>
      </c>
      <c r="B169" s="66"/>
      <c r="C169" s="66"/>
      <c r="D169" s="66"/>
      <c r="E169" s="66"/>
      <c r="F169" s="67"/>
      <c r="G169" s="18"/>
      <c r="H169" s="27"/>
      <c r="I169" s="27"/>
      <c r="J169" s="27"/>
      <c r="K169" s="27"/>
      <c r="L169" s="27"/>
      <c r="M169" s="33"/>
      <c r="N169" s="33"/>
      <c r="O169" s="33"/>
      <c r="P169" s="33"/>
      <c r="Q169" s="33"/>
      <c r="R169" s="34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</row>
    <row r="170" spans="1:30" ht="14.4" x14ac:dyDescent="0.25">
      <c r="A170" s="65" t="s">
        <v>125</v>
      </c>
      <c r="B170" s="66"/>
      <c r="C170" s="66"/>
      <c r="D170" s="66"/>
      <c r="E170" s="66"/>
      <c r="F170" s="67"/>
      <c r="G170" s="18"/>
      <c r="H170" s="27"/>
      <c r="I170" s="27"/>
      <c r="J170" s="27"/>
      <c r="K170" s="27"/>
      <c r="L170" s="27"/>
      <c r="M170" s="33"/>
      <c r="N170" s="33"/>
      <c r="O170" s="33"/>
      <c r="P170" s="33"/>
      <c r="Q170" s="33"/>
      <c r="R170" s="34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</row>
    <row r="171" spans="1:30" ht="14.4" x14ac:dyDescent="0.25">
      <c r="A171" s="65" t="s">
        <v>126</v>
      </c>
      <c r="B171" s="66"/>
      <c r="C171" s="66"/>
      <c r="D171" s="66"/>
      <c r="E171" s="66"/>
      <c r="F171" s="67"/>
      <c r="G171" s="18"/>
      <c r="H171" s="27"/>
      <c r="I171" s="27"/>
      <c r="J171" s="27"/>
      <c r="K171" s="27"/>
      <c r="L171" s="27"/>
      <c r="M171" s="33"/>
      <c r="N171" s="33"/>
      <c r="O171" s="33"/>
      <c r="P171" s="33"/>
      <c r="Q171" s="33"/>
      <c r="R171" s="34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</row>
    <row r="172" spans="1:30" ht="14.4" x14ac:dyDescent="0.25">
      <c r="A172" s="65" t="s">
        <v>127</v>
      </c>
      <c r="B172" s="66"/>
      <c r="C172" s="66"/>
      <c r="D172" s="66"/>
      <c r="E172" s="66"/>
      <c r="F172" s="67"/>
      <c r="G172" s="18"/>
      <c r="H172" s="27"/>
      <c r="I172" s="27"/>
      <c r="J172" s="27"/>
      <c r="K172" s="27"/>
      <c r="L172" s="27"/>
      <c r="M172" s="33"/>
      <c r="N172" s="33"/>
      <c r="O172" s="33"/>
      <c r="P172" s="33"/>
      <c r="Q172" s="33"/>
      <c r="R172" s="34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</row>
    <row r="173" spans="1:30" ht="14.4" x14ac:dyDescent="0.25">
      <c r="A173" s="65" t="s">
        <v>128</v>
      </c>
      <c r="B173" s="66"/>
      <c r="C173" s="66"/>
      <c r="D173" s="66"/>
      <c r="E173" s="66"/>
      <c r="F173" s="67"/>
      <c r="G173" s="18"/>
      <c r="H173" s="27"/>
      <c r="I173" s="27"/>
      <c r="J173" s="27"/>
      <c r="K173" s="27"/>
      <c r="L173" s="27"/>
      <c r="M173" s="33"/>
      <c r="N173" s="33"/>
      <c r="O173" s="33"/>
      <c r="P173" s="33"/>
      <c r="Q173" s="33"/>
      <c r="R173" s="34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</row>
    <row r="174" spans="1:30" ht="14.4" x14ac:dyDescent="0.25">
      <c r="A174" s="65" t="s">
        <v>129</v>
      </c>
      <c r="B174" s="66"/>
      <c r="C174" s="66"/>
      <c r="D174" s="66"/>
      <c r="E174" s="66"/>
      <c r="F174" s="67"/>
      <c r="G174" s="18"/>
      <c r="H174" s="27"/>
      <c r="I174" s="27"/>
      <c r="J174" s="27"/>
      <c r="K174" s="27"/>
      <c r="L174" s="27"/>
      <c r="M174" s="33"/>
      <c r="N174" s="33"/>
      <c r="O174" s="33"/>
      <c r="P174" s="33"/>
      <c r="Q174" s="33"/>
      <c r="R174" s="34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</row>
    <row r="175" spans="1:30" ht="14.4" x14ac:dyDescent="0.25">
      <c r="A175" s="65" t="s">
        <v>130</v>
      </c>
      <c r="B175" s="66"/>
      <c r="C175" s="66"/>
      <c r="D175" s="66"/>
      <c r="E175" s="66"/>
      <c r="F175" s="67"/>
      <c r="G175" s="18"/>
      <c r="H175" s="27"/>
      <c r="I175" s="27"/>
      <c r="J175" s="27"/>
      <c r="K175" s="27"/>
      <c r="L175" s="27"/>
      <c r="M175" s="33"/>
      <c r="N175" s="33"/>
      <c r="O175" s="33"/>
      <c r="P175" s="33"/>
      <c r="Q175" s="33"/>
      <c r="R175" s="34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</row>
    <row r="176" spans="1:30" ht="14.4" x14ac:dyDescent="0.25">
      <c r="A176" s="65" t="s">
        <v>131</v>
      </c>
      <c r="B176" s="66"/>
      <c r="C176" s="66"/>
      <c r="D176" s="66"/>
      <c r="E176" s="66"/>
      <c r="F176" s="67"/>
      <c r="G176" s="18"/>
      <c r="H176" s="27"/>
      <c r="I176" s="27"/>
      <c r="J176" s="27"/>
      <c r="K176" s="27"/>
      <c r="L176" s="27"/>
      <c r="M176" s="33"/>
      <c r="N176" s="33"/>
      <c r="O176" s="33"/>
      <c r="P176" s="33"/>
      <c r="Q176" s="33"/>
      <c r="R176" s="34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</row>
    <row r="177" spans="1:30" ht="14.4" x14ac:dyDescent="0.25">
      <c r="A177" s="65" t="s">
        <v>132</v>
      </c>
      <c r="B177" s="66"/>
      <c r="C177" s="66"/>
      <c r="D177" s="66"/>
      <c r="E177" s="66"/>
      <c r="F177" s="67"/>
      <c r="G177" s="18"/>
      <c r="H177" s="27"/>
      <c r="I177" s="27"/>
      <c r="J177" s="27"/>
      <c r="K177" s="27"/>
      <c r="L177" s="27"/>
      <c r="M177" s="33"/>
      <c r="N177" s="33"/>
      <c r="O177" s="33"/>
      <c r="P177" s="33"/>
      <c r="Q177" s="33"/>
      <c r="R177" s="34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</row>
    <row r="178" spans="1:30" ht="14.4" x14ac:dyDescent="0.25">
      <c r="A178" s="65" t="s">
        <v>133</v>
      </c>
      <c r="B178" s="66"/>
      <c r="C178" s="66"/>
      <c r="D178" s="66"/>
      <c r="E178" s="66"/>
      <c r="F178" s="67"/>
      <c r="G178" s="18"/>
      <c r="H178" s="27"/>
      <c r="I178" s="27"/>
      <c r="J178" s="27"/>
      <c r="K178" s="27"/>
      <c r="L178" s="27"/>
      <c r="M178" s="33"/>
      <c r="N178" s="33"/>
      <c r="O178" s="33"/>
      <c r="P178" s="33"/>
      <c r="Q178" s="33"/>
      <c r="R178" s="34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</row>
    <row r="179" spans="1:30" ht="14.4" x14ac:dyDescent="0.25">
      <c r="A179" s="65" t="s">
        <v>134</v>
      </c>
      <c r="B179" s="66"/>
      <c r="C179" s="66"/>
      <c r="D179" s="66"/>
      <c r="E179" s="66"/>
      <c r="F179" s="67"/>
      <c r="G179" s="18"/>
      <c r="H179" s="27"/>
      <c r="I179" s="27"/>
      <c r="J179" s="27"/>
      <c r="K179" s="27"/>
      <c r="L179" s="27"/>
      <c r="M179" s="33"/>
      <c r="N179" s="33"/>
      <c r="O179" s="33"/>
      <c r="P179" s="33"/>
      <c r="Q179" s="33"/>
      <c r="R179" s="34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</row>
    <row r="180" spans="1:30" ht="14.4" x14ac:dyDescent="0.25">
      <c r="A180" s="65" t="s">
        <v>135</v>
      </c>
      <c r="B180" s="66"/>
      <c r="C180" s="66"/>
      <c r="D180" s="66"/>
      <c r="E180" s="66"/>
      <c r="F180" s="67"/>
      <c r="G180" s="18"/>
      <c r="H180" s="27"/>
      <c r="I180" s="27"/>
      <c r="J180" s="27"/>
      <c r="K180" s="27"/>
      <c r="L180" s="27"/>
      <c r="M180" s="33"/>
      <c r="N180" s="33"/>
      <c r="O180" s="33"/>
      <c r="P180" s="33"/>
      <c r="Q180" s="33"/>
      <c r="R180" s="34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</row>
    <row r="181" spans="1:30" ht="14.4" x14ac:dyDescent="0.25">
      <c r="A181" s="65" t="s">
        <v>136</v>
      </c>
      <c r="B181" s="66"/>
      <c r="C181" s="66"/>
      <c r="D181" s="66"/>
      <c r="E181" s="66"/>
      <c r="F181" s="67"/>
      <c r="G181" s="18"/>
      <c r="H181" s="27"/>
      <c r="I181" s="27"/>
      <c r="J181" s="27"/>
      <c r="K181" s="27"/>
      <c r="L181" s="27"/>
      <c r="M181" s="33"/>
      <c r="N181" s="33"/>
      <c r="O181" s="33"/>
      <c r="P181" s="33"/>
      <c r="Q181" s="33"/>
      <c r="R181" s="34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</row>
    <row r="182" spans="1:30" ht="14.4" x14ac:dyDescent="0.25">
      <c r="A182" s="65" t="s">
        <v>137</v>
      </c>
      <c r="B182" s="66"/>
      <c r="C182" s="66"/>
      <c r="D182" s="66"/>
      <c r="E182" s="66"/>
      <c r="F182" s="67"/>
      <c r="G182" s="18"/>
      <c r="H182" s="27"/>
      <c r="I182" s="27"/>
      <c r="J182" s="27"/>
      <c r="K182" s="27"/>
      <c r="L182" s="27"/>
      <c r="M182" s="33"/>
      <c r="N182" s="33"/>
      <c r="O182" s="33"/>
      <c r="P182" s="33"/>
      <c r="Q182" s="33"/>
      <c r="R182" s="34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</row>
    <row r="183" spans="1:30" ht="14.4" x14ac:dyDescent="0.25">
      <c r="A183" s="65" t="s">
        <v>138</v>
      </c>
      <c r="B183" s="66"/>
      <c r="C183" s="66"/>
      <c r="D183" s="66"/>
      <c r="E183" s="66"/>
      <c r="F183" s="67"/>
      <c r="G183" s="18"/>
      <c r="H183" s="27"/>
      <c r="I183" s="27"/>
      <c r="J183" s="27"/>
      <c r="K183" s="27"/>
      <c r="L183" s="27"/>
      <c r="M183" s="33"/>
      <c r="N183" s="33"/>
      <c r="O183" s="33"/>
      <c r="P183" s="33"/>
      <c r="Q183" s="33"/>
      <c r="R183" s="34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</row>
    <row r="184" spans="1:30" ht="14.4" x14ac:dyDescent="0.25">
      <c r="A184" s="65" t="s">
        <v>139</v>
      </c>
      <c r="B184" s="66"/>
      <c r="C184" s="66"/>
      <c r="D184" s="66"/>
      <c r="E184" s="66"/>
      <c r="F184" s="67"/>
      <c r="G184" s="18"/>
      <c r="H184" s="27"/>
      <c r="I184" s="27"/>
      <c r="J184" s="27"/>
      <c r="K184" s="27"/>
      <c r="L184" s="27"/>
      <c r="M184" s="33"/>
      <c r="N184" s="33"/>
      <c r="O184" s="33"/>
      <c r="P184" s="33"/>
      <c r="Q184" s="33"/>
      <c r="R184" s="34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</row>
    <row r="185" spans="1:30" ht="14.4" x14ac:dyDescent="0.25">
      <c r="A185" s="65" t="s">
        <v>140</v>
      </c>
      <c r="B185" s="66"/>
      <c r="C185" s="66"/>
      <c r="D185" s="66"/>
      <c r="E185" s="66"/>
      <c r="F185" s="67"/>
      <c r="G185" s="18"/>
      <c r="H185" s="27"/>
      <c r="I185" s="27"/>
      <c r="J185" s="27"/>
      <c r="K185" s="27"/>
      <c r="L185" s="27"/>
      <c r="M185" s="33"/>
      <c r="N185" s="33"/>
      <c r="O185" s="33"/>
      <c r="P185" s="33"/>
      <c r="Q185" s="33"/>
      <c r="R185" s="45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</row>
    <row r="186" spans="1:30" ht="14.4" x14ac:dyDescent="0.25">
      <c r="A186" s="65" t="s">
        <v>141</v>
      </c>
      <c r="B186" s="66"/>
      <c r="C186" s="66"/>
      <c r="D186" s="66"/>
      <c r="E186" s="66"/>
      <c r="F186" s="67"/>
      <c r="G186" s="18"/>
      <c r="H186" s="27"/>
      <c r="I186" s="27"/>
      <c r="J186" s="27"/>
      <c r="K186" s="27"/>
      <c r="L186" s="27"/>
      <c r="M186" s="33"/>
      <c r="N186" s="33"/>
      <c r="O186" s="33"/>
      <c r="P186" s="33"/>
      <c r="Q186" s="33"/>
      <c r="R186" s="45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</row>
    <row r="187" spans="1:30" ht="14.4" x14ac:dyDescent="0.25">
      <c r="A187" s="65" t="s">
        <v>142</v>
      </c>
      <c r="B187" s="66"/>
      <c r="C187" s="66"/>
      <c r="D187" s="66"/>
      <c r="E187" s="66"/>
      <c r="F187" s="67"/>
      <c r="G187" s="18"/>
      <c r="H187" s="27"/>
      <c r="I187" s="27"/>
      <c r="J187" s="27"/>
      <c r="K187" s="27"/>
      <c r="L187" s="27"/>
      <c r="M187" s="33"/>
      <c r="N187" s="33"/>
      <c r="O187" s="33"/>
      <c r="P187" s="33"/>
      <c r="Q187" s="33"/>
      <c r="R187" s="45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</row>
    <row r="188" spans="1:30" ht="14.4" x14ac:dyDescent="0.25">
      <c r="A188" s="65" t="s">
        <v>143</v>
      </c>
      <c r="B188" s="66"/>
      <c r="C188" s="66"/>
      <c r="D188" s="66"/>
      <c r="E188" s="66"/>
      <c r="F188" s="67"/>
      <c r="G188" s="18"/>
      <c r="H188" s="27"/>
      <c r="I188" s="27"/>
      <c r="J188" s="27"/>
      <c r="K188" s="27"/>
      <c r="L188" s="27"/>
      <c r="M188" s="33"/>
      <c r="N188" s="33"/>
      <c r="O188" s="33"/>
      <c r="P188" s="33"/>
      <c r="Q188" s="33"/>
      <c r="R188" s="45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</row>
    <row r="189" spans="1:30" ht="14.4" x14ac:dyDescent="0.25">
      <c r="A189" s="65" t="s">
        <v>144</v>
      </c>
      <c r="B189" s="66"/>
      <c r="C189" s="66"/>
      <c r="D189" s="66"/>
      <c r="E189" s="66"/>
      <c r="F189" s="67"/>
      <c r="G189" s="18"/>
      <c r="H189" s="27"/>
      <c r="I189" s="27"/>
      <c r="J189" s="27"/>
      <c r="K189" s="27"/>
      <c r="L189" s="27"/>
      <c r="M189" s="33"/>
      <c r="N189" s="33"/>
      <c r="O189" s="33"/>
      <c r="P189" s="33"/>
      <c r="Q189" s="33"/>
      <c r="R189" s="45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</row>
    <row r="190" spans="1:30" ht="14.4" x14ac:dyDescent="0.25">
      <c r="A190" s="65" t="s">
        <v>145</v>
      </c>
      <c r="B190" s="66"/>
      <c r="C190" s="66"/>
      <c r="D190" s="66"/>
      <c r="E190" s="66"/>
      <c r="F190" s="67"/>
      <c r="G190" s="18"/>
      <c r="H190" s="27"/>
      <c r="I190" s="27"/>
      <c r="J190" s="27"/>
      <c r="K190" s="27"/>
      <c r="L190" s="27"/>
      <c r="M190" s="33"/>
      <c r="N190" s="33"/>
      <c r="O190" s="33"/>
      <c r="P190" s="33"/>
      <c r="Q190" s="33"/>
      <c r="R190" s="45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</row>
    <row r="191" spans="1:30" ht="14.4" x14ac:dyDescent="0.25">
      <c r="A191" s="65" t="s">
        <v>146</v>
      </c>
      <c r="B191" s="66"/>
      <c r="C191" s="66"/>
      <c r="D191" s="66"/>
      <c r="E191" s="66"/>
      <c r="F191" s="67"/>
      <c r="G191" s="18"/>
      <c r="H191" s="27"/>
      <c r="I191" s="27"/>
      <c r="J191" s="27"/>
      <c r="K191" s="27"/>
      <c r="L191" s="27"/>
      <c r="M191" s="33"/>
      <c r="N191" s="33"/>
      <c r="O191" s="33"/>
      <c r="P191" s="33"/>
      <c r="Q191" s="33"/>
      <c r="R191" s="45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</row>
    <row r="192" spans="1:30" ht="14.4" x14ac:dyDescent="0.25">
      <c r="A192" s="65" t="s">
        <v>147</v>
      </c>
      <c r="B192" s="66"/>
      <c r="C192" s="66"/>
      <c r="D192" s="66"/>
      <c r="E192" s="66"/>
      <c r="F192" s="67"/>
      <c r="G192" s="18"/>
      <c r="H192" s="27"/>
      <c r="I192" s="27"/>
      <c r="J192" s="27"/>
      <c r="K192" s="27"/>
      <c r="L192" s="27"/>
      <c r="M192" s="33"/>
      <c r="N192" s="33"/>
      <c r="O192" s="33"/>
      <c r="P192" s="33"/>
      <c r="Q192" s="33"/>
      <c r="R192" s="45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</row>
    <row r="193" spans="1:30" ht="14.4" x14ac:dyDescent="0.25">
      <c r="A193" s="65" t="s">
        <v>148</v>
      </c>
      <c r="B193" s="66"/>
      <c r="C193" s="66"/>
      <c r="D193" s="66"/>
      <c r="E193" s="66"/>
      <c r="F193" s="67"/>
      <c r="G193" s="18"/>
      <c r="H193" s="27"/>
      <c r="I193" s="27"/>
      <c r="J193" s="27"/>
      <c r="K193" s="27"/>
      <c r="L193" s="27"/>
      <c r="M193" s="33"/>
      <c r="N193" s="33"/>
      <c r="O193" s="33"/>
      <c r="P193" s="33"/>
      <c r="Q193" s="33"/>
      <c r="R193" s="45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</row>
    <row r="194" spans="1:30" ht="14.4" x14ac:dyDescent="0.25">
      <c r="A194" s="65" t="s">
        <v>149</v>
      </c>
      <c r="B194" s="66"/>
      <c r="C194" s="66"/>
      <c r="D194" s="66"/>
      <c r="E194" s="66"/>
      <c r="F194" s="67"/>
      <c r="G194" s="18"/>
      <c r="H194" s="27"/>
      <c r="I194" s="27"/>
      <c r="J194" s="27"/>
      <c r="K194" s="27"/>
      <c r="L194" s="27"/>
      <c r="M194" s="33"/>
      <c r="N194" s="33"/>
      <c r="O194" s="33"/>
      <c r="P194" s="33"/>
      <c r="Q194" s="33"/>
      <c r="R194" s="45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</row>
    <row r="195" spans="1:30" ht="14.4" x14ac:dyDescent="0.25">
      <c r="A195" s="65" t="s">
        <v>150</v>
      </c>
      <c r="B195" s="66"/>
      <c r="C195" s="66"/>
      <c r="D195" s="66"/>
      <c r="E195" s="66"/>
      <c r="F195" s="67"/>
      <c r="G195" s="18"/>
      <c r="H195" s="27"/>
      <c r="I195" s="27"/>
      <c r="J195" s="27"/>
      <c r="K195" s="27"/>
      <c r="L195" s="27"/>
      <c r="M195" s="33"/>
      <c r="N195" s="33"/>
      <c r="O195" s="33"/>
      <c r="P195" s="33"/>
      <c r="Q195" s="33"/>
      <c r="R195" s="45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</row>
    <row r="196" spans="1:30" ht="14.4" x14ac:dyDescent="0.25">
      <c r="A196" s="65" t="s">
        <v>151</v>
      </c>
      <c r="B196" s="66"/>
      <c r="C196" s="66"/>
      <c r="D196" s="66"/>
      <c r="E196" s="66"/>
      <c r="F196" s="67"/>
      <c r="G196" s="18"/>
      <c r="H196" s="27"/>
      <c r="I196" s="27"/>
      <c r="J196" s="27"/>
      <c r="K196" s="27"/>
      <c r="L196" s="27"/>
      <c r="M196" s="33"/>
      <c r="N196" s="33"/>
      <c r="O196" s="33"/>
      <c r="P196" s="33"/>
      <c r="Q196" s="33"/>
      <c r="R196" s="45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</row>
    <row r="197" spans="1:30" ht="14.4" x14ac:dyDescent="0.25">
      <c r="A197" s="65" t="s">
        <v>152</v>
      </c>
      <c r="B197" s="66"/>
      <c r="C197" s="66"/>
      <c r="D197" s="66"/>
      <c r="E197" s="66"/>
      <c r="F197" s="67"/>
      <c r="G197" s="18"/>
      <c r="H197" s="27"/>
      <c r="I197" s="27"/>
      <c r="J197" s="27"/>
      <c r="K197" s="27"/>
      <c r="L197" s="27"/>
      <c r="M197" s="33"/>
      <c r="N197" s="33"/>
      <c r="O197" s="33"/>
      <c r="P197" s="33"/>
      <c r="Q197" s="33"/>
      <c r="R197" s="45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</row>
    <row r="198" spans="1:30" ht="14.4" x14ac:dyDescent="0.25">
      <c r="A198" s="65" t="s">
        <v>153</v>
      </c>
      <c r="B198" s="66"/>
      <c r="C198" s="66"/>
      <c r="D198" s="66"/>
      <c r="E198" s="66"/>
      <c r="F198" s="67"/>
      <c r="G198" s="18"/>
      <c r="H198" s="27"/>
      <c r="I198" s="27"/>
      <c r="J198" s="27"/>
      <c r="K198" s="27"/>
      <c r="L198" s="27"/>
      <c r="M198" s="33"/>
      <c r="N198" s="33"/>
      <c r="O198" s="33"/>
      <c r="P198" s="33"/>
      <c r="Q198" s="33"/>
      <c r="R198" s="45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</row>
    <row r="199" spans="1:30" ht="14.4" x14ac:dyDescent="0.25">
      <c r="A199" s="65" t="s">
        <v>154</v>
      </c>
      <c r="B199" s="66"/>
      <c r="C199" s="66"/>
      <c r="D199" s="66"/>
      <c r="E199" s="66"/>
      <c r="F199" s="67"/>
      <c r="G199" s="18"/>
      <c r="H199" s="27"/>
      <c r="I199" s="27"/>
      <c r="J199" s="27"/>
      <c r="K199" s="27"/>
      <c r="L199" s="27"/>
      <c r="M199" s="33"/>
      <c r="N199" s="33"/>
      <c r="O199" s="33"/>
      <c r="P199" s="33"/>
      <c r="Q199" s="33"/>
      <c r="R199" s="45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</row>
    <row r="200" spans="1:30" ht="14.4" x14ac:dyDescent="0.25">
      <c r="A200" s="65" t="s">
        <v>155</v>
      </c>
      <c r="B200" s="66"/>
      <c r="C200" s="66"/>
      <c r="D200" s="66"/>
      <c r="E200" s="66"/>
      <c r="F200" s="67"/>
      <c r="G200" s="18"/>
      <c r="H200" s="27"/>
      <c r="I200" s="27"/>
      <c r="J200" s="27"/>
      <c r="K200" s="27"/>
      <c r="L200" s="27"/>
      <c r="M200" s="33"/>
      <c r="N200" s="33"/>
      <c r="O200" s="33"/>
      <c r="P200" s="33"/>
      <c r="Q200" s="33"/>
      <c r="R200" s="45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</row>
    <row r="201" spans="1:30" ht="14.4" x14ac:dyDescent="0.25">
      <c r="A201" s="65" t="s">
        <v>156</v>
      </c>
      <c r="B201" s="66"/>
      <c r="C201" s="66"/>
      <c r="D201" s="66"/>
      <c r="E201" s="66"/>
      <c r="F201" s="67"/>
      <c r="G201" s="18"/>
      <c r="H201" s="27"/>
      <c r="I201" s="27"/>
      <c r="J201" s="27"/>
      <c r="K201" s="27"/>
      <c r="L201" s="27"/>
      <c r="M201" s="33"/>
      <c r="N201" s="33"/>
      <c r="O201" s="33"/>
      <c r="P201" s="33"/>
      <c r="Q201" s="33"/>
      <c r="R201" s="45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</row>
    <row r="202" spans="1:30" ht="14.4" x14ac:dyDescent="0.25">
      <c r="A202" s="65" t="s">
        <v>157</v>
      </c>
      <c r="B202" s="66"/>
      <c r="C202" s="66"/>
      <c r="D202" s="66"/>
      <c r="E202" s="66"/>
      <c r="F202" s="67"/>
      <c r="G202" s="18"/>
      <c r="H202" s="27"/>
      <c r="I202" s="27"/>
      <c r="J202" s="27"/>
      <c r="K202" s="27"/>
      <c r="L202" s="27"/>
      <c r="M202" s="33"/>
      <c r="N202" s="33"/>
      <c r="O202" s="33"/>
      <c r="P202" s="33"/>
      <c r="Q202" s="33"/>
      <c r="R202" s="45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</row>
    <row r="203" spans="1:30" ht="13.8" x14ac:dyDescent="0.25">
      <c r="A203" s="65" t="s">
        <v>158</v>
      </c>
      <c r="B203" s="66"/>
      <c r="C203" s="66"/>
      <c r="D203" s="66"/>
      <c r="E203" s="66"/>
      <c r="F203" s="6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</row>
    <row r="204" spans="1:30" ht="13.8" x14ac:dyDescent="0.25">
      <c r="A204" s="65" t="s">
        <v>159</v>
      </c>
      <c r="B204" s="66"/>
      <c r="C204" s="66"/>
      <c r="D204" s="66"/>
      <c r="E204" s="66"/>
      <c r="F204" s="67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</row>
    <row r="205" spans="1:30" ht="13.8" x14ac:dyDescent="0.25">
      <c r="A205" s="65" t="s">
        <v>160</v>
      </c>
      <c r="B205" s="66"/>
      <c r="C205" s="66"/>
      <c r="D205" s="66"/>
      <c r="E205" s="66"/>
      <c r="F205" s="67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</row>
    <row r="206" spans="1:30" ht="13.8" x14ac:dyDescent="0.25">
      <c r="A206" s="65" t="s">
        <v>161</v>
      </c>
      <c r="B206" s="66"/>
      <c r="C206" s="66"/>
      <c r="D206" s="66"/>
      <c r="E206" s="66"/>
      <c r="F206" s="67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</row>
    <row r="207" spans="1:30" ht="13.8" x14ac:dyDescent="0.25">
      <c r="A207" s="65" t="s">
        <v>162</v>
      </c>
      <c r="B207" s="66"/>
      <c r="C207" s="66"/>
      <c r="D207" s="66"/>
      <c r="E207" s="66"/>
      <c r="F207" s="67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</row>
    <row r="208" spans="1:30" ht="13.8" x14ac:dyDescent="0.25">
      <c r="A208" s="65" t="s">
        <v>163</v>
      </c>
      <c r="B208" s="66"/>
      <c r="C208" s="66"/>
      <c r="D208" s="66"/>
      <c r="E208" s="66"/>
      <c r="F208" s="67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</row>
    <row r="209" spans="1:30" ht="13.8" x14ac:dyDescent="0.25">
      <c r="A209" s="65" t="s">
        <v>164</v>
      </c>
      <c r="B209" s="66"/>
      <c r="C209" s="66"/>
      <c r="D209" s="66"/>
      <c r="E209" s="66"/>
      <c r="F209" s="67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</row>
    <row r="210" spans="1:30" ht="13.8" x14ac:dyDescent="0.25">
      <c r="A210" s="65" t="s">
        <v>165</v>
      </c>
      <c r="B210" s="66"/>
      <c r="C210" s="66"/>
      <c r="D210" s="66"/>
      <c r="E210" s="66"/>
      <c r="F210" s="67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</row>
    <row r="211" spans="1:30" ht="13.8" x14ac:dyDescent="0.25">
      <c r="A211" s="65" t="s">
        <v>166</v>
      </c>
      <c r="B211" s="66"/>
      <c r="C211" s="66"/>
      <c r="D211" s="66"/>
      <c r="E211" s="66"/>
      <c r="F211" s="67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</row>
    <row r="212" spans="1:30" ht="13.8" x14ac:dyDescent="0.25">
      <c r="A212" s="65" t="s">
        <v>167</v>
      </c>
      <c r="B212" s="66"/>
      <c r="C212" s="66"/>
      <c r="D212" s="66"/>
      <c r="E212" s="66"/>
      <c r="F212" s="67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</row>
    <row r="213" spans="1:30" ht="13.8" x14ac:dyDescent="0.25">
      <c r="A213" s="65" t="s">
        <v>168</v>
      </c>
      <c r="B213" s="66"/>
      <c r="C213" s="66"/>
      <c r="D213" s="66"/>
      <c r="E213" s="66"/>
      <c r="F213" s="67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</row>
    <row r="214" spans="1:30" ht="13.8" x14ac:dyDescent="0.25">
      <c r="A214" s="65" t="s">
        <v>169</v>
      </c>
      <c r="B214" s="66"/>
      <c r="C214" s="66"/>
      <c r="D214" s="66"/>
      <c r="E214" s="66"/>
      <c r="F214" s="67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</row>
    <row r="215" spans="1:30" ht="13.8" x14ac:dyDescent="0.25">
      <c r="A215" s="65" t="s">
        <v>170</v>
      </c>
      <c r="B215" s="66"/>
      <c r="C215" s="66"/>
      <c r="D215" s="66"/>
      <c r="E215" s="66"/>
      <c r="F215" s="67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</row>
    <row r="216" spans="1:30" ht="13.8" x14ac:dyDescent="0.25">
      <c r="A216" s="65" t="s">
        <v>171</v>
      </c>
      <c r="B216" s="66"/>
      <c r="C216" s="66"/>
      <c r="D216" s="66"/>
      <c r="E216" s="66"/>
      <c r="F216" s="67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</row>
    <row r="217" spans="1:30" ht="13.8" x14ac:dyDescent="0.25">
      <c r="A217" s="65" t="s">
        <v>172</v>
      </c>
      <c r="B217" s="66"/>
      <c r="C217" s="66"/>
      <c r="D217" s="66"/>
      <c r="E217" s="66"/>
      <c r="F217" s="67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</row>
    <row r="218" spans="1:30" ht="13.8" x14ac:dyDescent="0.25">
      <c r="A218" s="65" t="s">
        <v>173</v>
      </c>
      <c r="B218" s="66"/>
      <c r="C218" s="66"/>
      <c r="D218" s="66"/>
      <c r="E218" s="66"/>
      <c r="F218" s="67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</row>
    <row r="219" spans="1:30" ht="13.8" x14ac:dyDescent="0.25">
      <c r="A219" s="65" t="s">
        <v>174</v>
      </c>
      <c r="B219" s="66"/>
      <c r="C219" s="66"/>
      <c r="D219" s="66"/>
      <c r="E219" s="66"/>
      <c r="F219" s="67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</row>
    <row r="220" spans="1:30" ht="13.8" x14ac:dyDescent="0.25">
      <c r="A220" s="65" t="s">
        <v>175</v>
      </c>
      <c r="B220" s="66"/>
      <c r="C220" s="66"/>
      <c r="D220" s="66"/>
      <c r="E220" s="66"/>
      <c r="F220" s="67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</row>
    <row r="221" spans="1:30" ht="13.8" x14ac:dyDescent="0.25">
      <c r="A221" s="65" t="s">
        <v>176</v>
      </c>
      <c r="B221" s="66"/>
      <c r="C221" s="66"/>
      <c r="D221" s="66"/>
      <c r="E221" s="66"/>
      <c r="F221" s="67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</row>
    <row r="222" spans="1:30" ht="13.8" x14ac:dyDescent="0.25">
      <c r="A222" s="65" t="s">
        <v>177</v>
      </c>
      <c r="B222" s="66"/>
      <c r="C222" s="66"/>
      <c r="D222" s="66"/>
      <c r="E222" s="66"/>
      <c r="F222" s="67"/>
      <c r="G222" s="49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</row>
    <row r="223" spans="1:30" ht="13.8" x14ac:dyDescent="0.25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</row>
    <row r="224" spans="1:30" ht="13.8" x14ac:dyDescent="0.25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</row>
    <row r="225" spans="1:17" ht="13.8" x14ac:dyDescent="0.25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</row>
    <row r="226" spans="1:17" ht="13.8" x14ac:dyDescent="0.25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</row>
    <row r="227" spans="1:17" ht="13.8" x14ac:dyDescent="0.25"/>
    <row r="228" spans="1:17" ht="13.8" x14ac:dyDescent="0.25"/>
    <row r="229" spans="1:17" ht="13.8" x14ac:dyDescent="0.25"/>
    <row r="230" spans="1:17" ht="13.8" x14ac:dyDescent="0.25"/>
    <row r="231" spans="1:17" ht="13.8" x14ac:dyDescent="0.25"/>
    <row r="232" spans="1:17" ht="13.8" x14ac:dyDescent="0.25"/>
    <row r="233" spans="1:17" ht="13.8" x14ac:dyDescent="0.25"/>
    <row r="234" spans="1:17" ht="13.8" x14ac:dyDescent="0.25"/>
    <row r="235" spans="1:17" ht="13.8" x14ac:dyDescent="0.25"/>
    <row r="236" spans="1:17" ht="13.8" x14ac:dyDescent="0.25"/>
    <row r="237" spans="1:17" ht="13.8" x14ac:dyDescent="0.25"/>
    <row r="238" spans="1:17" ht="13.8" x14ac:dyDescent="0.25"/>
    <row r="239" spans="1:17" ht="13.8" x14ac:dyDescent="0.25"/>
    <row r="240" spans="1:17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3.8" x14ac:dyDescent="0.25"/>
    <row r="413" ht="13.8" x14ac:dyDescent="0.25"/>
    <row r="414" ht="13.8" x14ac:dyDescent="0.25"/>
    <row r="415" ht="13.8" x14ac:dyDescent="0.25"/>
    <row r="416" ht="13.8" x14ac:dyDescent="0.25"/>
    <row r="417" ht="13.8" x14ac:dyDescent="0.25"/>
    <row r="418" ht="13.8" x14ac:dyDescent="0.25"/>
    <row r="419" ht="13.8" x14ac:dyDescent="0.25"/>
    <row r="420" ht="13.8" x14ac:dyDescent="0.25"/>
    <row r="421" ht="13.8" x14ac:dyDescent="0.25"/>
    <row r="422" ht="13.8" x14ac:dyDescent="0.25"/>
    <row r="423" ht="13.8" x14ac:dyDescent="0.25"/>
    <row r="424" ht="13.8" x14ac:dyDescent="0.25"/>
    <row r="425" ht="13.8" x14ac:dyDescent="0.25"/>
    <row r="426" ht="13.8" x14ac:dyDescent="0.25"/>
    <row r="427" ht="13.8" x14ac:dyDescent="0.25"/>
    <row r="428" ht="13.8" x14ac:dyDescent="0.25"/>
    <row r="429" ht="13.8" x14ac:dyDescent="0.25"/>
    <row r="430" ht="13.8" x14ac:dyDescent="0.25"/>
    <row r="431" ht="13.8" x14ac:dyDescent="0.25"/>
    <row r="432" ht="13.8" x14ac:dyDescent="0.25"/>
    <row r="433" ht="13.8" x14ac:dyDescent="0.25"/>
    <row r="434" ht="13.8" x14ac:dyDescent="0.25"/>
    <row r="435" ht="13.8" x14ac:dyDescent="0.25"/>
    <row r="436" ht="13.8" x14ac:dyDescent="0.25"/>
    <row r="437" ht="13.8" x14ac:dyDescent="0.25"/>
    <row r="438" ht="13.8" x14ac:dyDescent="0.25"/>
    <row r="439" ht="13.8" x14ac:dyDescent="0.25"/>
    <row r="440" ht="13.8" x14ac:dyDescent="0.25"/>
    <row r="441" ht="13.8" x14ac:dyDescent="0.25"/>
    <row r="442" ht="13.8" x14ac:dyDescent="0.25"/>
    <row r="443" ht="13.8" x14ac:dyDescent="0.25"/>
    <row r="444" ht="13.8" x14ac:dyDescent="0.25"/>
    <row r="445" ht="13.8" x14ac:dyDescent="0.25"/>
    <row r="446" ht="13.8" x14ac:dyDescent="0.25"/>
    <row r="447" ht="13.8" x14ac:dyDescent="0.25"/>
    <row r="448" ht="13.8" x14ac:dyDescent="0.25"/>
    <row r="449" ht="13.8" x14ac:dyDescent="0.25"/>
    <row r="450" ht="13.8" x14ac:dyDescent="0.25"/>
    <row r="451" ht="13.8" x14ac:dyDescent="0.25"/>
    <row r="452" ht="13.8" x14ac:dyDescent="0.25"/>
    <row r="453" ht="13.8" x14ac:dyDescent="0.25"/>
    <row r="454" ht="13.8" x14ac:dyDescent="0.25"/>
    <row r="455" ht="13.8" x14ac:dyDescent="0.25"/>
    <row r="456" ht="13.8" x14ac:dyDescent="0.25"/>
    <row r="457" ht="13.8" x14ac:dyDescent="0.25"/>
    <row r="458" ht="13.8" x14ac:dyDescent="0.25"/>
    <row r="459" ht="13.8" x14ac:dyDescent="0.25"/>
    <row r="460" ht="13.8" x14ac:dyDescent="0.25"/>
    <row r="461" ht="13.8" x14ac:dyDescent="0.25"/>
    <row r="462" ht="13.8" x14ac:dyDescent="0.25"/>
    <row r="463" ht="13.8" x14ac:dyDescent="0.25"/>
    <row r="464" ht="13.8" x14ac:dyDescent="0.25"/>
    <row r="465" ht="13.8" x14ac:dyDescent="0.25"/>
    <row r="466" ht="13.8" x14ac:dyDescent="0.25"/>
    <row r="467" ht="13.8" x14ac:dyDescent="0.25"/>
    <row r="468" ht="13.8" x14ac:dyDescent="0.25"/>
    <row r="469" ht="13.8" x14ac:dyDescent="0.25"/>
    <row r="470" ht="13.8" x14ac:dyDescent="0.25"/>
    <row r="471" ht="13.8" x14ac:dyDescent="0.25"/>
    <row r="472" ht="13.8" x14ac:dyDescent="0.25"/>
    <row r="473" ht="13.8" x14ac:dyDescent="0.25"/>
    <row r="474" ht="13.8" x14ac:dyDescent="0.25"/>
    <row r="475" ht="13.8" x14ac:dyDescent="0.25"/>
    <row r="476" ht="13.8" x14ac:dyDescent="0.25"/>
    <row r="477" ht="13.8" x14ac:dyDescent="0.25"/>
    <row r="478" ht="13.8" x14ac:dyDescent="0.25"/>
    <row r="479" ht="13.8" x14ac:dyDescent="0.25"/>
    <row r="480" ht="13.8" x14ac:dyDescent="0.25"/>
    <row r="481" ht="13.8" x14ac:dyDescent="0.25"/>
    <row r="482" ht="13.8" x14ac:dyDescent="0.25"/>
    <row r="483" ht="13.8" x14ac:dyDescent="0.25"/>
    <row r="484" ht="13.8" x14ac:dyDescent="0.25"/>
    <row r="485" ht="13.8" x14ac:dyDescent="0.25"/>
    <row r="486" ht="13.8" x14ac:dyDescent="0.25"/>
    <row r="487" ht="13.8" x14ac:dyDescent="0.25"/>
    <row r="488" ht="13.8" x14ac:dyDescent="0.25"/>
    <row r="489" ht="13.8" x14ac:dyDescent="0.25"/>
    <row r="490" ht="13.8" x14ac:dyDescent="0.25"/>
    <row r="491" ht="13.8" x14ac:dyDescent="0.25"/>
    <row r="492" ht="13.8" x14ac:dyDescent="0.25"/>
    <row r="493" ht="13.8" x14ac:dyDescent="0.25"/>
    <row r="494" ht="13.8" x14ac:dyDescent="0.25"/>
    <row r="495" ht="13.8" x14ac:dyDescent="0.25"/>
    <row r="496" ht="13.8" x14ac:dyDescent="0.25"/>
    <row r="497" ht="13.8" x14ac:dyDescent="0.25"/>
    <row r="498" ht="13.8" x14ac:dyDescent="0.25"/>
    <row r="499" ht="13.8" x14ac:dyDescent="0.25"/>
    <row r="500" ht="13.8" x14ac:dyDescent="0.25"/>
    <row r="501" ht="13.8" x14ac:dyDescent="0.25"/>
    <row r="502" ht="13.8" x14ac:dyDescent="0.25"/>
    <row r="503" ht="13.8" x14ac:dyDescent="0.25"/>
    <row r="504" ht="13.8" x14ac:dyDescent="0.25"/>
    <row r="505" ht="13.8" x14ac:dyDescent="0.25"/>
    <row r="506" ht="13.8" x14ac:dyDescent="0.25"/>
    <row r="507" ht="13.8" x14ac:dyDescent="0.25"/>
    <row r="508" ht="13.8" x14ac:dyDescent="0.25"/>
    <row r="509" ht="13.8" x14ac:dyDescent="0.25"/>
    <row r="510" ht="13.8" x14ac:dyDescent="0.25"/>
    <row r="511" ht="13.8" x14ac:dyDescent="0.25"/>
    <row r="512" ht="13.8" x14ac:dyDescent="0.25"/>
    <row r="513" ht="13.8" x14ac:dyDescent="0.25"/>
    <row r="514" ht="13.8" x14ac:dyDescent="0.25"/>
    <row r="515" ht="13.8" x14ac:dyDescent="0.25"/>
    <row r="516" ht="13.8" x14ac:dyDescent="0.25"/>
    <row r="517" ht="13.8" x14ac:dyDescent="0.25"/>
    <row r="518" ht="13.8" x14ac:dyDescent="0.25"/>
    <row r="519" ht="13.8" x14ac:dyDescent="0.25"/>
    <row r="520" ht="13.8" x14ac:dyDescent="0.25"/>
    <row r="521" ht="13.8" x14ac:dyDescent="0.25"/>
    <row r="522" ht="13.8" x14ac:dyDescent="0.25"/>
    <row r="523" ht="13.8" x14ac:dyDescent="0.25"/>
    <row r="524" ht="13.8" x14ac:dyDescent="0.25"/>
    <row r="525" ht="13.8" x14ac:dyDescent="0.25"/>
    <row r="526" ht="13.8" x14ac:dyDescent="0.25"/>
    <row r="527" ht="13.8" x14ac:dyDescent="0.25"/>
    <row r="528" ht="13.8" x14ac:dyDescent="0.25"/>
    <row r="529" ht="13.8" x14ac:dyDescent="0.25"/>
    <row r="530" ht="13.8" x14ac:dyDescent="0.25"/>
    <row r="531" ht="13.8" x14ac:dyDescent="0.25"/>
    <row r="532" ht="13.8" x14ac:dyDescent="0.25"/>
    <row r="533" ht="13.8" x14ac:dyDescent="0.25"/>
    <row r="534" ht="13.8" x14ac:dyDescent="0.25"/>
    <row r="535" ht="13.8" x14ac:dyDescent="0.25"/>
    <row r="536" ht="13.8" x14ac:dyDescent="0.25"/>
    <row r="537" ht="13.8" x14ac:dyDescent="0.25"/>
    <row r="538" ht="13.8" x14ac:dyDescent="0.25"/>
    <row r="539" ht="13.8" x14ac:dyDescent="0.25"/>
    <row r="540" ht="13.8" x14ac:dyDescent="0.25"/>
    <row r="541" ht="13.8" x14ac:dyDescent="0.25"/>
    <row r="542" ht="13.8" x14ac:dyDescent="0.25"/>
    <row r="543" ht="13.8" x14ac:dyDescent="0.25"/>
    <row r="544" ht="13.8" x14ac:dyDescent="0.25"/>
    <row r="545" ht="13.8" x14ac:dyDescent="0.25"/>
    <row r="546" ht="13.8" x14ac:dyDescent="0.25"/>
    <row r="547" ht="13.8" x14ac:dyDescent="0.25"/>
    <row r="548" ht="13.8" x14ac:dyDescent="0.25"/>
    <row r="549" ht="13.8" x14ac:dyDescent="0.25"/>
    <row r="550" ht="13.8" x14ac:dyDescent="0.25"/>
    <row r="551" ht="13.8" x14ac:dyDescent="0.25"/>
    <row r="552" ht="13.8" x14ac:dyDescent="0.25"/>
    <row r="553" ht="13.8" x14ac:dyDescent="0.25"/>
    <row r="554" ht="13.8" x14ac:dyDescent="0.25"/>
    <row r="555" ht="13.8" x14ac:dyDescent="0.25"/>
    <row r="556" ht="13.8" x14ac:dyDescent="0.25"/>
    <row r="557" ht="13.8" x14ac:dyDescent="0.25"/>
    <row r="558" ht="13.8" x14ac:dyDescent="0.25"/>
    <row r="559" ht="13.8" x14ac:dyDescent="0.25"/>
    <row r="560" ht="13.8" x14ac:dyDescent="0.25"/>
    <row r="561" ht="13.8" x14ac:dyDescent="0.25"/>
    <row r="562" ht="13.8" x14ac:dyDescent="0.25"/>
    <row r="563" ht="13.8" x14ac:dyDescent="0.25"/>
    <row r="564" ht="13.8" x14ac:dyDescent="0.25"/>
    <row r="565" ht="13.8" x14ac:dyDescent="0.25"/>
    <row r="566" ht="13.8" x14ac:dyDescent="0.25"/>
    <row r="567" ht="13.8" x14ac:dyDescent="0.25"/>
    <row r="568" ht="13.8" x14ac:dyDescent="0.25"/>
    <row r="569" ht="13.8" x14ac:dyDescent="0.25"/>
    <row r="570" ht="13.8" x14ac:dyDescent="0.25"/>
    <row r="571" ht="13.8" x14ac:dyDescent="0.25"/>
    <row r="572" ht="13.8" x14ac:dyDescent="0.25"/>
    <row r="573" ht="13.8" x14ac:dyDescent="0.25"/>
    <row r="574" ht="13.8" x14ac:dyDescent="0.25"/>
    <row r="575" ht="13.8" x14ac:dyDescent="0.25"/>
    <row r="576" ht="13.8" x14ac:dyDescent="0.25"/>
    <row r="577" ht="13.8" x14ac:dyDescent="0.25"/>
    <row r="578" ht="13.8" x14ac:dyDescent="0.25"/>
    <row r="579" ht="13.8" x14ac:dyDescent="0.25"/>
    <row r="580" ht="13.8" x14ac:dyDescent="0.25"/>
    <row r="581" ht="13.8" x14ac:dyDescent="0.25"/>
    <row r="582" ht="13.8" x14ac:dyDescent="0.25"/>
    <row r="583" ht="13.8" x14ac:dyDescent="0.25"/>
    <row r="584" ht="13.8" x14ac:dyDescent="0.25"/>
    <row r="585" ht="13.8" x14ac:dyDescent="0.25"/>
    <row r="586" ht="13.8" x14ac:dyDescent="0.25"/>
    <row r="587" ht="13.8" x14ac:dyDescent="0.25"/>
    <row r="588" ht="13.8" x14ac:dyDescent="0.25"/>
    <row r="589" ht="13.8" x14ac:dyDescent="0.25"/>
    <row r="590" ht="13.8" x14ac:dyDescent="0.25"/>
    <row r="591" ht="13.8" x14ac:dyDescent="0.25"/>
    <row r="592" ht="13.8" x14ac:dyDescent="0.25"/>
    <row r="593" ht="13.8" x14ac:dyDescent="0.25"/>
    <row r="594" ht="13.8" x14ac:dyDescent="0.25"/>
    <row r="595" ht="13.8" x14ac:dyDescent="0.25"/>
    <row r="596" ht="13.8" x14ac:dyDescent="0.25"/>
    <row r="597" ht="13.8" x14ac:dyDescent="0.25"/>
    <row r="598" ht="13.8" x14ac:dyDescent="0.25"/>
    <row r="599" ht="13.8" x14ac:dyDescent="0.25"/>
    <row r="600" ht="13.8" x14ac:dyDescent="0.25"/>
    <row r="601" ht="13.8" x14ac:dyDescent="0.25"/>
    <row r="602" ht="13.8" x14ac:dyDescent="0.25"/>
    <row r="603" ht="13.8" x14ac:dyDescent="0.25"/>
    <row r="604" ht="13.8" x14ac:dyDescent="0.25"/>
    <row r="605" ht="13.8" x14ac:dyDescent="0.25"/>
    <row r="606" ht="13.8" x14ac:dyDescent="0.25"/>
    <row r="607" ht="13.8" x14ac:dyDescent="0.25"/>
    <row r="608" ht="13.8" x14ac:dyDescent="0.25"/>
    <row r="609" ht="13.8" x14ac:dyDescent="0.25"/>
    <row r="610" ht="13.8" x14ac:dyDescent="0.25"/>
    <row r="611" ht="13.8" x14ac:dyDescent="0.25"/>
    <row r="612" ht="13.8" x14ac:dyDescent="0.25"/>
    <row r="613" ht="13.8" x14ac:dyDescent="0.25"/>
    <row r="614" ht="13.8" x14ac:dyDescent="0.25"/>
    <row r="615" ht="13.8" x14ac:dyDescent="0.25"/>
    <row r="616" ht="13.8" x14ac:dyDescent="0.25"/>
    <row r="617" ht="13.8" x14ac:dyDescent="0.25"/>
    <row r="618" ht="13.8" x14ac:dyDescent="0.25"/>
    <row r="619" ht="13.8" x14ac:dyDescent="0.25"/>
    <row r="620" ht="13.8" x14ac:dyDescent="0.25"/>
    <row r="621" ht="13.8" x14ac:dyDescent="0.25"/>
    <row r="622" ht="13.8" x14ac:dyDescent="0.25"/>
    <row r="623" ht="13.8" x14ac:dyDescent="0.25"/>
    <row r="624" ht="13.8" x14ac:dyDescent="0.25"/>
    <row r="625" ht="13.8" x14ac:dyDescent="0.25"/>
    <row r="626" ht="13.8" x14ac:dyDescent="0.25"/>
    <row r="627" ht="13.8" x14ac:dyDescent="0.25"/>
    <row r="628" ht="13.8" x14ac:dyDescent="0.25"/>
    <row r="629" ht="13.8" x14ac:dyDescent="0.25"/>
    <row r="630" ht="13.8" x14ac:dyDescent="0.25"/>
    <row r="631" ht="13.8" x14ac:dyDescent="0.25"/>
    <row r="632" ht="13.8" x14ac:dyDescent="0.25"/>
    <row r="633" ht="13.8" x14ac:dyDescent="0.25"/>
    <row r="634" ht="13.8" x14ac:dyDescent="0.25"/>
    <row r="635" ht="13.8" x14ac:dyDescent="0.25"/>
    <row r="636" ht="13.8" x14ac:dyDescent="0.25"/>
    <row r="637" ht="13.8" x14ac:dyDescent="0.25"/>
    <row r="638" ht="13.8" x14ac:dyDescent="0.25"/>
    <row r="639" ht="13.8" x14ac:dyDescent="0.25"/>
    <row r="640" ht="13.8" x14ac:dyDescent="0.25"/>
    <row r="641" ht="13.8" x14ac:dyDescent="0.25"/>
    <row r="642" ht="13.8" x14ac:dyDescent="0.25"/>
    <row r="643" ht="13.8" x14ac:dyDescent="0.25"/>
    <row r="644" ht="13.8" x14ac:dyDescent="0.25"/>
    <row r="645" ht="13.8" x14ac:dyDescent="0.25"/>
    <row r="646" ht="13.8" x14ac:dyDescent="0.25"/>
    <row r="647" ht="13.8" x14ac:dyDescent="0.25"/>
    <row r="648" ht="13.8" x14ac:dyDescent="0.25"/>
    <row r="649" ht="13.8" x14ac:dyDescent="0.25"/>
    <row r="650" ht="13.8" x14ac:dyDescent="0.25"/>
    <row r="651" ht="13.8" x14ac:dyDescent="0.25"/>
    <row r="652" ht="13.8" x14ac:dyDescent="0.25"/>
    <row r="653" ht="13.8" x14ac:dyDescent="0.25"/>
    <row r="654" ht="13.8" x14ac:dyDescent="0.25"/>
    <row r="655" ht="13.8" x14ac:dyDescent="0.25"/>
    <row r="656" ht="13.8" x14ac:dyDescent="0.25"/>
    <row r="657" ht="13.8" x14ac:dyDescent="0.25"/>
    <row r="658" ht="13.8" x14ac:dyDescent="0.25"/>
    <row r="659" ht="13.8" x14ac:dyDescent="0.25"/>
    <row r="660" ht="13.8" x14ac:dyDescent="0.25"/>
    <row r="661" ht="13.8" x14ac:dyDescent="0.25"/>
    <row r="662" ht="13.8" x14ac:dyDescent="0.25"/>
    <row r="663" ht="13.8" x14ac:dyDescent="0.25"/>
    <row r="664" ht="13.8" x14ac:dyDescent="0.25"/>
    <row r="665" ht="13.8" x14ac:dyDescent="0.25"/>
    <row r="666" ht="13.8" x14ac:dyDescent="0.25"/>
    <row r="667" ht="13.8" x14ac:dyDescent="0.25"/>
    <row r="668" ht="13.8" x14ac:dyDescent="0.25"/>
    <row r="669" ht="13.8" x14ac:dyDescent="0.25"/>
    <row r="670" ht="13.8" x14ac:dyDescent="0.25"/>
    <row r="671" ht="13.8" x14ac:dyDescent="0.25"/>
    <row r="672" ht="13.8" x14ac:dyDescent="0.25"/>
    <row r="673" ht="13.8" x14ac:dyDescent="0.25"/>
    <row r="674" ht="13.8" x14ac:dyDescent="0.25"/>
    <row r="675" ht="13.8" x14ac:dyDescent="0.25"/>
    <row r="676" ht="13.8" x14ac:dyDescent="0.25"/>
    <row r="677" ht="13.8" x14ac:dyDescent="0.25"/>
    <row r="678" ht="13.8" x14ac:dyDescent="0.25"/>
    <row r="679" ht="13.8" x14ac:dyDescent="0.25"/>
    <row r="680" ht="13.8" x14ac:dyDescent="0.25"/>
    <row r="681" ht="13.8" x14ac:dyDescent="0.25"/>
    <row r="682" ht="13.8" x14ac:dyDescent="0.25"/>
    <row r="683" ht="13.8" x14ac:dyDescent="0.25"/>
    <row r="684" ht="13.8" x14ac:dyDescent="0.25"/>
    <row r="685" ht="13.8" x14ac:dyDescent="0.25"/>
    <row r="686" ht="13.8" x14ac:dyDescent="0.25"/>
    <row r="687" ht="13.8" x14ac:dyDescent="0.25"/>
    <row r="688" ht="13.8" x14ac:dyDescent="0.25"/>
    <row r="689" ht="13.8" x14ac:dyDescent="0.25"/>
    <row r="690" ht="13.8" x14ac:dyDescent="0.25"/>
    <row r="691" ht="13.8" x14ac:dyDescent="0.25"/>
    <row r="692" ht="13.8" x14ac:dyDescent="0.25"/>
    <row r="693" ht="13.8" x14ac:dyDescent="0.25"/>
    <row r="694" ht="13.8" x14ac:dyDescent="0.25"/>
    <row r="695" ht="13.8" x14ac:dyDescent="0.25"/>
    <row r="696" ht="13.8" x14ac:dyDescent="0.25"/>
    <row r="697" ht="13.8" x14ac:dyDescent="0.25"/>
    <row r="698" ht="13.8" x14ac:dyDescent="0.25"/>
    <row r="699" ht="13.8" x14ac:dyDescent="0.25"/>
    <row r="700" ht="13.8" x14ac:dyDescent="0.25"/>
    <row r="701" ht="13.8" x14ac:dyDescent="0.25"/>
    <row r="702" ht="13.8" x14ac:dyDescent="0.25"/>
    <row r="703" ht="13.8" x14ac:dyDescent="0.25"/>
    <row r="704" ht="13.8" x14ac:dyDescent="0.25"/>
    <row r="705" ht="13.8" x14ac:dyDescent="0.25"/>
    <row r="706" ht="13.8" x14ac:dyDescent="0.25"/>
    <row r="707" ht="13.8" x14ac:dyDescent="0.25"/>
    <row r="708" ht="13.8" x14ac:dyDescent="0.25"/>
    <row r="709" ht="13.8" x14ac:dyDescent="0.25"/>
    <row r="710" ht="13.8" x14ac:dyDescent="0.25"/>
    <row r="711" ht="13.8" x14ac:dyDescent="0.25"/>
    <row r="712" ht="13.8" x14ac:dyDescent="0.25"/>
    <row r="713" ht="13.8" x14ac:dyDescent="0.25"/>
    <row r="714" ht="13.8" x14ac:dyDescent="0.25"/>
    <row r="715" ht="13.8" x14ac:dyDescent="0.25"/>
    <row r="716" ht="13.8" x14ac:dyDescent="0.25"/>
    <row r="717" ht="13.8" x14ac:dyDescent="0.25"/>
    <row r="718" ht="13.8" x14ac:dyDescent="0.25"/>
    <row r="719" ht="13.8" x14ac:dyDescent="0.25"/>
    <row r="720" ht="13.8" x14ac:dyDescent="0.25"/>
    <row r="721" ht="13.8" x14ac:dyDescent="0.25"/>
    <row r="722" ht="13.8" x14ac:dyDescent="0.25"/>
    <row r="723" ht="13.8" x14ac:dyDescent="0.25"/>
    <row r="724" ht="13.8" x14ac:dyDescent="0.25"/>
    <row r="725" ht="13.8" x14ac:dyDescent="0.25"/>
    <row r="726" ht="13.8" x14ac:dyDescent="0.25"/>
    <row r="727" ht="13.8" x14ac:dyDescent="0.25"/>
    <row r="728" ht="13.8" x14ac:dyDescent="0.25"/>
    <row r="729" ht="13.8" x14ac:dyDescent="0.25"/>
    <row r="730" ht="13.8" x14ac:dyDescent="0.25"/>
    <row r="731" ht="13.8" x14ac:dyDescent="0.25"/>
    <row r="732" ht="13.8" x14ac:dyDescent="0.25"/>
    <row r="733" ht="13.8" x14ac:dyDescent="0.25"/>
    <row r="734" ht="13.8" x14ac:dyDescent="0.25"/>
    <row r="735" ht="13.8" x14ac:dyDescent="0.25"/>
    <row r="736" ht="13.8" x14ac:dyDescent="0.25"/>
    <row r="737" ht="13.8" x14ac:dyDescent="0.25"/>
    <row r="738" ht="13.8" x14ac:dyDescent="0.25"/>
    <row r="739" ht="13.8" x14ac:dyDescent="0.25"/>
    <row r="740" ht="13.8" x14ac:dyDescent="0.25"/>
    <row r="741" ht="13.8" x14ac:dyDescent="0.25"/>
    <row r="742" ht="13.8" x14ac:dyDescent="0.25"/>
    <row r="743" ht="13.8" x14ac:dyDescent="0.25"/>
    <row r="744" ht="13.8" x14ac:dyDescent="0.25"/>
    <row r="745" ht="13.8" x14ac:dyDescent="0.25"/>
    <row r="746" ht="13.8" x14ac:dyDescent="0.25"/>
    <row r="747" ht="13.8" x14ac:dyDescent="0.25"/>
    <row r="748" ht="13.8" x14ac:dyDescent="0.25"/>
    <row r="749" ht="13.8" x14ac:dyDescent="0.25"/>
    <row r="750" ht="13.8" x14ac:dyDescent="0.25"/>
    <row r="751" ht="13.8" x14ac:dyDescent="0.25"/>
    <row r="752" ht="13.8" x14ac:dyDescent="0.25"/>
    <row r="753" ht="13.8" x14ac:dyDescent="0.25"/>
    <row r="754" ht="13.8" x14ac:dyDescent="0.25"/>
    <row r="755" ht="13.8" x14ac:dyDescent="0.25"/>
    <row r="756" ht="13.8" x14ac:dyDescent="0.25"/>
    <row r="757" ht="13.8" x14ac:dyDescent="0.25"/>
    <row r="758" ht="13.8" x14ac:dyDescent="0.25"/>
    <row r="759" ht="13.8" x14ac:dyDescent="0.25"/>
    <row r="760" ht="13.8" x14ac:dyDescent="0.25"/>
    <row r="761" ht="13.8" x14ac:dyDescent="0.25"/>
    <row r="762" ht="13.8" x14ac:dyDescent="0.25"/>
    <row r="763" ht="13.8" x14ac:dyDescent="0.25"/>
    <row r="764" ht="13.8" x14ac:dyDescent="0.25"/>
    <row r="765" ht="13.8" x14ac:dyDescent="0.25"/>
    <row r="766" ht="13.8" x14ac:dyDescent="0.25"/>
    <row r="767" ht="13.8" x14ac:dyDescent="0.25"/>
    <row r="768" ht="13.8" x14ac:dyDescent="0.25"/>
    <row r="769" ht="13.8" x14ac:dyDescent="0.25"/>
    <row r="770" ht="13.8" x14ac:dyDescent="0.25"/>
    <row r="771" ht="13.8" x14ac:dyDescent="0.25"/>
    <row r="772" ht="13.8" x14ac:dyDescent="0.25"/>
    <row r="773" ht="13.8" x14ac:dyDescent="0.25"/>
    <row r="774" ht="13.8" x14ac:dyDescent="0.25"/>
    <row r="775" ht="13.8" x14ac:dyDescent="0.25"/>
    <row r="776" ht="13.8" x14ac:dyDescent="0.25"/>
    <row r="777" ht="13.8" x14ac:dyDescent="0.25"/>
    <row r="778" ht="13.8" x14ac:dyDescent="0.25"/>
    <row r="779" ht="13.8" x14ac:dyDescent="0.25"/>
    <row r="780" ht="13.8" x14ac:dyDescent="0.25"/>
    <row r="781" ht="13.8" x14ac:dyDescent="0.25"/>
    <row r="782" ht="13.8" x14ac:dyDescent="0.25"/>
    <row r="783" ht="13.8" x14ac:dyDescent="0.25"/>
    <row r="784" ht="13.8" x14ac:dyDescent="0.25"/>
    <row r="785" ht="13.8" x14ac:dyDescent="0.25"/>
    <row r="786" ht="13.8" x14ac:dyDescent="0.25"/>
    <row r="787" ht="13.8" x14ac:dyDescent="0.25"/>
    <row r="788" ht="13.8" x14ac:dyDescent="0.25"/>
    <row r="789" ht="13.8" x14ac:dyDescent="0.25"/>
    <row r="790" ht="13.8" x14ac:dyDescent="0.25"/>
    <row r="791" ht="13.8" x14ac:dyDescent="0.25"/>
    <row r="792" ht="13.8" x14ac:dyDescent="0.25"/>
    <row r="793" ht="13.8" x14ac:dyDescent="0.25"/>
    <row r="794" ht="13.8" x14ac:dyDescent="0.25"/>
    <row r="795" ht="13.8" x14ac:dyDescent="0.25"/>
    <row r="796" ht="13.8" x14ac:dyDescent="0.25"/>
    <row r="797" ht="13.8" x14ac:dyDescent="0.25"/>
    <row r="798" ht="13.8" x14ac:dyDescent="0.25"/>
    <row r="799" ht="13.8" x14ac:dyDescent="0.25"/>
    <row r="800" ht="13.8" x14ac:dyDescent="0.25"/>
    <row r="801" ht="13.8" x14ac:dyDescent="0.25"/>
    <row r="802" ht="13.8" x14ac:dyDescent="0.25"/>
    <row r="803" ht="13.8" x14ac:dyDescent="0.25"/>
    <row r="804" ht="13.8" x14ac:dyDescent="0.25"/>
    <row r="805" ht="13.8" x14ac:dyDescent="0.25"/>
    <row r="806" ht="13.8" x14ac:dyDescent="0.25"/>
    <row r="807" ht="13.8" x14ac:dyDescent="0.25"/>
    <row r="808" ht="13.8" x14ac:dyDescent="0.25"/>
    <row r="809" ht="13.8" x14ac:dyDescent="0.25"/>
    <row r="810" ht="13.8" x14ac:dyDescent="0.25"/>
    <row r="811" ht="13.8" x14ac:dyDescent="0.25"/>
    <row r="812" ht="13.8" x14ac:dyDescent="0.25"/>
    <row r="813" ht="13.8" x14ac:dyDescent="0.25"/>
    <row r="814" ht="13.8" x14ac:dyDescent="0.25"/>
    <row r="815" ht="13.8" x14ac:dyDescent="0.25"/>
    <row r="816" ht="13.8" x14ac:dyDescent="0.25"/>
    <row r="817" ht="13.8" x14ac:dyDescent="0.25"/>
    <row r="818" ht="13.8" x14ac:dyDescent="0.25"/>
    <row r="819" ht="13.8" x14ac:dyDescent="0.25"/>
    <row r="820" ht="13.8" x14ac:dyDescent="0.25"/>
    <row r="821" ht="13.8" x14ac:dyDescent="0.25"/>
    <row r="822" ht="13.8" x14ac:dyDescent="0.25"/>
    <row r="823" ht="13.8" x14ac:dyDescent="0.25"/>
    <row r="824" ht="13.8" x14ac:dyDescent="0.25"/>
    <row r="825" ht="13.8" x14ac:dyDescent="0.25"/>
    <row r="826" ht="13.8" x14ac:dyDescent="0.25"/>
    <row r="827" ht="13.8" x14ac:dyDescent="0.25"/>
    <row r="828" ht="13.8" x14ac:dyDescent="0.25"/>
    <row r="829" ht="13.8" x14ac:dyDescent="0.25"/>
    <row r="830" ht="13.8" x14ac:dyDescent="0.25"/>
    <row r="831" ht="13.8" x14ac:dyDescent="0.25"/>
    <row r="832" ht="13.8" x14ac:dyDescent="0.25"/>
    <row r="833" ht="13.8" x14ac:dyDescent="0.25"/>
    <row r="834" ht="13.8" x14ac:dyDescent="0.25"/>
    <row r="835" ht="13.8" x14ac:dyDescent="0.25"/>
    <row r="836" ht="13.8" x14ac:dyDescent="0.25"/>
    <row r="837" ht="13.8" x14ac:dyDescent="0.25"/>
    <row r="838" ht="13.8" x14ac:dyDescent="0.25"/>
    <row r="839" ht="13.8" x14ac:dyDescent="0.25"/>
    <row r="840" ht="13.8" x14ac:dyDescent="0.25"/>
    <row r="841" ht="13.8" x14ac:dyDescent="0.25"/>
    <row r="842" ht="13.8" x14ac:dyDescent="0.25"/>
    <row r="843" ht="13.8" x14ac:dyDescent="0.25"/>
    <row r="844" ht="13.8" x14ac:dyDescent="0.25"/>
    <row r="845" ht="13.8" x14ac:dyDescent="0.25"/>
    <row r="846" ht="13.8" x14ac:dyDescent="0.25"/>
    <row r="847" ht="13.8" x14ac:dyDescent="0.25"/>
    <row r="848" ht="13.8" x14ac:dyDescent="0.25"/>
    <row r="849" ht="13.8" x14ac:dyDescent="0.25"/>
    <row r="850" ht="13.8" x14ac:dyDescent="0.25"/>
    <row r="851" ht="13.8" x14ac:dyDescent="0.25"/>
    <row r="852" ht="13.8" x14ac:dyDescent="0.25"/>
    <row r="853" ht="13.8" x14ac:dyDescent="0.25"/>
    <row r="854" ht="13.8" x14ac:dyDescent="0.25"/>
    <row r="855" ht="13.8" x14ac:dyDescent="0.25"/>
    <row r="856" ht="13.8" x14ac:dyDescent="0.25"/>
    <row r="857" ht="13.8" x14ac:dyDescent="0.25"/>
    <row r="858" ht="13.8" x14ac:dyDescent="0.25"/>
    <row r="859" ht="13.8" x14ac:dyDescent="0.25"/>
    <row r="860" ht="13.8" x14ac:dyDescent="0.25"/>
    <row r="861" ht="13.8" x14ac:dyDescent="0.25"/>
    <row r="862" ht="13.8" x14ac:dyDescent="0.25"/>
    <row r="863" ht="13.8" x14ac:dyDescent="0.25"/>
    <row r="864" ht="13.8" x14ac:dyDescent="0.25"/>
    <row r="865" ht="13.8" x14ac:dyDescent="0.25"/>
    <row r="866" ht="13.8" x14ac:dyDescent="0.25"/>
    <row r="867" ht="13.8" x14ac:dyDescent="0.25"/>
    <row r="868" ht="13.8" x14ac:dyDescent="0.25"/>
    <row r="869" ht="13.8" x14ac:dyDescent="0.25"/>
    <row r="870" ht="13.8" x14ac:dyDescent="0.25"/>
    <row r="871" ht="13.8" x14ac:dyDescent="0.25"/>
    <row r="872" ht="13.8" x14ac:dyDescent="0.25"/>
    <row r="873" ht="13.8" x14ac:dyDescent="0.25"/>
    <row r="874" ht="13.8" x14ac:dyDescent="0.25"/>
    <row r="875" ht="13.8" x14ac:dyDescent="0.25"/>
    <row r="876" ht="13.8" x14ac:dyDescent="0.25"/>
    <row r="877" ht="13.8" x14ac:dyDescent="0.25"/>
    <row r="878" ht="13.8" x14ac:dyDescent="0.25"/>
    <row r="879" ht="13.8" x14ac:dyDescent="0.25"/>
    <row r="880" ht="13.8" x14ac:dyDescent="0.25"/>
    <row r="881" ht="13.8" x14ac:dyDescent="0.25"/>
    <row r="882" ht="13.8" x14ac:dyDescent="0.25"/>
    <row r="883" ht="13.8" x14ac:dyDescent="0.25"/>
    <row r="884" ht="13.8" x14ac:dyDescent="0.25"/>
    <row r="885" ht="13.8" x14ac:dyDescent="0.25"/>
    <row r="886" ht="13.8" x14ac:dyDescent="0.25"/>
    <row r="887" ht="13.8" x14ac:dyDescent="0.25"/>
    <row r="888" ht="13.8" x14ac:dyDescent="0.25"/>
    <row r="889" ht="13.8" x14ac:dyDescent="0.25"/>
    <row r="890" ht="13.8" x14ac:dyDescent="0.25"/>
    <row r="891" ht="13.8" x14ac:dyDescent="0.25"/>
    <row r="892" ht="13.8" x14ac:dyDescent="0.25"/>
    <row r="893" ht="13.8" x14ac:dyDescent="0.25"/>
    <row r="894" ht="13.8" x14ac:dyDescent="0.25"/>
    <row r="895" ht="13.8" x14ac:dyDescent="0.25"/>
    <row r="896" ht="13.8" x14ac:dyDescent="0.25"/>
    <row r="897" ht="13.8" x14ac:dyDescent="0.25"/>
    <row r="898" ht="13.8" x14ac:dyDescent="0.25"/>
    <row r="899" ht="13.8" x14ac:dyDescent="0.25"/>
    <row r="900" ht="13.8" x14ac:dyDescent="0.25"/>
    <row r="901" ht="13.8" x14ac:dyDescent="0.25"/>
    <row r="902" ht="13.8" x14ac:dyDescent="0.25"/>
    <row r="903" ht="13.8" x14ac:dyDescent="0.25"/>
    <row r="904" ht="13.8" x14ac:dyDescent="0.25"/>
    <row r="905" ht="13.8" x14ac:dyDescent="0.25"/>
    <row r="906" ht="13.8" x14ac:dyDescent="0.25"/>
    <row r="907" ht="13.8" x14ac:dyDescent="0.25"/>
    <row r="908" ht="13.8" x14ac:dyDescent="0.25"/>
    <row r="909" ht="13.8" x14ac:dyDescent="0.25"/>
    <row r="910" ht="13.8" x14ac:dyDescent="0.25"/>
    <row r="911" ht="13.8" x14ac:dyDescent="0.25"/>
    <row r="912" ht="13.8" x14ac:dyDescent="0.25"/>
    <row r="913" ht="13.8" x14ac:dyDescent="0.25"/>
    <row r="914" ht="13.8" x14ac:dyDescent="0.25"/>
    <row r="915" ht="13.8" x14ac:dyDescent="0.25"/>
    <row r="916" ht="13.8" x14ac:dyDescent="0.25"/>
    <row r="917" ht="13.8" x14ac:dyDescent="0.25"/>
    <row r="918" ht="13.8" x14ac:dyDescent="0.25"/>
    <row r="919" ht="13.8" x14ac:dyDescent="0.25"/>
    <row r="920" ht="13.8" x14ac:dyDescent="0.25"/>
    <row r="921" ht="13.8" x14ac:dyDescent="0.25"/>
    <row r="922" ht="13.8" x14ac:dyDescent="0.25"/>
    <row r="923" ht="13.8" x14ac:dyDescent="0.25"/>
    <row r="924" ht="13.8" x14ac:dyDescent="0.25"/>
    <row r="925" ht="13.8" x14ac:dyDescent="0.25"/>
    <row r="926" ht="13.8" x14ac:dyDescent="0.25"/>
    <row r="927" ht="13.8" x14ac:dyDescent="0.25"/>
    <row r="928" ht="13.8" x14ac:dyDescent="0.25"/>
    <row r="929" ht="13.8" x14ac:dyDescent="0.25"/>
    <row r="930" ht="13.8" x14ac:dyDescent="0.25"/>
    <row r="931" ht="13.8" x14ac:dyDescent="0.25"/>
    <row r="932" ht="13.8" x14ac:dyDescent="0.25"/>
    <row r="933" ht="13.8" x14ac:dyDescent="0.25"/>
    <row r="934" ht="13.8" x14ac:dyDescent="0.25"/>
    <row r="935" ht="13.8" x14ac:dyDescent="0.25"/>
    <row r="936" ht="13.8" x14ac:dyDescent="0.25"/>
    <row r="937" ht="13.8" x14ac:dyDescent="0.25"/>
    <row r="938" ht="13.8" x14ac:dyDescent="0.25"/>
    <row r="939" ht="13.8" x14ac:dyDescent="0.25"/>
    <row r="940" ht="13.8" x14ac:dyDescent="0.25"/>
    <row r="941" ht="13.8" x14ac:dyDescent="0.25"/>
    <row r="942" ht="13.8" x14ac:dyDescent="0.25"/>
    <row r="943" ht="13.8" x14ac:dyDescent="0.25"/>
    <row r="944" ht="13.8" x14ac:dyDescent="0.25"/>
    <row r="945" ht="13.8" x14ac:dyDescent="0.25"/>
    <row r="946" ht="13.8" x14ac:dyDescent="0.25"/>
    <row r="947" ht="13.8" x14ac:dyDescent="0.25"/>
    <row r="948" ht="13.8" x14ac:dyDescent="0.25"/>
    <row r="949" ht="13.8" x14ac:dyDescent="0.25"/>
    <row r="950" ht="13.8" x14ac:dyDescent="0.25"/>
    <row r="951" ht="13.8" x14ac:dyDescent="0.25"/>
    <row r="952" ht="13.8" x14ac:dyDescent="0.25"/>
    <row r="953" ht="13.8" x14ac:dyDescent="0.25"/>
    <row r="954" ht="13.8" x14ac:dyDescent="0.25"/>
    <row r="955" ht="13.8" x14ac:dyDescent="0.25"/>
    <row r="956" ht="13.8" x14ac:dyDescent="0.25"/>
    <row r="957" ht="13.8" x14ac:dyDescent="0.25"/>
    <row r="958" ht="13.8" x14ac:dyDescent="0.25"/>
    <row r="959" ht="13.8" x14ac:dyDescent="0.25"/>
    <row r="960" ht="13.8" x14ac:dyDescent="0.25"/>
    <row r="961" ht="13.8" x14ac:dyDescent="0.25"/>
    <row r="962" ht="13.8" x14ac:dyDescent="0.25"/>
    <row r="963" ht="13.8" x14ac:dyDescent="0.25"/>
    <row r="964" ht="13.8" x14ac:dyDescent="0.25"/>
    <row r="965" ht="13.8" x14ac:dyDescent="0.25"/>
    <row r="966" ht="13.8" x14ac:dyDescent="0.25"/>
    <row r="967" ht="13.8" x14ac:dyDescent="0.25"/>
    <row r="968" ht="13.8" x14ac:dyDescent="0.25"/>
    <row r="969" ht="13.8" x14ac:dyDescent="0.25"/>
    <row r="970" ht="13.8" x14ac:dyDescent="0.25"/>
    <row r="971" ht="13.8" x14ac:dyDescent="0.25"/>
    <row r="972" ht="13.8" x14ac:dyDescent="0.25"/>
    <row r="973" ht="13.8" x14ac:dyDescent="0.25"/>
    <row r="974" ht="13.8" x14ac:dyDescent="0.25"/>
    <row r="975" ht="13.8" x14ac:dyDescent="0.25"/>
    <row r="976" ht="13.8" x14ac:dyDescent="0.25"/>
    <row r="977" ht="13.8" x14ac:dyDescent="0.25"/>
    <row r="978" ht="13.8" x14ac:dyDescent="0.25"/>
    <row r="979" ht="13.8" x14ac:dyDescent="0.25"/>
    <row r="980" ht="13.8" x14ac:dyDescent="0.25"/>
    <row r="981" ht="13.8" x14ac:dyDescent="0.25"/>
    <row r="982" ht="13.8" x14ac:dyDescent="0.25"/>
    <row r="983" ht="13.8" x14ac:dyDescent="0.25"/>
    <row r="984" ht="13.8" x14ac:dyDescent="0.25"/>
    <row r="985" ht="13.8" x14ac:dyDescent="0.25"/>
    <row r="986" ht="13.8" x14ac:dyDescent="0.25"/>
    <row r="987" ht="13.8" x14ac:dyDescent="0.25"/>
    <row r="988" ht="13.8" x14ac:dyDescent="0.25"/>
    <row r="989" ht="13.8" x14ac:dyDescent="0.25"/>
    <row r="990" ht="13.8" x14ac:dyDescent="0.25"/>
    <row r="991" ht="13.8" x14ac:dyDescent="0.25"/>
    <row r="992" ht="13.8" x14ac:dyDescent="0.25"/>
    <row r="993" ht="13.8" x14ac:dyDescent="0.25"/>
    <row r="994" ht="13.8" x14ac:dyDescent="0.25"/>
    <row r="995" ht="13.8" x14ac:dyDescent="0.25"/>
    <row r="996" ht="13.8" x14ac:dyDescent="0.25"/>
    <row r="997" ht="13.8" x14ac:dyDescent="0.25"/>
    <row r="998" ht="13.8" x14ac:dyDescent="0.25"/>
    <row r="999" ht="13.8" x14ac:dyDescent="0.25"/>
    <row r="1000" ht="13.8" x14ac:dyDescent="0.25"/>
    <row r="1001" ht="13.8" x14ac:dyDescent="0.25"/>
    <row r="1002" ht="13.8" x14ac:dyDescent="0.25"/>
    <row r="1003" ht="13.8" x14ac:dyDescent="0.25"/>
    <row r="1004" ht="13.8" x14ac:dyDescent="0.25"/>
    <row r="1005" ht="13.8" x14ac:dyDescent="0.25"/>
    <row r="1006" ht="13.8" x14ac:dyDescent="0.25"/>
    <row r="1007" ht="13.8" x14ac:dyDescent="0.25"/>
    <row r="1008" ht="13.8" x14ac:dyDescent="0.25"/>
    <row r="1009" ht="13.8" x14ac:dyDescent="0.25"/>
    <row r="1010" ht="13.8" x14ac:dyDescent="0.25"/>
    <row r="1011" ht="13.8" x14ac:dyDescent="0.25"/>
    <row r="1012" ht="13.8" x14ac:dyDescent="0.25"/>
    <row r="1013" ht="13.8" x14ac:dyDescent="0.25"/>
    <row r="1014" ht="13.8" x14ac:dyDescent="0.25"/>
    <row r="1015" ht="13.8" x14ac:dyDescent="0.25"/>
    <row r="1016" ht="13.8" x14ac:dyDescent="0.25"/>
    <row r="1017" ht="13.8" x14ac:dyDescent="0.25"/>
    <row r="1018" ht="13.8" x14ac:dyDescent="0.25"/>
    <row r="1019" ht="13.8" x14ac:dyDescent="0.25"/>
    <row r="1020" ht="13.8" x14ac:dyDescent="0.25"/>
    <row r="1021" ht="13.8" x14ac:dyDescent="0.25"/>
    <row r="1022" ht="13.8" x14ac:dyDescent="0.25"/>
    <row r="1023" ht="13.8" x14ac:dyDescent="0.25"/>
    <row r="1024" ht="13.8" x14ac:dyDescent="0.25"/>
    <row r="1025" ht="13.8" x14ac:dyDescent="0.25"/>
    <row r="1026" ht="13.8" x14ac:dyDescent="0.25"/>
    <row r="1027" ht="13.8" x14ac:dyDescent="0.25"/>
    <row r="1028" ht="13.8" x14ac:dyDescent="0.25"/>
    <row r="1029" ht="13.8" x14ac:dyDescent="0.25"/>
    <row r="1030" ht="13.8" x14ac:dyDescent="0.25"/>
    <row r="1031" ht="13.8" x14ac:dyDescent="0.25"/>
    <row r="1032" ht="13.8" x14ac:dyDescent="0.25"/>
    <row r="1033" ht="13.8" x14ac:dyDescent="0.25"/>
    <row r="1034" ht="13.8" x14ac:dyDescent="0.25"/>
    <row r="1035" ht="13.8" x14ac:dyDescent="0.25"/>
    <row r="1036" ht="13.8" x14ac:dyDescent="0.25"/>
    <row r="1037" ht="13.8" x14ac:dyDescent="0.25"/>
    <row r="1038" ht="13.8" x14ac:dyDescent="0.25"/>
    <row r="1039" ht="13.8" x14ac:dyDescent="0.25"/>
    <row r="1040" ht="13.8" x14ac:dyDescent="0.25"/>
    <row r="1041" ht="13.8" x14ac:dyDescent="0.25"/>
    <row r="1042" ht="13.8" x14ac:dyDescent="0.25"/>
  </sheetData>
  <mergeCells count="83">
    <mergeCell ref="A103:I103"/>
    <mergeCell ref="A1:J1"/>
    <mergeCell ref="A2:J2"/>
    <mergeCell ref="A3:J3"/>
    <mergeCell ref="B4:J4"/>
    <mergeCell ref="A5:J5"/>
    <mergeCell ref="A157:F157"/>
    <mergeCell ref="A123:I123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69:F169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81:F181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93:F193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205:F205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17:F217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8:F218"/>
    <mergeCell ref="A219:F219"/>
    <mergeCell ref="A220:F220"/>
    <mergeCell ref="A221:F221"/>
    <mergeCell ref="A222:F222"/>
  </mergeCells>
  <dataValidations count="4">
    <dataValidation type="list" allowBlank="1" sqref="D125:D134 D105:D114 D7:D88" xr:uid="{A49FD7CE-3AA4-47D9-B2BD-194CCFA3903E}">
      <formula1>"AGP,CLH,CLT,COM,CTD,CTI,DES,DISP,ELE,ESG,EST,EXM,EXQ,EXR,FRQ,REV,VAGO"</formula1>
    </dataValidation>
    <dataValidation type="list" allowBlank="1" sqref="B105:B114" xr:uid="{29D96A27-B510-4EE6-9A05-EA6CC81A7513}">
      <formula1>"FDA,FDA-1,FDA-2,FDA-3,FDA-4"</formula1>
    </dataValidation>
    <dataValidation type="list" allowBlank="1" sqref="B7:B88" xr:uid="{5D29B313-1AED-456C-8706-E22B27B4D936}">
      <formula1>"DAS,DAS-1,DAS-2,DAS-3,DAS-4,DAS-5,CAA-1,CAA-2,CAA-3,CAA-4,CAA-5"</formula1>
    </dataValidation>
    <dataValidation type="list" allowBlank="1" sqref="B125:B134" xr:uid="{7DC2AF60-D57F-4612-95CE-1ECA9EAC1436}">
      <formula1>"FGS-1,FGS-2,FGS-3,FGA-1,FGA-2,FGA-3"</formula1>
    </dataValidation>
  </dataValidations>
  <pageMargins left="0.74791666666666701" right="0.74791666666666701" top="0.98402777777777795" bottom="0.98402777777777795" header="0" footer="0"/>
  <pageSetup paperSize="9" orientation="portrait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76A8E-E433-409F-BDDC-CDC623B31707}">
  <sheetPr codeName="Planilha5"/>
  <dimension ref="A1:AD1042"/>
  <sheetViews>
    <sheetView topLeftCell="A40" zoomScale="102" zoomScaleNormal="102" workbookViewId="0">
      <selection activeCell="D55" sqref="D55"/>
    </sheetView>
  </sheetViews>
  <sheetFormatPr defaultColWidth="12.59765625" defaultRowHeight="15" customHeight="1" x14ac:dyDescent="0.25"/>
  <cols>
    <col min="1" max="1" width="71" customWidth="1"/>
    <col min="2" max="2" width="12" customWidth="1"/>
    <col min="3" max="3" width="17.3984375" customWidth="1"/>
    <col min="4" max="4" width="14.5" customWidth="1"/>
    <col min="5" max="5" width="9.8984375" customWidth="1"/>
    <col min="6" max="6" width="52.8984375" customWidth="1"/>
    <col min="7" max="7" width="19.8984375" customWidth="1"/>
    <col min="8" max="8" width="18.19921875" customWidth="1"/>
    <col min="9" max="9" width="17.8984375" customWidth="1"/>
    <col min="10" max="10" width="15" customWidth="1"/>
    <col min="11" max="16" width="8" customWidth="1"/>
    <col min="17" max="17" width="43.8984375" customWidth="1"/>
    <col min="18" max="30" width="8" customWidth="1"/>
  </cols>
  <sheetData>
    <row r="1" spans="1:30" ht="21" x14ac:dyDescent="0.4">
      <c r="A1" s="76" t="s">
        <v>179</v>
      </c>
      <c r="B1" s="70"/>
      <c r="C1" s="70"/>
      <c r="D1" s="70"/>
      <c r="E1" s="70"/>
      <c r="F1" s="70"/>
      <c r="G1" s="70"/>
      <c r="H1" s="70"/>
      <c r="I1" s="70"/>
      <c r="J1" s="7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0" ht="21" x14ac:dyDescent="0.4">
      <c r="A2" s="77" t="s">
        <v>178</v>
      </c>
      <c r="B2" s="66"/>
      <c r="C2" s="66"/>
      <c r="D2" s="66"/>
      <c r="E2" s="66"/>
      <c r="F2" s="66"/>
      <c r="G2" s="66"/>
      <c r="H2" s="66"/>
      <c r="I2" s="66"/>
      <c r="J2" s="6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30" ht="21" x14ac:dyDescent="0.35">
      <c r="A3" s="77" t="s">
        <v>180</v>
      </c>
      <c r="B3" s="66"/>
      <c r="C3" s="66"/>
      <c r="D3" s="66"/>
      <c r="E3" s="66"/>
      <c r="F3" s="66"/>
      <c r="G3" s="66"/>
      <c r="H3" s="66"/>
      <c r="I3" s="66"/>
      <c r="J3" s="66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</row>
    <row r="4" spans="1:30" ht="13.8" x14ac:dyDescent="0.25">
      <c r="A4" s="4" t="s">
        <v>307</v>
      </c>
      <c r="B4" s="78"/>
      <c r="C4" s="66"/>
      <c r="D4" s="66"/>
      <c r="E4" s="66"/>
      <c r="F4" s="66"/>
      <c r="G4" s="66"/>
      <c r="H4" s="66"/>
      <c r="I4" s="66"/>
      <c r="J4" s="67"/>
      <c r="K4" s="5"/>
    </row>
    <row r="5" spans="1:30" ht="14.4" x14ac:dyDescent="0.25">
      <c r="A5" s="74" t="s">
        <v>0</v>
      </c>
      <c r="B5" s="66"/>
      <c r="C5" s="66"/>
      <c r="D5" s="66"/>
      <c r="E5" s="66"/>
      <c r="F5" s="66"/>
      <c r="G5" s="66"/>
      <c r="H5" s="66"/>
      <c r="I5" s="66"/>
      <c r="J5" s="67"/>
      <c r="K5" s="6"/>
      <c r="L5" s="7"/>
      <c r="M5" s="8"/>
      <c r="N5" s="8"/>
      <c r="O5" s="8"/>
      <c r="P5" s="8"/>
      <c r="Q5" s="8"/>
    </row>
    <row r="6" spans="1:30" ht="27.6" x14ac:dyDescent="0.25">
      <c r="A6" s="52" t="s">
        <v>1</v>
      </c>
      <c r="B6" s="52" t="s">
        <v>2</v>
      </c>
      <c r="C6" s="52" t="s">
        <v>3</v>
      </c>
      <c r="D6" s="52" t="s">
        <v>4</v>
      </c>
      <c r="E6" s="9" t="s">
        <v>5</v>
      </c>
      <c r="F6" s="52" t="s">
        <v>6</v>
      </c>
      <c r="G6" s="9" t="s">
        <v>7</v>
      </c>
      <c r="H6" s="9" t="s">
        <v>8</v>
      </c>
      <c r="I6" s="9" t="s">
        <v>9</v>
      </c>
      <c r="J6" s="9" t="s">
        <v>10</v>
      </c>
      <c r="K6" s="10"/>
      <c r="L6" s="11"/>
      <c r="M6" s="11"/>
      <c r="N6" s="11"/>
      <c r="O6" s="11"/>
      <c r="P6" s="11"/>
      <c r="Q6" s="11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</row>
    <row r="7" spans="1:30" ht="14.4" x14ac:dyDescent="0.25">
      <c r="A7" s="57" t="s">
        <v>181</v>
      </c>
      <c r="B7" s="55" t="s">
        <v>21</v>
      </c>
      <c r="C7" s="55" t="s">
        <v>238</v>
      </c>
      <c r="D7" s="56" t="s">
        <v>305</v>
      </c>
      <c r="E7" s="58">
        <v>1</v>
      </c>
      <c r="F7" s="57" t="s">
        <v>239</v>
      </c>
      <c r="G7" s="59">
        <v>0</v>
      </c>
      <c r="H7" s="16">
        <v>0</v>
      </c>
      <c r="I7" s="16">
        <v>14105.6</v>
      </c>
      <c r="J7" s="17">
        <f t="shared" ref="J7:J84" si="0">SUM(G7:I7)</f>
        <v>14105.6</v>
      </c>
      <c r="K7" s="18"/>
      <c r="L7" s="18"/>
      <c r="M7" s="18"/>
      <c r="N7" s="18"/>
      <c r="O7" s="18"/>
      <c r="P7" s="18"/>
      <c r="Q7" s="18"/>
      <c r="R7" s="19"/>
      <c r="S7" s="19"/>
      <c r="T7" s="19"/>
      <c r="U7" s="19"/>
      <c r="V7" s="19"/>
      <c r="W7" s="19"/>
      <c r="X7" s="19"/>
      <c r="Y7" s="19"/>
      <c r="Z7" s="19"/>
      <c r="AA7" s="5"/>
      <c r="AB7" s="5"/>
      <c r="AC7" s="5"/>
      <c r="AD7" s="5"/>
    </row>
    <row r="8" spans="1:30" ht="14.4" x14ac:dyDescent="0.25">
      <c r="A8" s="57" t="s">
        <v>182</v>
      </c>
      <c r="B8" s="56" t="s">
        <v>21</v>
      </c>
      <c r="C8" s="55" t="s">
        <v>238</v>
      </c>
      <c r="D8" s="56" t="s">
        <v>305</v>
      </c>
      <c r="E8" s="58">
        <v>1</v>
      </c>
      <c r="F8" s="57" t="s">
        <v>240</v>
      </c>
      <c r="G8" s="59">
        <v>0</v>
      </c>
      <c r="H8" s="16">
        <v>0</v>
      </c>
      <c r="I8" s="16">
        <v>12064</v>
      </c>
      <c r="J8" s="17">
        <f t="shared" si="0"/>
        <v>12064</v>
      </c>
      <c r="K8" s="18"/>
      <c r="L8" s="18"/>
      <c r="M8" s="18"/>
      <c r="N8" s="18"/>
      <c r="O8" s="18"/>
      <c r="P8" s="18"/>
      <c r="Q8" s="18"/>
      <c r="R8" s="51"/>
      <c r="S8" s="51"/>
      <c r="T8" s="51"/>
      <c r="U8" s="51"/>
      <c r="V8" s="51"/>
      <c r="W8" s="51"/>
      <c r="X8" s="51"/>
      <c r="Y8" s="51"/>
      <c r="Z8" s="51"/>
      <c r="AA8" s="5"/>
      <c r="AB8" s="5"/>
      <c r="AC8" s="5"/>
      <c r="AD8" s="5"/>
    </row>
    <row r="9" spans="1:30" ht="14.4" x14ac:dyDescent="0.25">
      <c r="A9" s="57" t="s">
        <v>183</v>
      </c>
      <c r="B9" s="56" t="s">
        <v>21</v>
      </c>
      <c r="C9" s="55" t="s">
        <v>238</v>
      </c>
      <c r="D9" s="56" t="s">
        <v>305</v>
      </c>
      <c r="E9" s="58">
        <v>1</v>
      </c>
      <c r="F9" s="57" t="s">
        <v>241</v>
      </c>
      <c r="G9" s="59">
        <v>0</v>
      </c>
      <c r="H9" s="16">
        <v>0</v>
      </c>
      <c r="I9" s="16">
        <v>12064</v>
      </c>
      <c r="J9" s="17">
        <f t="shared" si="0"/>
        <v>12064</v>
      </c>
      <c r="K9" s="18"/>
      <c r="L9" s="18"/>
      <c r="M9" s="18"/>
      <c r="N9" s="18"/>
      <c r="O9" s="18"/>
      <c r="P9" s="18"/>
      <c r="Q9" s="18"/>
      <c r="R9" s="51"/>
      <c r="S9" s="51"/>
      <c r="T9" s="51"/>
      <c r="U9" s="51"/>
      <c r="V9" s="51"/>
      <c r="W9" s="51"/>
      <c r="X9" s="51"/>
      <c r="Y9" s="51"/>
      <c r="Z9" s="51"/>
      <c r="AA9" s="5"/>
      <c r="AB9" s="5"/>
      <c r="AC9" s="5"/>
      <c r="AD9" s="5"/>
    </row>
    <row r="10" spans="1:30" ht="14.4" x14ac:dyDescent="0.25">
      <c r="A10" s="57" t="s">
        <v>184</v>
      </c>
      <c r="B10" s="56" t="s">
        <v>21</v>
      </c>
      <c r="C10" s="55" t="s">
        <v>238</v>
      </c>
      <c r="D10" s="56" t="s">
        <v>304</v>
      </c>
      <c r="E10" s="58">
        <v>1</v>
      </c>
      <c r="F10" s="57" t="s">
        <v>242</v>
      </c>
      <c r="G10" s="59">
        <v>0</v>
      </c>
      <c r="H10" s="16">
        <v>3016</v>
      </c>
      <c r="I10" s="16">
        <v>12064</v>
      </c>
      <c r="J10" s="17">
        <f t="shared" si="0"/>
        <v>15080</v>
      </c>
      <c r="K10" s="18"/>
      <c r="L10" s="18"/>
      <c r="M10" s="18"/>
      <c r="N10" s="18"/>
      <c r="O10" s="18"/>
      <c r="P10" s="18"/>
      <c r="Q10" s="18"/>
      <c r="R10" s="51"/>
      <c r="S10" s="51"/>
      <c r="T10" s="51"/>
      <c r="U10" s="51"/>
      <c r="V10" s="51"/>
      <c r="W10" s="51"/>
      <c r="X10" s="51"/>
      <c r="Y10" s="51"/>
      <c r="Z10" s="51"/>
      <c r="AA10" s="5"/>
      <c r="AB10" s="5"/>
      <c r="AC10" s="5"/>
      <c r="AD10" s="5"/>
    </row>
    <row r="11" spans="1:30" ht="14.4" x14ac:dyDescent="0.25">
      <c r="A11" s="57" t="s">
        <v>185</v>
      </c>
      <c r="B11" s="56" t="s">
        <v>25</v>
      </c>
      <c r="C11" s="55" t="s">
        <v>238</v>
      </c>
      <c r="D11" s="56" t="s">
        <v>304</v>
      </c>
      <c r="E11" s="58">
        <v>1</v>
      </c>
      <c r="F11" s="57" t="s">
        <v>243</v>
      </c>
      <c r="G11" s="59">
        <v>0</v>
      </c>
      <c r="H11" s="16">
        <v>1695.65</v>
      </c>
      <c r="I11" s="16">
        <v>6782.62</v>
      </c>
      <c r="J11" s="17">
        <f t="shared" si="0"/>
        <v>8478.27</v>
      </c>
      <c r="K11" s="18"/>
      <c r="L11" s="18"/>
      <c r="M11" s="18"/>
      <c r="N11" s="18"/>
      <c r="O11" s="18"/>
      <c r="P11" s="18"/>
      <c r="Q11" s="18"/>
      <c r="R11" s="51"/>
      <c r="S11" s="51"/>
      <c r="T11" s="51"/>
      <c r="U11" s="51"/>
      <c r="V11" s="51"/>
      <c r="W11" s="51"/>
      <c r="X11" s="51"/>
      <c r="Y11" s="51"/>
      <c r="Z11" s="51"/>
      <c r="AA11" s="5"/>
      <c r="AB11" s="5"/>
      <c r="AC11" s="5"/>
      <c r="AD11" s="5"/>
    </row>
    <row r="12" spans="1:30" ht="14.4" x14ac:dyDescent="0.25">
      <c r="A12" s="57" t="s">
        <v>186</v>
      </c>
      <c r="B12" s="56" t="s">
        <v>25</v>
      </c>
      <c r="C12" s="55" t="s">
        <v>238</v>
      </c>
      <c r="D12" s="56" t="s">
        <v>305</v>
      </c>
      <c r="E12" s="58">
        <v>1</v>
      </c>
      <c r="F12" s="57" t="s">
        <v>244</v>
      </c>
      <c r="G12" s="59">
        <v>0</v>
      </c>
      <c r="H12" s="16">
        <v>0</v>
      </c>
      <c r="I12" s="16">
        <v>6782.62</v>
      </c>
      <c r="J12" s="17">
        <f t="shared" si="0"/>
        <v>6782.62</v>
      </c>
      <c r="K12" s="18"/>
      <c r="L12" s="18"/>
      <c r="M12" s="18"/>
      <c r="N12" s="18"/>
      <c r="O12" s="18"/>
      <c r="P12" s="18"/>
      <c r="Q12" s="18"/>
      <c r="R12" s="51"/>
      <c r="S12" s="51"/>
      <c r="T12" s="51"/>
      <c r="U12" s="51"/>
      <c r="V12" s="51"/>
      <c r="W12" s="51"/>
      <c r="X12" s="51"/>
      <c r="Y12" s="51"/>
      <c r="Z12" s="51"/>
      <c r="AA12" s="5"/>
      <c r="AB12" s="5"/>
      <c r="AC12" s="5"/>
      <c r="AD12" s="5"/>
    </row>
    <row r="13" spans="1:30" ht="14.4" x14ac:dyDescent="0.25">
      <c r="A13" s="57" t="s">
        <v>187</v>
      </c>
      <c r="B13" s="56" t="s">
        <v>25</v>
      </c>
      <c r="C13" s="55" t="s">
        <v>238</v>
      </c>
      <c r="D13" s="56" t="s">
        <v>304</v>
      </c>
      <c r="E13" s="58">
        <v>1</v>
      </c>
      <c r="F13" s="57" t="s">
        <v>245</v>
      </c>
      <c r="G13" s="59">
        <v>0</v>
      </c>
      <c r="H13" s="16">
        <v>1695.65</v>
      </c>
      <c r="I13" s="16">
        <v>6782.62</v>
      </c>
      <c r="J13" s="17">
        <f t="shared" si="0"/>
        <v>8478.27</v>
      </c>
      <c r="K13" s="18"/>
      <c r="L13" s="18"/>
      <c r="M13" s="18"/>
      <c r="N13" s="18"/>
      <c r="O13" s="18"/>
      <c r="P13" s="18"/>
      <c r="Q13" s="18"/>
      <c r="R13" s="51"/>
      <c r="S13" s="51"/>
      <c r="T13" s="51"/>
      <c r="U13" s="51"/>
      <c r="V13" s="51"/>
      <c r="W13" s="51"/>
      <c r="X13" s="51"/>
      <c r="Y13" s="51"/>
      <c r="Z13" s="51"/>
      <c r="AA13" s="5"/>
      <c r="AB13" s="5"/>
      <c r="AC13" s="5"/>
      <c r="AD13" s="5"/>
    </row>
    <row r="14" spans="1:30" ht="14.4" x14ac:dyDescent="0.25">
      <c r="A14" s="57" t="s">
        <v>188</v>
      </c>
      <c r="B14" s="56" t="s">
        <v>25</v>
      </c>
      <c r="C14" s="55" t="s">
        <v>238</v>
      </c>
      <c r="D14" s="56" t="s">
        <v>304</v>
      </c>
      <c r="E14" s="58">
        <v>1</v>
      </c>
      <c r="F14" s="57" t="s">
        <v>246</v>
      </c>
      <c r="G14" s="59">
        <v>0</v>
      </c>
      <c r="H14" s="16">
        <v>1695.65</v>
      </c>
      <c r="I14" s="16">
        <v>6782.62</v>
      </c>
      <c r="J14" s="17">
        <f t="shared" si="0"/>
        <v>8478.27</v>
      </c>
      <c r="K14" s="18"/>
      <c r="L14" s="18"/>
      <c r="M14" s="18"/>
      <c r="N14" s="18"/>
      <c r="O14" s="18"/>
      <c r="P14" s="18"/>
      <c r="Q14" s="18"/>
      <c r="R14" s="51"/>
      <c r="S14" s="51"/>
      <c r="T14" s="51"/>
      <c r="U14" s="51"/>
      <c r="V14" s="51"/>
      <c r="W14" s="51"/>
      <c r="X14" s="51"/>
      <c r="Y14" s="51"/>
      <c r="Z14" s="51"/>
      <c r="AA14" s="5"/>
      <c r="AB14" s="5"/>
      <c r="AC14" s="5"/>
      <c r="AD14" s="5"/>
    </row>
    <row r="15" spans="1:30" ht="14.4" x14ac:dyDescent="0.25">
      <c r="A15" s="57" t="s">
        <v>189</v>
      </c>
      <c r="B15" s="56" t="s">
        <v>25</v>
      </c>
      <c r="C15" s="55" t="s">
        <v>238</v>
      </c>
      <c r="D15" s="56" t="s">
        <v>304</v>
      </c>
      <c r="E15" s="58">
        <v>1</v>
      </c>
      <c r="F15" s="57" t="s">
        <v>247</v>
      </c>
      <c r="G15" s="59">
        <v>0</v>
      </c>
      <c r="H15" s="16">
        <v>1695.65</v>
      </c>
      <c r="I15" s="16">
        <v>6782.62</v>
      </c>
      <c r="J15" s="17">
        <f t="shared" si="0"/>
        <v>8478.27</v>
      </c>
      <c r="K15" s="18"/>
      <c r="L15" s="18"/>
      <c r="M15" s="18"/>
      <c r="N15" s="18"/>
      <c r="O15" s="18"/>
      <c r="P15" s="18"/>
      <c r="Q15" s="18"/>
      <c r="R15" s="51"/>
      <c r="S15" s="51"/>
      <c r="T15" s="51"/>
      <c r="U15" s="51"/>
      <c r="V15" s="51"/>
      <c r="W15" s="51"/>
      <c r="X15" s="51"/>
      <c r="Y15" s="51"/>
      <c r="Z15" s="51"/>
      <c r="AA15" s="5"/>
      <c r="AB15" s="5"/>
      <c r="AC15" s="5"/>
      <c r="AD15" s="5"/>
    </row>
    <row r="16" spans="1:30" ht="14.4" x14ac:dyDescent="0.25">
      <c r="A16" s="57" t="s">
        <v>190</v>
      </c>
      <c r="B16" s="56" t="s">
        <v>25</v>
      </c>
      <c r="C16" s="55" t="s">
        <v>238</v>
      </c>
      <c r="D16" s="56" t="s">
        <v>304</v>
      </c>
      <c r="E16" s="58">
        <v>1</v>
      </c>
      <c r="F16" s="57" t="s">
        <v>248</v>
      </c>
      <c r="G16" s="59">
        <v>0</v>
      </c>
      <c r="H16" s="16">
        <v>1695.65</v>
      </c>
      <c r="I16" s="16">
        <v>6782.62</v>
      </c>
      <c r="J16" s="17">
        <f t="shared" si="0"/>
        <v>8478.27</v>
      </c>
      <c r="K16" s="18"/>
      <c r="L16" s="18"/>
      <c r="M16" s="18"/>
      <c r="N16" s="18"/>
      <c r="O16" s="18"/>
      <c r="P16" s="18"/>
      <c r="Q16" s="18"/>
      <c r="R16" s="51"/>
      <c r="S16" s="51"/>
      <c r="T16" s="51"/>
      <c r="U16" s="51"/>
      <c r="V16" s="51"/>
      <c r="W16" s="51"/>
      <c r="X16" s="51"/>
      <c r="Y16" s="51"/>
      <c r="Z16" s="51"/>
      <c r="AA16" s="5"/>
      <c r="AB16" s="5"/>
      <c r="AC16" s="5"/>
      <c r="AD16" s="5"/>
    </row>
    <row r="17" spans="1:30" ht="14.4" x14ac:dyDescent="0.25">
      <c r="A17" s="57" t="s">
        <v>191</v>
      </c>
      <c r="B17" s="56" t="s">
        <v>29</v>
      </c>
      <c r="C17" s="55" t="s">
        <v>238</v>
      </c>
      <c r="D17" s="56" t="s">
        <v>304</v>
      </c>
      <c r="E17" s="58">
        <v>1</v>
      </c>
      <c r="F17" s="57" t="s">
        <v>249</v>
      </c>
      <c r="G17" s="59">
        <v>0</v>
      </c>
      <c r="H17" s="16">
        <v>1310.28</v>
      </c>
      <c r="I17" s="16">
        <v>5241.1099999999997</v>
      </c>
      <c r="J17" s="17">
        <f t="shared" si="0"/>
        <v>6551.3899999999994</v>
      </c>
      <c r="K17" s="18"/>
      <c r="L17" s="18"/>
      <c r="M17" s="18"/>
      <c r="N17" s="18"/>
      <c r="O17" s="18"/>
      <c r="P17" s="18"/>
      <c r="Q17" s="18"/>
      <c r="R17" s="51"/>
      <c r="S17" s="51"/>
      <c r="T17" s="51"/>
      <c r="U17" s="51"/>
      <c r="V17" s="51"/>
      <c r="W17" s="51"/>
      <c r="X17" s="51"/>
      <c r="Y17" s="51"/>
      <c r="Z17" s="51"/>
      <c r="AA17" s="5"/>
      <c r="AB17" s="5"/>
      <c r="AC17" s="5"/>
      <c r="AD17" s="5"/>
    </row>
    <row r="18" spans="1:30" ht="14.4" x14ac:dyDescent="0.25">
      <c r="A18" s="57" t="s">
        <v>192</v>
      </c>
      <c r="B18" s="56" t="s">
        <v>29</v>
      </c>
      <c r="C18" s="55" t="s">
        <v>238</v>
      </c>
      <c r="D18" s="56" t="s">
        <v>304</v>
      </c>
      <c r="E18" s="58">
        <v>1</v>
      </c>
      <c r="F18" s="57" t="s">
        <v>250</v>
      </c>
      <c r="G18" s="59">
        <v>0</v>
      </c>
      <c r="H18" s="16">
        <v>1310.28</v>
      </c>
      <c r="I18" s="16">
        <v>5241.1099999999997</v>
      </c>
      <c r="J18" s="17">
        <f t="shared" si="0"/>
        <v>6551.3899999999994</v>
      </c>
      <c r="K18" s="18"/>
      <c r="L18" s="18"/>
      <c r="M18" s="18"/>
      <c r="N18" s="18"/>
      <c r="O18" s="18"/>
      <c r="P18" s="18"/>
      <c r="Q18" s="18"/>
      <c r="R18" s="51"/>
      <c r="S18" s="51"/>
      <c r="T18" s="51"/>
      <c r="U18" s="51"/>
      <c r="V18" s="51"/>
      <c r="W18" s="51"/>
      <c r="X18" s="51"/>
      <c r="Y18" s="51"/>
      <c r="Z18" s="51"/>
      <c r="AA18" s="5"/>
      <c r="AB18" s="5"/>
      <c r="AC18" s="5"/>
      <c r="AD18" s="5"/>
    </row>
    <row r="19" spans="1:30" ht="14.4" x14ac:dyDescent="0.25">
      <c r="A19" s="57" t="s">
        <v>191</v>
      </c>
      <c r="B19" s="56" t="s">
        <v>29</v>
      </c>
      <c r="C19" s="55" t="s">
        <v>238</v>
      </c>
      <c r="D19" s="56" t="s">
        <v>304</v>
      </c>
      <c r="E19" s="58">
        <v>1</v>
      </c>
      <c r="F19" s="57" t="s">
        <v>251</v>
      </c>
      <c r="G19" s="59">
        <v>0</v>
      </c>
      <c r="H19" s="16">
        <v>1310.28</v>
      </c>
      <c r="I19" s="16">
        <v>5241.1099999999997</v>
      </c>
      <c r="J19" s="17">
        <f t="shared" si="0"/>
        <v>6551.3899999999994</v>
      </c>
      <c r="K19" s="18"/>
      <c r="L19" s="18"/>
      <c r="M19" s="18"/>
      <c r="N19" s="18"/>
      <c r="O19" s="18"/>
      <c r="P19" s="18"/>
      <c r="Q19" s="18"/>
      <c r="R19" s="51"/>
      <c r="S19" s="51"/>
      <c r="T19" s="51"/>
      <c r="U19" s="51"/>
      <c r="V19" s="51"/>
      <c r="W19" s="51"/>
      <c r="X19" s="51"/>
      <c r="Y19" s="51"/>
      <c r="Z19" s="51"/>
      <c r="AA19" s="5"/>
      <c r="AB19" s="5"/>
      <c r="AC19" s="5"/>
      <c r="AD19" s="5"/>
    </row>
    <row r="20" spans="1:30" ht="14.4" x14ac:dyDescent="0.25">
      <c r="A20" s="57" t="s">
        <v>193</v>
      </c>
      <c r="B20" s="56" t="s">
        <v>29</v>
      </c>
      <c r="C20" s="55" t="s">
        <v>238</v>
      </c>
      <c r="D20" s="56" t="s">
        <v>304</v>
      </c>
      <c r="E20" s="58">
        <v>1</v>
      </c>
      <c r="F20" s="57" t="s">
        <v>252</v>
      </c>
      <c r="G20" s="59">
        <v>0</v>
      </c>
      <c r="H20" s="16">
        <v>1310.28</v>
      </c>
      <c r="I20" s="16">
        <v>5241.1099999999997</v>
      </c>
      <c r="J20" s="17">
        <f t="shared" si="0"/>
        <v>6551.3899999999994</v>
      </c>
      <c r="K20" s="18"/>
      <c r="L20" s="18"/>
      <c r="M20" s="18"/>
      <c r="N20" s="18"/>
      <c r="O20" s="18"/>
      <c r="P20" s="18"/>
      <c r="Q20" s="18"/>
      <c r="R20" s="51"/>
      <c r="S20" s="51"/>
      <c r="T20" s="51"/>
      <c r="U20" s="51"/>
      <c r="V20" s="51"/>
      <c r="W20" s="51"/>
      <c r="X20" s="51"/>
      <c r="Y20" s="51"/>
      <c r="Z20" s="51"/>
      <c r="AA20" s="5"/>
      <c r="AB20" s="5"/>
      <c r="AC20" s="5"/>
      <c r="AD20" s="5"/>
    </row>
    <row r="21" spans="1:30" ht="14.4" x14ac:dyDescent="0.25">
      <c r="A21" s="57" t="s">
        <v>194</v>
      </c>
      <c r="B21" s="56" t="s">
        <v>29</v>
      </c>
      <c r="C21" s="55" t="s">
        <v>238</v>
      </c>
      <c r="D21" s="56" t="s">
        <v>303</v>
      </c>
      <c r="E21" s="58">
        <v>1</v>
      </c>
      <c r="F21" s="57"/>
      <c r="G21" s="59"/>
      <c r="H21" s="16"/>
      <c r="I21" s="16"/>
      <c r="J21" s="17"/>
      <c r="K21" s="18"/>
      <c r="L21" s="18"/>
      <c r="M21" s="18"/>
      <c r="N21" s="18"/>
      <c r="O21" s="18"/>
      <c r="P21" s="18"/>
      <c r="Q21" s="18"/>
      <c r="R21" s="51"/>
      <c r="S21" s="51"/>
      <c r="T21" s="51"/>
      <c r="U21" s="51"/>
      <c r="V21" s="51"/>
      <c r="W21" s="51"/>
      <c r="X21" s="51"/>
      <c r="Y21" s="51"/>
      <c r="Z21" s="51"/>
      <c r="AA21" s="5"/>
      <c r="AB21" s="5"/>
      <c r="AC21" s="5"/>
      <c r="AD21" s="5"/>
    </row>
    <row r="22" spans="1:30" ht="14.4" x14ac:dyDescent="0.25">
      <c r="A22" s="57" t="s">
        <v>195</v>
      </c>
      <c r="B22" s="56" t="s">
        <v>29</v>
      </c>
      <c r="C22" s="55" t="s">
        <v>238</v>
      </c>
      <c r="D22" s="56" t="s">
        <v>304</v>
      </c>
      <c r="E22" s="58">
        <v>1</v>
      </c>
      <c r="F22" s="57" t="s">
        <v>254</v>
      </c>
      <c r="G22" s="59">
        <v>0</v>
      </c>
      <c r="H22" s="16">
        <v>1310.28</v>
      </c>
      <c r="I22" s="16">
        <v>5241.1099999999997</v>
      </c>
      <c r="J22" s="17">
        <f t="shared" si="0"/>
        <v>6551.3899999999994</v>
      </c>
      <c r="K22" s="18"/>
      <c r="L22" s="18"/>
      <c r="M22" s="18"/>
      <c r="N22" s="18"/>
      <c r="O22" s="18"/>
      <c r="P22" s="18"/>
      <c r="Q22" s="18"/>
      <c r="R22" s="51"/>
      <c r="S22" s="51"/>
      <c r="T22" s="51"/>
      <c r="U22" s="51"/>
      <c r="V22" s="51"/>
      <c r="W22" s="51"/>
      <c r="X22" s="51"/>
      <c r="Y22" s="51"/>
      <c r="Z22" s="51"/>
      <c r="AA22" s="5"/>
      <c r="AB22" s="5"/>
      <c r="AC22" s="5"/>
      <c r="AD22" s="5"/>
    </row>
    <row r="23" spans="1:30" ht="14.4" x14ac:dyDescent="0.25">
      <c r="A23" s="57" t="s">
        <v>196</v>
      </c>
      <c r="B23" s="56" t="s">
        <v>29</v>
      </c>
      <c r="C23" s="55" t="s">
        <v>238</v>
      </c>
      <c r="D23" s="56" t="s">
        <v>304</v>
      </c>
      <c r="E23" s="58">
        <v>1</v>
      </c>
      <c r="F23" s="57" t="s">
        <v>255</v>
      </c>
      <c r="G23" s="59">
        <v>0</v>
      </c>
      <c r="H23" s="16">
        <v>1310.28</v>
      </c>
      <c r="I23" s="16">
        <v>5241.1099999999997</v>
      </c>
      <c r="J23" s="17">
        <f t="shared" si="0"/>
        <v>6551.3899999999994</v>
      </c>
      <c r="K23" s="18"/>
      <c r="L23" s="18"/>
      <c r="M23" s="18"/>
      <c r="N23" s="18"/>
      <c r="O23" s="18"/>
      <c r="P23" s="18"/>
      <c r="Q23" s="18"/>
      <c r="R23" s="51"/>
      <c r="S23" s="51"/>
      <c r="T23" s="51"/>
      <c r="U23" s="51"/>
      <c r="V23" s="51"/>
      <c r="W23" s="51"/>
      <c r="X23" s="51"/>
      <c r="Y23" s="51"/>
      <c r="Z23" s="51"/>
      <c r="AA23" s="5"/>
      <c r="AB23" s="5"/>
      <c r="AC23" s="5"/>
      <c r="AD23" s="5"/>
    </row>
    <row r="24" spans="1:30" ht="14.4" x14ac:dyDescent="0.25">
      <c r="A24" s="57" t="s">
        <v>320</v>
      </c>
      <c r="B24" s="56" t="s">
        <v>29</v>
      </c>
      <c r="C24" s="55" t="s">
        <v>238</v>
      </c>
      <c r="D24" s="56" t="s">
        <v>305</v>
      </c>
      <c r="E24" s="58">
        <v>1</v>
      </c>
      <c r="F24" s="57" t="s">
        <v>321</v>
      </c>
      <c r="G24" s="59">
        <v>0</v>
      </c>
      <c r="H24" s="16">
        <v>0</v>
      </c>
      <c r="I24" s="16">
        <v>5241.1099999999997</v>
      </c>
      <c r="J24" s="17">
        <f t="shared" si="0"/>
        <v>5241.1099999999997</v>
      </c>
      <c r="K24" s="18"/>
      <c r="L24" s="18"/>
      <c r="M24" s="18"/>
      <c r="N24" s="18"/>
      <c r="O24" s="18"/>
      <c r="P24" s="18"/>
      <c r="Q24" s="18"/>
      <c r="R24" s="51"/>
      <c r="S24" s="51"/>
      <c r="T24" s="51"/>
      <c r="U24" s="51"/>
      <c r="V24" s="51"/>
      <c r="W24" s="51"/>
      <c r="X24" s="51"/>
      <c r="Y24" s="51"/>
      <c r="Z24" s="51"/>
      <c r="AA24" s="5"/>
      <c r="AB24" s="5"/>
      <c r="AC24" s="5"/>
      <c r="AD24" s="5"/>
    </row>
    <row r="25" spans="1:30" ht="14.4" x14ac:dyDescent="0.25">
      <c r="A25" s="57" t="s">
        <v>322</v>
      </c>
      <c r="B25" s="56" t="s">
        <v>29</v>
      </c>
      <c r="C25" s="55" t="s">
        <v>238</v>
      </c>
      <c r="D25" s="56" t="s">
        <v>305</v>
      </c>
      <c r="E25" s="58">
        <v>1</v>
      </c>
      <c r="F25" s="57" t="s">
        <v>323</v>
      </c>
      <c r="G25" s="59">
        <v>0</v>
      </c>
      <c r="H25" s="16">
        <v>0</v>
      </c>
      <c r="I25" s="16">
        <v>5241.1099999999997</v>
      </c>
      <c r="J25" s="17">
        <f t="shared" si="0"/>
        <v>5241.1099999999997</v>
      </c>
      <c r="K25" s="18"/>
      <c r="L25" s="18"/>
      <c r="M25" s="18"/>
      <c r="N25" s="18"/>
      <c r="O25" s="18"/>
      <c r="P25" s="18"/>
      <c r="Q25" s="18"/>
      <c r="R25" s="51"/>
      <c r="S25" s="51"/>
      <c r="T25" s="51"/>
      <c r="U25" s="51"/>
      <c r="V25" s="51"/>
      <c r="W25" s="51"/>
      <c r="X25" s="51"/>
      <c r="Y25" s="51"/>
      <c r="Z25" s="51"/>
      <c r="AA25" s="5"/>
      <c r="AB25" s="5"/>
      <c r="AC25" s="5"/>
      <c r="AD25" s="5"/>
    </row>
    <row r="26" spans="1:30" ht="14.4" x14ac:dyDescent="0.25">
      <c r="A26" s="57" t="s">
        <v>197</v>
      </c>
      <c r="B26" s="56" t="s">
        <v>29</v>
      </c>
      <c r="C26" s="55" t="s">
        <v>238</v>
      </c>
      <c r="D26" s="56" t="s">
        <v>303</v>
      </c>
      <c r="E26" s="58">
        <v>1</v>
      </c>
      <c r="F26" s="57"/>
      <c r="G26" s="59"/>
      <c r="H26" s="16"/>
      <c r="I26" s="16"/>
      <c r="J26" s="17"/>
      <c r="K26" s="18"/>
      <c r="L26" s="18"/>
      <c r="M26" s="18"/>
      <c r="N26" s="18"/>
      <c r="O26" s="18"/>
      <c r="P26" s="18"/>
      <c r="Q26" s="18"/>
      <c r="R26" s="51"/>
      <c r="S26" s="51"/>
      <c r="T26" s="51"/>
      <c r="U26" s="51"/>
      <c r="V26" s="51"/>
      <c r="W26" s="51"/>
      <c r="X26" s="51"/>
      <c r="Y26" s="51"/>
      <c r="Z26" s="51"/>
      <c r="AA26" s="5"/>
      <c r="AB26" s="5"/>
      <c r="AC26" s="5"/>
      <c r="AD26" s="5"/>
    </row>
    <row r="27" spans="1:30" ht="14.4" x14ac:dyDescent="0.25">
      <c r="A27" s="57" t="s">
        <v>197</v>
      </c>
      <c r="B27" s="56" t="s">
        <v>29</v>
      </c>
      <c r="C27" s="55" t="s">
        <v>238</v>
      </c>
      <c r="D27" s="56" t="s">
        <v>303</v>
      </c>
      <c r="E27" s="58">
        <v>1</v>
      </c>
      <c r="F27" s="57"/>
      <c r="G27" s="59"/>
      <c r="H27" s="16"/>
      <c r="I27" s="16"/>
      <c r="J27" s="17"/>
      <c r="K27" s="18"/>
      <c r="L27" s="18"/>
      <c r="M27" s="18"/>
      <c r="N27" s="18"/>
      <c r="O27" s="18"/>
      <c r="P27" s="18"/>
      <c r="Q27" s="18"/>
      <c r="R27" s="51"/>
      <c r="S27" s="51"/>
      <c r="T27" s="51"/>
      <c r="U27" s="51"/>
      <c r="V27" s="51"/>
      <c r="W27" s="51"/>
      <c r="X27" s="51"/>
      <c r="Y27" s="51"/>
      <c r="Z27" s="51"/>
      <c r="AA27" s="5"/>
      <c r="AB27" s="5"/>
      <c r="AC27" s="5"/>
      <c r="AD27" s="5"/>
    </row>
    <row r="28" spans="1:30" ht="14.4" x14ac:dyDescent="0.25">
      <c r="A28" s="57" t="s">
        <v>199</v>
      </c>
      <c r="B28" s="56" t="s">
        <v>31</v>
      </c>
      <c r="C28" s="55" t="s">
        <v>238</v>
      </c>
      <c r="D28" s="56" t="s">
        <v>304</v>
      </c>
      <c r="E28" s="58">
        <v>1</v>
      </c>
      <c r="F28" s="57" t="s">
        <v>257</v>
      </c>
      <c r="G28" s="59">
        <v>0</v>
      </c>
      <c r="H28" s="16">
        <v>1079.05</v>
      </c>
      <c r="I28" s="16">
        <v>4316.21</v>
      </c>
      <c r="J28" s="17">
        <f t="shared" si="0"/>
        <v>5395.26</v>
      </c>
      <c r="K28" s="18"/>
      <c r="L28" s="18"/>
      <c r="M28" s="18"/>
      <c r="N28" s="18"/>
      <c r="O28" s="18"/>
      <c r="P28" s="18"/>
      <c r="Q28" s="18"/>
      <c r="R28" s="51"/>
      <c r="S28" s="51"/>
      <c r="T28" s="51"/>
      <c r="U28" s="51"/>
      <c r="V28" s="51"/>
      <c r="W28" s="51"/>
      <c r="X28" s="51"/>
      <c r="Y28" s="51"/>
      <c r="Z28" s="51"/>
      <c r="AA28" s="5"/>
      <c r="AB28" s="5"/>
      <c r="AC28" s="5"/>
      <c r="AD28" s="5"/>
    </row>
    <row r="29" spans="1:30" ht="14.4" x14ac:dyDescent="0.25">
      <c r="A29" s="57" t="s">
        <v>200</v>
      </c>
      <c r="B29" s="56" t="s">
        <v>31</v>
      </c>
      <c r="C29" s="55" t="s">
        <v>238</v>
      </c>
      <c r="D29" s="56" t="s">
        <v>304</v>
      </c>
      <c r="E29" s="58">
        <v>1</v>
      </c>
      <c r="F29" s="57" t="s">
        <v>258</v>
      </c>
      <c r="G29" s="59">
        <v>0</v>
      </c>
      <c r="H29" s="16">
        <v>1079.05</v>
      </c>
      <c r="I29" s="16">
        <v>4316.21</v>
      </c>
      <c r="J29" s="17">
        <f t="shared" si="0"/>
        <v>5395.26</v>
      </c>
      <c r="K29" s="18"/>
      <c r="L29" s="18"/>
      <c r="M29" s="18"/>
      <c r="N29" s="18"/>
      <c r="O29" s="18"/>
      <c r="P29" s="18"/>
      <c r="Q29" s="18"/>
      <c r="R29" s="51"/>
      <c r="S29" s="51"/>
      <c r="T29" s="51"/>
      <c r="U29" s="51"/>
      <c r="V29" s="51"/>
      <c r="W29" s="51"/>
      <c r="X29" s="51"/>
      <c r="Y29" s="51"/>
      <c r="Z29" s="51"/>
      <c r="AA29" s="5"/>
      <c r="AB29" s="5"/>
      <c r="AC29" s="5"/>
      <c r="AD29" s="5"/>
    </row>
    <row r="30" spans="1:30" ht="14.4" x14ac:dyDescent="0.25">
      <c r="A30" s="57" t="s">
        <v>314</v>
      </c>
      <c r="B30" s="56" t="s">
        <v>31</v>
      </c>
      <c r="C30" s="55" t="s">
        <v>238</v>
      </c>
      <c r="D30" s="56" t="s">
        <v>304</v>
      </c>
      <c r="E30" s="58">
        <v>1</v>
      </c>
      <c r="F30" s="57" t="s">
        <v>315</v>
      </c>
      <c r="G30" s="59">
        <v>0</v>
      </c>
      <c r="H30" s="16">
        <v>1079.05</v>
      </c>
      <c r="I30" s="16">
        <v>4316.21</v>
      </c>
      <c r="J30" s="17">
        <f t="shared" si="0"/>
        <v>5395.26</v>
      </c>
      <c r="K30" s="18"/>
      <c r="L30" s="18"/>
      <c r="M30" s="18"/>
      <c r="N30" s="18"/>
      <c r="O30" s="18"/>
      <c r="P30" s="18"/>
      <c r="Q30" s="18"/>
      <c r="R30" s="51"/>
      <c r="S30" s="51"/>
      <c r="T30" s="51"/>
      <c r="U30" s="51"/>
      <c r="V30" s="51"/>
      <c r="W30" s="51"/>
      <c r="X30" s="51"/>
      <c r="Y30" s="51"/>
      <c r="Z30" s="51"/>
      <c r="AA30" s="5"/>
      <c r="AB30" s="5"/>
      <c r="AC30" s="5"/>
      <c r="AD30" s="5"/>
    </row>
    <row r="31" spans="1:30" ht="14.4" x14ac:dyDescent="0.25">
      <c r="A31" s="57" t="s">
        <v>312</v>
      </c>
      <c r="B31" s="56" t="s">
        <v>31</v>
      </c>
      <c r="C31" s="55" t="s">
        <v>238</v>
      </c>
      <c r="D31" s="55" t="s">
        <v>304</v>
      </c>
      <c r="E31" s="58">
        <v>1</v>
      </c>
      <c r="F31" s="57" t="s">
        <v>313</v>
      </c>
      <c r="G31" s="59">
        <v>0</v>
      </c>
      <c r="H31" s="16">
        <v>1079.05</v>
      </c>
      <c r="I31" s="16">
        <v>4316.21</v>
      </c>
      <c r="J31" s="17">
        <f t="shared" si="0"/>
        <v>5395.26</v>
      </c>
      <c r="K31" s="18"/>
      <c r="L31" s="18"/>
      <c r="M31" s="18"/>
      <c r="N31" s="18"/>
      <c r="O31" s="18"/>
      <c r="P31" s="18"/>
      <c r="Q31" s="18"/>
      <c r="R31" s="51"/>
      <c r="S31" s="51"/>
      <c r="T31" s="51"/>
      <c r="U31" s="51"/>
      <c r="V31" s="51"/>
      <c r="W31" s="51"/>
      <c r="X31" s="51"/>
      <c r="Y31" s="51"/>
      <c r="Z31" s="51"/>
      <c r="AA31" s="5"/>
      <c r="AB31" s="5"/>
      <c r="AC31" s="5"/>
      <c r="AD31" s="5"/>
    </row>
    <row r="32" spans="1:30" ht="14.4" x14ac:dyDescent="0.25">
      <c r="A32" s="57" t="s">
        <v>316</v>
      </c>
      <c r="B32" s="56" t="s">
        <v>31</v>
      </c>
      <c r="C32" s="55" t="s">
        <v>238</v>
      </c>
      <c r="D32" s="56" t="s">
        <v>304</v>
      </c>
      <c r="E32" s="58">
        <v>1</v>
      </c>
      <c r="F32" s="57" t="s">
        <v>317</v>
      </c>
      <c r="G32" s="59">
        <v>0</v>
      </c>
      <c r="H32" s="16">
        <v>1079.05</v>
      </c>
      <c r="I32" s="16">
        <v>4316.21</v>
      </c>
      <c r="J32" s="17">
        <f t="shared" si="0"/>
        <v>5395.26</v>
      </c>
      <c r="K32" s="18"/>
      <c r="L32" s="18"/>
      <c r="M32" s="18"/>
      <c r="N32" s="18"/>
      <c r="O32" s="18"/>
      <c r="P32" s="18"/>
      <c r="Q32" s="18"/>
      <c r="R32" s="51"/>
      <c r="S32" s="51"/>
      <c r="T32" s="51"/>
      <c r="U32" s="51"/>
      <c r="V32" s="51"/>
      <c r="W32" s="51"/>
      <c r="X32" s="51"/>
      <c r="Y32" s="51"/>
      <c r="Z32" s="51"/>
      <c r="AA32" s="5"/>
      <c r="AB32" s="5"/>
      <c r="AC32" s="5"/>
      <c r="AD32" s="5"/>
    </row>
    <row r="33" spans="1:30" ht="14.4" x14ac:dyDescent="0.25">
      <c r="A33" s="57" t="s">
        <v>318</v>
      </c>
      <c r="B33" s="56" t="s">
        <v>33</v>
      </c>
      <c r="C33" s="55" t="s">
        <v>238</v>
      </c>
      <c r="D33" s="55" t="s">
        <v>304</v>
      </c>
      <c r="E33" s="58">
        <v>1</v>
      </c>
      <c r="F33" s="57" t="s">
        <v>319</v>
      </c>
      <c r="G33" s="59">
        <v>0</v>
      </c>
      <c r="H33" s="16">
        <v>936.46</v>
      </c>
      <c r="I33" s="16">
        <v>3745.85</v>
      </c>
      <c r="J33" s="17">
        <f t="shared" si="0"/>
        <v>4682.3099999999995</v>
      </c>
      <c r="K33" s="63" t="s">
        <v>308</v>
      </c>
      <c r="L33" s="18"/>
      <c r="M33" s="18"/>
      <c r="N33" s="18"/>
      <c r="O33" s="18"/>
      <c r="P33" s="18"/>
      <c r="Q33" s="18"/>
      <c r="R33" s="51"/>
      <c r="S33" s="51"/>
      <c r="T33" s="51"/>
      <c r="U33" s="51"/>
      <c r="V33" s="51"/>
      <c r="W33" s="51"/>
      <c r="X33" s="51"/>
      <c r="Y33" s="51"/>
      <c r="Z33" s="51"/>
      <c r="AA33" s="5"/>
      <c r="AB33" s="5"/>
      <c r="AC33" s="5"/>
      <c r="AD33" s="5"/>
    </row>
    <row r="34" spans="1:30" ht="14.4" x14ac:dyDescent="0.25">
      <c r="A34" s="57" t="s">
        <v>203</v>
      </c>
      <c r="B34" s="56" t="s">
        <v>33</v>
      </c>
      <c r="C34" s="55" t="s">
        <v>238</v>
      </c>
      <c r="D34" s="56" t="s">
        <v>304</v>
      </c>
      <c r="E34" s="58">
        <v>1</v>
      </c>
      <c r="F34" s="57" t="s">
        <v>260</v>
      </c>
      <c r="G34" s="59">
        <v>0</v>
      </c>
      <c r="H34" s="16">
        <v>936.46</v>
      </c>
      <c r="I34" s="16">
        <v>3745.85</v>
      </c>
      <c r="J34" s="17">
        <f t="shared" si="0"/>
        <v>4682.3099999999995</v>
      </c>
      <c r="K34" s="18"/>
      <c r="L34" s="18"/>
      <c r="M34" s="18"/>
      <c r="N34" s="18"/>
      <c r="O34" s="18"/>
      <c r="P34" s="18"/>
      <c r="Q34" s="18"/>
      <c r="R34" s="51"/>
      <c r="S34" s="51"/>
      <c r="T34" s="51"/>
      <c r="U34" s="51"/>
      <c r="V34" s="51"/>
      <c r="W34" s="51"/>
      <c r="X34" s="51"/>
      <c r="Y34" s="51"/>
      <c r="Z34" s="51"/>
      <c r="AA34" s="5"/>
      <c r="AB34" s="5"/>
      <c r="AC34" s="5"/>
      <c r="AD34" s="5"/>
    </row>
    <row r="35" spans="1:30" ht="14.4" x14ac:dyDescent="0.25">
      <c r="A35" s="57" t="s">
        <v>204</v>
      </c>
      <c r="B35" s="56" t="s">
        <v>33</v>
      </c>
      <c r="C35" s="55" t="s">
        <v>238</v>
      </c>
      <c r="D35" s="56" t="s">
        <v>304</v>
      </c>
      <c r="E35" s="58">
        <v>1</v>
      </c>
      <c r="F35" s="57" t="s">
        <v>261</v>
      </c>
      <c r="G35" s="59">
        <v>0</v>
      </c>
      <c r="H35" s="16">
        <v>936.46</v>
      </c>
      <c r="I35" s="16">
        <v>3745.85</v>
      </c>
      <c r="J35" s="17">
        <f t="shared" si="0"/>
        <v>4682.3099999999995</v>
      </c>
      <c r="K35" s="18"/>
      <c r="L35" s="18"/>
      <c r="M35" s="18"/>
      <c r="N35" s="18"/>
      <c r="O35" s="18"/>
      <c r="P35" s="18"/>
      <c r="Q35" s="18"/>
      <c r="R35" s="51"/>
      <c r="S35" s="51"/>
      <c r="T35" s="51"/>
      <c r="U35" s="51"/>
      <c r="V35" s="51"/>
      <c r="W35" s="51"/>
      <c r="X35" s="51"/>
      <c r="Y35" s="51"/>
      <c r="Z35" s="51"/>
      <c r="AA35" s="5"/>
      <c r="AB35" s="5"/>
      <c r="AC35" s="5"/>
      <c r="AD35" s="5"/>
    </row>
    <row r="36" spans="1:30" ht="14.4" x14ac:dyDescent="0.25">
      <c r="A36" s="57" t="s">
        <v>205</v>
      </c>
      <c r="B36" s="56" t="s">
        <v>33</v>
      </c>
      <c r="C36" s="55" t="s">
        <v>238</v>
      </c>
      <c r="D36" s="56" t="s">
        <v>304</v>
      </c>
      <c r="E36" s="58">
        <v>1</v>
      </c>
      <c r="F36" s="57" t="s">
        <v>262</v>
      </c>
      <c r="G36" s="59">
        <v>0</v>
      </c>
      <c r="H36" s="16">
        <v>936.46</v>
      </c>
      <c r="I36" s="16">
        <v>3745.85</v>
      </c>
      <c r="J36" s="17">
        <f t="shared" si="0"/>
        <v>4682.3099999999995</v>
      </c>
      <c r="K36" s="18"/>
      <c r="L36" s="18"/>
      <c r="M36" s="18"/>
      <c r="N36" s="18"/>
      <c r="O36" s="18"/>
      <c r="P36" s="18"/>
      <c r="Q36" s="18"/>
      <c r="R36" s="51"/>
      <c r="S36" s="51"/>
      <c r="T36" s="51"/>
      <c r="U36" s="51"/>
      <c r="V36" s="51"/>
      <c r="W36" s="51"/>
      <c r="X36" s="51"/>
      <c r="Y36" s="51"/>
      <c r="Z36" s="51"/>
      <c r="AA36" s="5"/>
      <c r="AB36" s="5"/>
      <c r="AC36" s="5"/>
      <c r="AD36" s="5"/>
    </row>
    <row r="37" spans="1:30" ht="14.4" x14ac:dyDescent="0.25">
      <c r="A37" s="57" t="s">
        <v>206</v>
      </c>
      <c r="B37" s="56" t="s">
        <v>33</v>
      </c>
      <c r="C37" s="55" t="s">
        <v>238</v>
      </c>
      <c r="D37" s="56" t="s">
        <v>304</v>
      </c>
      <c r="E37" s="58">
        <v>1</v>
      </c>
      <c r="F37" s="57" t="s">
        <v>263</v>
      </c>
      <c r="G37" s="59">
        <v>0</v>
      </c>
      <c r="H37" s="16">
        <v>936.46</v>
      </c>
      <c r="I37" s="16">
        <v>3745.85</v>
      </c>
      <c r="J37" s="17">
        <f t="shared" si="0"/>
        <v>4682.3099999999995</v>
      </c>
      <c r="K37" s="18"/>
      <c r="L37" s="18"/>
      <c r="M37" s="18"/>
      <c r="N37" s="18"/>
      <c r="O37" s="18"/>
      <c r="P37" s="18"/>
      <c r="Q37" s="18"/>
      <c r="R37" s="51"/>
      <c r="S37" s="51"/>
      <c r="T37" s="51"/>
      <c r="U37" s="51"/>
      <c r="V37" s="51"/>
      <c r="W37" s="51"/>
      <c r="X37" s="51"/>
      <c r="Y37" s="51"/>
      <c r="Z37" s="51"/>
      <c r="AA37" s="5"/>
      <c r="AB37" s="5"/>
      <c r="AC37" s="5"/>
      <c r="AD37" s="5"/>
    </row>
    <row r="38" spans="1:30" ht="14.4" x14ac:dyDescent="0.25">
      <c r="A38" s="57" t="s">
        <v>207</v>
      </c>
      <c r="B38" s="56" t="s">
        <v>33</v>
      </c>
      <c r="C38" s="55" t="s">
        <v>238</v>
      </c>
      <c r="D38" s="56" t="s">
        <v>304</v>
      </c>
      <c r="E38" s="58">
        <v>1</v>
      </c>
      <c r="F38" s="57" t="s">
        <v>264</v>
      </c>
      <c r="G38" s="59">
        <v>0</v>
      </c>
      <c r="H38" s="16">
        <v>936.46</v>
      </c>
      <c r="I38" s="16">
        <v>3745.85</v>
      </c>
      <c r="J38" s="17">
        <f t="shared" si="0"/>
        <v>4682.3099999999995</v>
      </c>
      <c r="K38" s="18"/>
      <c r="L38" s="18"/>
      <c r="M38" s="18"/>
      <c r="N38" s="18"/>
      <c r="O38" s="18"/>
      <c r="P38" s="18"/>
      <c r="Q38" s="18"/>
      <c r="R38" s="51"/>
      <c r="S38" s="51"/>
      <c r="T38" s="51"/>
      <c r="U38" s="51"/>
      <c r="V38" s="51"/>
      <c r="W38" s="51"/>
      <c r="X38" s="51"/>
      <c r="Y38" s="51"/>
      <c r="Z38" s="51"/>
      <c r="AA38" s="5"/>
      <c r="AB38" s="5"/>
      <c r="AC38" s="5"/>
      <c r="AD38" s="5"/>
    </row>
    <row r="39" spans="1:30" ht="14.4" x14ac:dyDescent="0.25">
      <c r="A39" s="57" t="s">
        <v>208</v>
      </c>
      <c r="B39" s="56" t="s">
        <v>33</v>
      </c>
      <c r="C39" s="55" t="s">
        <v>238</v>
      </c>
      <c r="D39" s="56" t="s">
        <v>304</v>
      </c>
      <c r="E39" s="58">
        <v>1</v>
      </c>
      <c r="F39" s="57" t="s">
        <v>265</v>
      </c>
      <c r="G39" s="59">
        <v>0</v>
      </c>
      <c r="H39" s="16">
        <v>936.46</v>
      </c>
      <c r="I39" s="16">
        <v>3745.85</v>
      </c>
      <c r="J39" s="17">
        <f t="shared" si="0"/>
        <v>4682.3099999999995</v>
      </c>
      <c r="K39" s="18"/>
      <c r="L39" s="18"/>
      <c r="M39" s="18"/>
      <c r="N39" s="18"/>
      <c r="O39" s="18"/>
      <c r="P39" s="18"/>
      <c r="Q39" s="18"/>
      <c r="R39" s="51"/>
      <c r="S39" s="51"/>
      <c r="T39" s="51"/>
      <c r="U39" s="51"/>
      <c r="V39" s="51"/>
      <c r="W39" s="51"/>
      <c r="X39" s="51"/>
      <c r="Y39" s="51"/>
      <c r="Z39" s="51"/>
      <c r="AA39" s="5"/>
      <c r="AB39" s="5"/>
      <c r="AC39" s="5"/>
      <c r="AD39" s="5"/>
    </row>
    <row r="40" spans="1:30" ht="14.4" x14ac:dyDescent="0.25">
      <c r="A40" s="57" t="s">
        <v>209</v>
      </c>
      <c r="B40" s="56" t="s">
        <v>33</v>
      </c>
      <c r="C40" s="55" t="s">
        <v>238</v>
      </c>
      <c r="D40" s="56" t="s">
        <v>304</v>
      </c>
      <c r="E40" s="58">
        <v>1</v>
      </c>
      <c r="F40" s="57" t="s">
        <v>266</v>
      </c>
      <c r="G40" s="59">
        <v>0</v>
      </c>
      <c r="H40" s="16">
        <v>936.46</v>
      </c>
      <c r="I40" s="16">
        <v>3745.85</v>
      </c>
      <c r="J40" s="17">
        <f t="shared" si="0"/>
        <v>4682.3099999999995</v>
      </c>
      <c r="K40" s="18"/>
      <c r="L40" s="18"/>
      <c r="M40" s="18"/>
      <c r="N40" s="18"/>
      <c r="O40" s="18"/>
      <c r="P40" s="18"/>
      <c r="Q40" s="18"/>
      <c r="R40" s="51"/>
      <c r="S40" s="51"/>
      <c r="T40" s="51"/>
      <c r="U40" s="51"/>
      <c r="V40" s="51"/>
      <c r="W40" s="51"/>
      <c r="X40" s="51"/>
      <c r="Y40" s="51"/>
      <c r="Z40" s="51"/>
      <c r="AA40" s="5"/>
      <c r="AB40" s="5"/>
      <c r="AC40" s="5"/>
      <c r="AD40" s="5"/>
    </row>
    <row r="41" spans="1:30" ht="14.4" x14ac:dyDescent="0.25">
      <c r="A41" s="57" t="s">
        <v>210</v>
      </c>
      <c r="B41" s="56" t="s">
        <v>33</v>
      </c>
      <c r="C41" s="55" t="s">
        <v>238</v>
      </c>
      <c r="D41" s="56" t="s">
        <v>304</v>
      </c>
      <c r="E41" s="58">
        <v>1</v>
      </c>
      <c r="F41" s="57" t="s">
        <v>267</v>
      </c>
      <c r="G41" s="59">
        <v>0</v>
      </c>
      <c r="H41" s="16">
        <v>936.46</v>
      </c>
      <c r="I41" s="16">
        <v>3745.85</v>
      </c>
      <c r="J41" s="17">
        <f t="shared" si="0"/>
        <v>4682.3099999999995</v>
      </c>
      <c r="K41" s="18"/>
      <c r="L41" s="18"/>
      <c r="M41" s="18"/>
      <c r="N41" s="18"/>
      <c r="O41" s="18"/>
      <c r="P41" s="18"/>
      <c r="Q41" s="18"/>
      <c r="R41" s="51"/>
      <c r="S41" s="51"/>
      <c r="T41" s="51"/>
      <c r="U41" s="51"/>
      <c r="V41" s="51"/>
      <c r="W41" s="51"/>
      <c r="X41" s="51"/>
      <c r="Y41" s="51"/>
      <c r="Z41" s="51"/>
      <c r="AA41" s="5"/>
      <c r="AB41" s="5"/>
      <c r="AC41" s="5"/>
      <c r="AD41" s="5"/>
    </row>
    <row r="42" spans="1:30" ht="14.4" x14ac:dyDescent="0.25">
      <c r="A42" s="57" t="s">
        <v>211</v>
      </c>
      <c r="B42" s="56" t="s">
        <v>33</v>
      </c>
      <c r="C42" s="55" t="s">
        <v>238</v>
      </c>
      <c r="D42" s="56" t="s">
        <v>304</v>
      </c>
      <c r="E42" s="58">
        <v>1</v>
      </c>
      <c r="F42" s="57" t="s">
        <v>268</v>
      </c>
      <c r="G42" s="59">
        <v>0</v>
      </c>
      <c r="H42" s="16">
        <v>936.46</v>
      </c>
      <c r="I42" s="16">
        <v>3745.85</v>
      </c>
      <c r="J42" s="17">
        <f t="shared" si="0"/>
        <v>4682.3099999999995</v>
      </c>
      <c r="K42" s="18"/>
      <c r="L42" s="18"/>
      <c r="M42" s="18"/>
      <c r="N42" s="18"/>
      <c r="O42" s="18"/>
      <c r="P42" s="18"/>
      <c r="Q42" s="18"/>
      <c r="R42" s="51"/>
      <c r="S42" s="51"/>
      <c r="T42" s="51"/>
      <c r="U42" s="51"/>
      <c r="V42" s="51"/>
      <c r="W42" s="51"/>
      <c r="X42" s="51"/>
      <c r="Y42" s="51"/>
      <c r="Z42" s="51"/>
      <c r="AA42" s="5"/>
      <c r="AB42" s="5"/>
      <c r="AC42" s="5"/>
      <c r="AD42" s="5"/>
    </row>
    <row r="43" spans="1:30" ht="14.4" x14ac:dyDescent="0.25">
      <c r="A43" s="57" t="s">
        <v>211</v>
      </c>
      <c r="B43" s="56" t="s">
        <v>33</v>
      </c>
      <c r="C43" s="55" t="s">
        <v>238</v>
      </c>
      <c r="D43" s="56" t="s">
        <v>304</v>
      </c>
      <c r="E43" s="58">
        <v>1</v>
      </c>
      <c r="F43" s="57" t="s">
        <v>269</v>
      </c>
      <c r="G43" s="59">
        <v>0</v>
      </c>
      <c r="H43" s="16">
        <v>936.46</v>
      </c>
      <c r="I43" s="16">
        <v>3745.85</v>
      </c>
      <c r="J43" s="17">
        <f t="shared" si="0"/>
        <v>4682.3099999999995</v>
      </c>
      <c r="K43" s="18"/>
      <c r="L43" s="18"/>
      <c r="M43" s="18"/>
      <c r="N43" s="18"/>
      <c r="O43" s="18"/>
      <c r="P43" s="18"/>
      <c r="Q43" s="18"/>
      <c r="R43" s="51"/>
      <c r="S43" s="51"/>
      <c r="T43" s="51"/>
      <c r="U43" s="51"/>
      <c r="V43" s="51"/>
      <c r="W43" s="51"/>
      <c r="X43" s="51"/>
      <c r="Y43" s="51"/>
      <c r="Z43" s="51"/>
      <c r="AA43" s="5"/>
      <c r="AB43" s="5"/>
      <c r="AC43" s="5"/>
      <c r="AD43" s="5"/>
    </row>
    <row r="44" spans="1:30" ht="14.4" x14ac:dyDescent="0.25">
      <c r="A44" s="57" t="s">
        <v>212</v>
      </c>
      <c r="B44" s="56" t="s">
        <v>33</v>
      </c>
      <c r="C44" s="55" t="s">
        <v>238</v>
      </c>
      <c r="D44" s="56" t="s">
        <v>304</v>
      </c>
      <c r="E44" s="58">
        <v>1</v>
      </c>
      <c r="F44" s="57" t="s">
        <v>270</v>
      </c>
      <c r="G44" s="59">
        <v>0</v>
      </c>
      <c r="H44" s="16">
        <v>936.46</v>
      </c>
      <c r="I44" s="16">
        <v>3745.85</v>
      </c>
      <c r="J44" s="17">
        <f t="shared" si="0"/>
        <v>4682.3099999999995</v>
      </c>
      <c r="K44" s="18"/>
      <c r="L44" s="18"/>
      <c r="M44" s="18"/>
      <c r="N44" s="18"/>
      <c r="O44" s="18"/>
      <c r="P44" s="18"/>
      <c r="Q44" s="18"/>
      <c r="R44" s="51"/>
      <c r="S44" s="51"/>
      <c r="T44" s="51"/>
      <c r="U44" s="51"/>
      <c r="V44" s="51"/>
      <c r="W44" s="51"/>
      <c r="X44" s="51"/>
      <c r="Y44" s="51"/>
      <c r="Z44" s="51"/>
      <c r="AA44" s="5"/>
      <c r="AB44" s="5"/>
      <c r="AC44" s="5"/>
      <c r="AD44" s="5"/>
    </row>
    <row r="45" spans="1:30" ht="14.4" x14ac:dyDescent="0.25">
      <c r="A45" s="57" t="s">
        <v>213</v>
      </c>
      <c r="B45" s="56" t="s">
        <v>33</v>
      </c>
      <c r="C45" s="55" t="s">
        <v>238</v>
      </c>
      <c r="D45" s="56" t="s">
        <v>304</v>
      </c>
      <c r="E45" s="58">
        <v>1</v>
      </c>
      <c r="F45" s="57" t="s">
        <v>271</v>
      </c>
      <c r="G45" s="59">
        <v>0</v>
      </c>
      <c r="H45" s="16">
        <v>936.46</v>
      </c>
      <c r="I45" s="16">
        <v>3745.85</v>
      </c>
      <c r="J45" s="17">
        <f t="shared" si="0"/>
        <v>4682.3099999999995</v>
      </c>
      <c r="K45" s="18"/>
      <c r="L45" s="18"/>
      <c r="M45" s="18"/>
      <c r="N45" s="18"/>
      <c r="O45" s="18"/>
      <c r="P45" s="18"/>
      <c r="Q45" s="18"/>
      <c r="R45" s="51"/>
      <c r="S45" s="51"/>
      <c r="T45" s="51"/>
      <c r="U45" s="51"/>
      <c r="V45" s="51"/>
      <c r="W45" s="51"/>
      <c r="X45" s="51"/>
      <c r="Y45" s="51"/>
      <c r="Z45" s="51"/>
      <c r="AA45" s="5"/>
      <c r="AB45" s="5"/>
      <c r="AC45" s="5"/>
      <c r="AD45" s="5"/>
    </row>
    <row r="46" spans="1:30" ht="14.4" x14ac:dyDescent="0.25">
      <c r="A46" s="57" t="s">
        <v>208</v>
      </c>
      <c r="B46" s="56" t="s">
        <v>33</v>
      </c>
      <c r="C46" s="55" t="s">
        <v>238</v>
      </c>
      <c r="D46" s="56" t="s">
        <v>304</v>
      </c>
      <c r="E46" s="58">
        <v>1</v>
      </c>
      <c r="F46" s="57" t="s">
        <v>272</v>
      </c>
      <c r="G46" s="59">
        <v>0</v>
      </c>
      <c r="H46" s="16">
        <v>936.46</v>
      </c>
      <c r="I46" s="16">
        <v>3745.85</v>
      </c>
      <c r="J46" s="17">
        <f t="shared" si="0"/>
        <v>4682.3099999999995</v>
      </c>
      <c r="K46" s="18"/>
      <c r="L46" s="18"/>
      <c r="M46" s="18"/>
      <c r="N46" s="18"/>
      <c r="O46" s="18"/>
      <c r="P46" s="18"/>
      <c r="Q46" s="18"/>
      <c r="R46" s="51"/>
      <c r="S46" s="51"/>
      <c r="T46" s="51"/>
      <c r="U46" s="51"/>
      <c r="V46" s="51"/>
      <c r="W46" s="51"/>
      <c r="X46" s="51"/>
      <c r="Y46" s="51"/>
      <c r="Z46" s="51"/>
      <c r="AA46" s="5"/>
      <c r="AB46" s="5"/>
      <c r="AC46" s="5"/>
      <c r="AD46" s="5"/>
    </row>
    <row r="47" spans="1:30" ht="14.4" x14ac:dyDescent="0.25">
      <c r="A47" s="57" t="s">
        <v>214</v>
      </c>
      <c r="B47" s="56" t="s">
        <v>33</v>
      </c>
      <c r="C47" s="55" t="s">
        <v>238</v>
      </c>
      <c r="D47" s="56" t="s">
        <v>304</v>
      </c>
      <c r="E47" s="58">
        <v>1</v>
      </c>
      <c r="F47" s="57" t="s">
        <v>273</v>
      </c>
      <c r="G47" s="59">
        <v>0</v>
      </c>
      <c r="H47" s="16">
        <v>936.46</v>
      </c>
      <c r="I47" s="16">
        <v>3745.85</v>
      </c>
      <c r="J47" s="17">
        <f t="shared" si="0"/>
        <v>4682.3099999999995</v>
      </c>
      <c r="K47" s="18"/>
      <c r="L47" s="18"/>
      <c r="M47" s="18"/>
      <c r="N47" s="18"/>
      <c r="O47" s="18"/>
      <c r="P47" s="18"/>
      <c r="Q47" s="18"/>
      <c r="R47" s="51"/>
      <c r="S47" s="51"/>
      <c r="T47" s="51"/>
      <c r="U47" s="51"/>
      <c r="V47" s="51"/>
      <c r="W47" s="51"/>
      <c r="X47" s="51"/>
      <c r="Y47" s="51"/>
      <c r="Z47" s="51"/>
      <c r="AA47" s="5"/>
      <c r="AB47" s="5"/>
      <c r="AC47" s="5"/>
      <c r="AD47" s="5"/>
    </row>
    <row r="48" spans="1:30" ht="14.4" x14ac:dyDescent="0.25">
      <c r="A48" s="57" t="s">
        <v>204</v>
      </c>
      <c r="B48" s="56" t="s">
        <v>33</v>
      </c>
      <c r="C48" s="55" t="s">
        <v>238</v>
      </c>
      <c r="D48" s="56" t="s">
        <v>304</v>
      </c>
      <c r="E48" s="58">
        <v>1</v>
      </c>
      <c r="F48" s="57" t="s">
        <v>274</v>
      </c>
      <c r="G48" s="59">
        <v>0</v>
      </c>
      <c r="H48" s="16">
        <v>936.46</v>
      </c>
      <c r="I48" s="16">
        <v>3745.85</v>
      </c>
      <c r="J48" s="17">
        <f t="shared" si="0"/>
        <v>4682.3099999999995</v>
      </c>
      <c r="K48" s="18"/>
      <c r="L48" s="18"/>
      <c r="M48" s="18"/>
      <c r="N48" s="18"/>
      <c r="O48" s="18"/>
      <c r="P48" s="18"/>
      <c r="Q48" s="18"/>
      <c r="R48" s="51"/>
      <c r="S48" s="51"/>
      <c r="T48" s="51"/>
      <c r="U48" s="51"/>
      <c r="V48" s="51"/>
      <c r="W48" s="51"/>
      <c r="X48" s="51"/>
      <c r="Y48" s="51"/>
      <c r="Z48" s="51"/>
      <c r="AA48" s="5"/>
      <c r="AB48" s="5"/>
      <c r="AC48" s="5"/>
      <c r="AD48" s="5"/>
    </row>
    <row r="49" spans="1:30" ht="14.4" x14ac:dyDescent="0.25">
      <c r="A49" s="57" t="s">
        <v>208</v>
      </c>
      <c r="B49" s="56" t="s">
        <v>33</v>
      </c>
      <c r="C49" s="55" t="s">
        <v>238</v>
      </c>
      <c r="D49" s="56" t="s">
        <v>304</v>
      </c>
      <c r="E49" s="58">
        <v>1</v>
      </c>
      <c r="F49" s="57" t="s">
        <v>275</v>
      </c>
      <c r="G49" s="59">
        <v>0</v>
      </c>
      <c r="H49" s="16">
        <v>936.46</v>
      </c>
      <c r="I49" s="16">
        <v>3745.85</v>
      </c>
      <c r="J49" s="17">
        <f t="shared" si="0"/>
        <v>4682.3099999999995</v>
      </c>
      <c r="K49" s="18"/>
      <c r="L49" s="18"/>
      <c r="M49" s="18"/>
      <c r="N49" s="18"/>
      <c r="O49" s="18"/>
      <c r="P49" s="18"/>
      <c r="Q49" s="18"/>
      <c r="R49" s="51"/>
      <c r="S49" s="51"/>
      <c r="T49" s="51"/>
      <c r="U49" s="51"/>
      <c r="V49" s="51"/>
      <c r="W49" s="51"/>
      <c r="X49" s="51"/>
      <c r="Y49" s="51"/>
      <c r="Z49" s="51"/>
      <c r="AA49" s="5"/>
      <c r="AB49" s="5"/>
      <c r="AC49" s="5"/>
      <c r="AD49" s="5"/>
    </row>
    <row r="50" spans="1:30" ht="14.4" x14ac:dyDescent="0.25">
      <c r="A50" s="57" t="s">
        <v>215</v>
      </c>
      <c r="B50" s="56" t="s">
        <v>33</v>
      </c>
      <c r="C50" s="55" t="s">
        <v>238</v>
      </c>
      <c r="D50" s="56" t="s">
        <v>304</v>
      </c>
      <c r="E50" s="58">
        <v>1</v>
      </c>
      <c r="F50" s="57" t="s">
        <v>276</v>
      </c>
      <c r="G50" s="59">
        <v>0</v>
      </c>
      <c r="H50" s="16">
        <v>936.46</v>
      </c>
      <c r="I50" s="16">
        <v>3745.85</v>
      </c>
      <c r="J50" s="17">
        <f t="shared" si="0"/>
        <v>4682.3099999999995</v>
      </c>
      <c r="K50" s="18"/>
      <c r="L50" s="18"/>
      <c r="M50" s="18"/>
      <c r="N50" s="18"/>
      <c r="O50" s="18"/>
      <c r="P50" s="18"/>
      <c r="Q50" s="18"/>
      <c r="R50" s="51"/>
      <c r="S50" s="51"/>
      <c r="T50" s="51"/>
      <c r="U50" s="51"/>
      <c r="V50" s="51"/>
      <c r="W50" s="51"/>
      <c r="X50" s="51"/>
      <c r="Y50" s="51"/>
      <c r="Z50" s="51"/>
      <c r="AA50" s="5"/>
      <c r="AB50" s="5"/>
      <c r="AC50" s="5"/>
      <c r="AD50" s="5"/>
    </row>
    <row r="51" spans="1:30" ht="14.4" x14ac:dyDescent="0.25">
      <c r="A51" s="57" t="s">
        <v>216</v>
      </c>
      <c r="B51" s="56" t="s">
        <v>33</v>
      </c>
      <c r="C51" s="55" t="s">
        <v>238</v>
      </c>
      <c r="D51" s="56" t="s">
        <v>304</v>
      </c>
      <c r="E51" s="58">
        <v>1</v>
      </c>
      <c r="F51" s="57" t="s">
        <v>277</v>
      </c>
      <c r="G51" s="59">
        <v>0</v>
      </c>
      <c r="H51" s="16">
        <v>936.46</v>
      </c>
      <c r="I51" s="16">
        <v>3745.85</v>
      </c>
      <c r="J51" s="17">
        <f t="shared" si="0"/>
        <v>4682.3099999999995</v>
      </c>
      <c r="K51" s="18"/>
      <c r="L51" s="18"/>
      <c r="M51" s="18"/>
      <c r="N51" s="18"/>
      <c r="O51" s="18"/>
      <c r="P51" s="18"/>
      <c r="Q51" s="18"/>
      <c r="R51" s="51"/>
      <c r="S51" s="51"/>
      <c r="T51" s="51"/>
      <c r="U51" s="51"/>
      <c r="V51" s="51"/>
      <c r="W51" s="51"/>
      <c r="X51" s="51"/>
      <c r="Y51" s="51"/>
      <c r="Z51" s="51"/>
      <c r="AA51" s="5"/>
      <c r="AB51" s="5"/>
      <c r="AC51" s="5"/>
      <c r="AD51" s="5"/>
    </row>
    <row r="52" spans="1:30" ht="14.4" x14ac:dyDescent="0.25">
      <c r="A52" s="57" t="s">
        <v>216</v>
      </c>
      <c r="B52" s="56" t="s">
        <v>33</v>
      </c>
      <c r="C52" s="55" t="s">
        <v>238</v>
      </c>
      <c r="D52" s="56" t="s">
        <v>304</v>
      </c>
      <c r="E52" s="58">
        <v>1</v>
      </c>
      <c r="F52" s="57" t="s">
        <v>278</v>
      </c>
      <c r="G52" s="59">
        <v>0</v>
      </c>
      <c r="H52" s="16">
        <v>936.46</v>
      </c>
      <c r="I52" s="16">
        <v>3745.85</v>
      </c>
      <c r="J52" s="17">
        <f t="shared" si="0"/>
        <v>4682.3099999999995</v>
      </c>
      <c r="K52" s="18"/>
      <c r="L52" s="18"/>
      <c r="M52" s="18"/>
      <c r="N52" s="18"/>
      <c r="O52" s="18"/>
      <c r="P52" s="18"/>
      <c r="Q52" s="18"/>
      <c r="R52" s="51"/>
      <c r="S52" s="51"/>
      <c r="T52" s="51"/>
      <c r="U52" s="51"/>
      <c r="V52" s="51"/>
      <c r="W52" s="51"/>
      <c r="X52" s="51"/>
      <c r="Y52" s="51"/>
      <c r="Z52" s="51"/>
      <c r="AA52" s="5"/>
      <c r="AB52" s="5"/>
      <c r="AC52" s="5"/>
      <c r="AD52" s="5"/>
    </row>
    <row r="53" spans="1:30" ht="14.4" x14ac:dyDescent="0.25">
      <c r="A53" s="57" t="s">
        <v>215</v>
      </c>
      <c r="B53" s="56" t="s">
        <v>33</v>
      </c>
      <c r="C53" s="55" t="s">
        <v>238</v>
      </c>
      <c r="D53" s="56" t="s">
        <v>304</v>
      </c>
      <c r="E53" s="58">
        <v>1</v>
      </c>
      <c r="F53" s="57" t="s">
        <v>279</v>
      </c>
      <c r="G53" s="59">
        <v>0</v>
      </c>
      <c r="H53" s="16">
        <v>936.46</v>
      </c>
      <c r="I53" s="16">
        <v>3745.85</v>
      </c>
      <c r="J53" s="17">
        <f t="shared" si="0"/>
        <v>4682.3099999999995</v>
      </c>
      <c r="K53" s="18"/>
      <c r="L53" s="18"/>
      <c r="M53" s="18"/>
      <c r="N53" s="18"/>
      <c r="O53" s="18"/>
      <c r="P53" s="18"/>
      <c r="Q53" s="18"/>
      <c r="R53" s="51"/>
      <c r="S53" s="51"/>
      <c r="T53" s="51"/>
      <c r="U53" s="51"/>
      <c r="V53" s="51"/>
      <c r="W53" s="51"/>
      <c r="X53" s="51"/>
      <c r="Y53" s="51"/>
      <c r="Z53" s="51"/>
      <c r="AA53" s="5"/>
      <c r="AB53" s="5"/>
      <c r="AC53" s="5"/>
      <c r="AD53" s="5"/>
    </row>
    <row r="54" spans="1:30" ht="14.4" x14ac:dyDescent="0.25">
      <c r="A54" s="57" t="s">
        <v>214</v>
      </c>
      <c r="B54" s="56" t="s">
        <v>33</v>
      </c>
      <c r="C54" s="55" t="s">
        <v>238</v>
      </c>
      <c r="D54" s="56" t="s">
        <v>304</v>
      </c>
      <c r="E54" s="58">
        <v>1</v>
      </c>
      <c r="F54" s="57" t="s">
        <v>310</v>
      </c>
      <c r="G54" s="59">
        <v>0</v>
      </c>
      <c r="H54" s="16">
        <v>936.46</v>
      </c>
      <c r="I54" s="16">
        <v>3745.85</v>
      </c>
      <c r="J54" s="17">
        <f t="shared" ref="J54" si="1">SUM(G54:I54)</f>
        <v>4682.3099999999995</v>
      </c>
      <c r="K54" s="18"/>
      <c r="L54" s="18"/>
      <c r="M54" s="18"/>
      <c r="N54" s="18"/>
      <c r="O54" s="18"/>
      <c r="P54" s="18"/>
      <c r="Q54" s="18"/>
      <c r="R54" s="51"/>
      <c r="S54" s="51"/>
      <c r="T54" s="51"/>
      <c r="U54" s="51"/>
      <c r="V54" s="51"/>
      <c r="W54" s="51"/>
      <c r="X54" s="51"/>
      <c r="Y54" s="51"/>
      <c r="Z54" s="51"/>
      <c r="AA54" s="5"/>
      <c r="AB54" s="5"/>
      <c r="AC54" s="5"/>
      <c r="AD54" s="5"/>
    </row>
    <row r="55" spans="1:30" ht="14.4" x14ac:dyDescent="0.25">
      <c r="A55" s="57" t="s">
        <v>217</v>
      </c>
      <c r="B55" s="56" t="s">
        <v>35</v>
      </c>
      <c r="C55" s="55" t="s">
        <v>238</v>
      </c>
      <c r="D55" s="56" t="s">
        <v>304</v>
      </c>
      <c r="E55" s="58">
        <v>1</v>
      </c>
      <c r="F55" s="57" t="s">
        <v>280</v>
      </c>
      <c r="G55" s="59">
        <v>0</v>
      </c>
      <c r="H55" s="16">
        <v>770.75</v>
      </c>
      <c r="I55" s="16">
        <v>3083.01</v>
      </c>
      <c r="J55" s="17">
        <f t="shared" si="0"/>
        <v>3853.76</v>
      </c>
      <c r="K55" s="18"/>
      <c r="L55" s="18"/>
      <c r="M55" s="18"/>
      <c r="N55" s="18"/>
      <c r="O55" s="18"/>
      <c r="P55" s="18"/>
      <c r="Q55" s="18"/>
      <c r="R55" s="51"/>
      <c r="S55" s="51"/>
      <c r="T55" s="51"/>
      <c r="U55" s="51"/>
      <c r="V55" s="51"/>
      <c r="W55" s="51"/>
      <c r="X55" s="51"/>
      <c r="Y55" s="51"/>
      <c r="Z55" s="51"/>
      <c r="AA55" s="5"/>
      <c r="AB55" s="5"/>
      <c r="AC55" s="5"/>
      <c r="AD55" s="5"/>
    </row>
    <row r="56" spans="1:30" ht="14.4" x14ac:dyDescent="0.25">
      <c r="A56" s="57" t="s">
        <v>218</v>
      </c>
      <c r="B56" s="56" t="s">
        <v>35</v>
      </c>
      <c r="C56" s="55" t="s">
        <v>238</v>
      </c>
      <c r="D56" s="56" t="s">
        <v>304</v>
      </c>
      <c r="E56" s="58">
        <v>1</v>
      </c>
      <c r="F56" s="57" t="s">
        <v>281</v>
      </c>
      <c r="G56" s="59">
        <v>0</v>
      </c>
      <c r="H56" s="16">
        <v>770.75</v>
      </c>
      <c r="I56" s="16">
        <v>3083.01</v>
      </c>
      <c r="J56" s="17">
        <f t="shared" si="0"/>
        <v>3853.76</v>
      </c>
      <c r="K56" s="18"/>
      <c r="L56" s="18"/>
      <c r="M56" s="18"/>
      <c r="N56" s="18"/>
      <c r="O56" s="18"/>
      <c r="P56" s="18"/>
      <c r="Q56" s="18"/>
      <c r="R56" s="51"/>
      <c r="S56" s="51"/>
      <c r="T56" s="51"/>
      <c r="U56" s="51"/>
      <c r="V56" s="51"/>
      <c r="W56" s="51"/>
      <c r="X56" s="51"/>
      <c r="Y56" s="51"/>
      <c r="Z56" s="51"/>
      <c r="AA56" s="5"/>
      <c r="AB56" s="5"/>
      <c r="AC56" s="5"/>
      <c r="AD56" s="5"/>
    </row>
    <row r="57" spans="1:30" ht="14.4" x14ac:dyDescent="0.25">
      <c r="A57" s="57" t="s">
        <v>218</v>
      </c>
      <c r="B57" s="56" t="s">
        <v>35</v>
      </c>
      <c r="C57" s="55" t="s">
        <v>238</v>
      </c>
      <c r="D57" s="56" t="s">
        <v>304</v>
      </c>
      <c r="E57" s="58">
        <v>1</v>
      </c>
      <c r="F57" s="57" t="s">
        <v>282</v>
      </c>
      <c r="G57" s="59">
        <v>0</v>
      </c>
      <c r="H57" s="16">
        <v>770.75</v>
      </c>
      <c r="I57" s="16">
        <v>3083.01</v>
      </c>
      <c r="J57" s="17">
        <f t="shared" si="0"/>
        <v>3853.76</v>
      </c>
      <c r="K57" s="18"/>
      <c r="L57" s="18"/>
      <c r="M57" s="18"/>
      <c r="N57" s="18"/>
      <c r="O57" s="18"/>
      <c r="P57" s="18"/>
      <c r="Q57" s="18"/>
      <c r="R57" s="51"/>
      <c r="S57" s="51"/>
      <c r="T57" s="51"/>
      <c r="U57" s="51"/>
      <c r="V57" s="51"/>
      <c r="W57" s="51"/>
      <c r="X57" s="51"/>
      <c r="Y57" s="51"/>
      <c r="Z57" s="51"/>
      <c r="AA57" s="5"/>
      <c r="AB57" s="5"/>
      <c r="AC57" s="5"/>
      <c r="AD57" s="5"/>
    </row>
    <row r="58" spans="1:30" ht="14.4" x14ac:dyDescent="0.25">
      <c r="A58" s="57" t="s">
        <v>219</v>
      </c>
      <c r="B58" s="56" t="s">
        <v>35</v>
      </c>
      <c r="C58" s="55" t="s">
        <v>238</v>
      </c>
      <c r="D58" s="56" t="s">
        <v>304</v>
      </c>
      <c r="E58" s="58">
        <v>1</v>
      </c>
      <c r="F58" s="57" t="s">
        <v>283</v>
      </c>
      <c r="G58" s="59">
        <v>0</v>
      </c>
      <c r="H58" s="16">
        <v>770.75</v>
      </c>
      <c r="I58" s="16">
        <v>3083.01</v>
      </c>
      <c r="J58" s="17">
        <f t="shared" si="0"/>
        <v>3853.76</v>
      </c>
      <c r="K58" s="18"/>
      <c r="L58" s="18"/>
      <c r="M58" s="18"/>
      <c r="N58" s="18"/>
      <c r="O58" s="18"/>
      <c r="P58" s="18"/>
      <c r="Q58" s="18"/>
      <c r="R58" s="51"/>
      <c r="S58" s="51"/>
      <c r="T58" s="51"/>
      <c r="U58" s="51"/>
      <c r="V58" s="51"/>
      <c r="W58" s="51"/>
      <c r="X58" s="51"/>
      <c r="Y58" s="51"/>
      <c r="Z58" s="51"/>
      <c r="AA58" s="5"/>
      <c r="AB58" s="5"/>
      <c r="AC58" s="5"/>
      <c r="AD58" s="5"/>
    </row>
    <row r="59" spans="1:30" ht="14.4" x14ac:dyDescent="0.25">
      <c r="A59" s="57" t="s">
        <v>220</v>
      </c>
      <c r="B59" s="56" t="s">
        <v>35</v>
      </c>
      <c r="C59" s="55" t="s">
        <v>238</v>
      </c>
      <c r="D59" s="56" t="s">
        <v>304</v>
      </c>
      <c r="E59" s="58">
        <v>1</v>
      </c>
      <c r="F59" s="57" t="s">
        <v>284</v>
      </c>
      <c r="G59" s="59">
        <v>0</v>
      </c>
      <c r="H59" s="16">
        <v>770.75</v>
      </c>
      <c r="I59" s="16">
        <v>3083.01</v>
      </c>
      <c r="J59" s="17">
        <f t="shared" si="0"/>
        <v>3853.76</v>
      </c>
      <c r="K59" s="18"/>
      <c r="L59" s="18"/>
      <c r="M59" s="18"/>
      <c r="N59" s="18"/>
      <c r="O59" s="18"/>
      <c r="P59" s="18"/>
      <c r="Q59" s="18"/>
      <c r="R59" s="51"/>
      <c r="S59" s="51"/>
      <c r="T59" s="51"/>
      <c r="U59" s="51"/>
      <c r="V59" s="51"/>
      <c r="W59" s="51"/>
      <c r="X59" s="51"/>
      <c r="Y59" s="51"/>
      <c r="Z59" s="51"/>
      <c r="AA59" s="5"/>
      <c r="AB59" s="5"/>
      <c r="AC59" s="5"/>
      <c r="AD59" s="5"/>
    </row>
    <row r="60" spans="1:30" ht="14.4" x14ac:dyDescent="0.25">
      <c r="A60" s="57" t="s">
        <v>221</v>
      </c>
      <c r="B60" s="56" t="s">
        <v>35</v>
      </c>
      <c r="C60" s="55" t="s">
        <v>238</v>
      </c>
      <c r="D60" s="56" t="s">
        <v>304</v>
      </c>
      <c r="E60" s="58">
        <v>1</v>
      </c>
      <c r="F60" s="57" t="s">
        <v>285</v>
      </c>
      <c r="G60" s="59">
        <v>0</v>
      </c>
      <c r="H60" s="16">
        <v>770.75</v>
      </c>
      <c r="I60" s="16">
        <v>3083.01</v>
      </c>
      <c r="J60" s="17">
        <f t="shared" si="0"/>
        <v>3853.76</v>
      </c>
      <c r="K60" s="18"/>
      <c r="L60" s="18"/>
      <c r="M60" s="18"/>
      <c r="N60" s="18"/>
      <c r="O60" s="18"/>
      <c r="P60" s="18"/>
      <c r="Q60" s="18"/>
      <c r="R60" s="51"/>
      <c r="S60" s="51"/>
      <c r="T60" s="51"/>
      <c r="U60" s="51"/>
      <c r="V60" s="51"/>
      <c r="W60" s="51"/>
      <c r="X60" s="51"/>
      <c r="Y60" s="51"/>
      <c r="Z60" s="51"/>
      <c r="AA60" s="5"/>
      <c r="AB60" s="5"/>
      <c r="AC60" s="5"/>
      <c r="AD60" s="5"/>
    </row>
    <row r="61" spans="1:30" ht="14.4" x14ac:dyDescent="0.25">
      <c r="A61" s="57" t="s">
        <v>218</v>
      </c>
      <c r="B61" s="56" t="s">
        <v>35</v>
      </c>
      <c r="C61" s="55" t="s">
        <v>238</v>
      </c>
      <c r="D61" s="56" t="s">
        <v>304</v>
      </c>
      <c r="E61" s="58">
        <v>1</v>
      </c>
      <c r="F61" s="57" t="s">
        <v>286</v>
      </c>
      <c r="G61" s="59">
        <v>0</v>
      </c>
      <c r="H61" s="16">
        <v>770.75</v>
      </c>
      <c r="I61" s="16">
        <v>3083.01</v>
      </c>
      <c r="J61" s="17">
        <f t="shared" si="0"/>
        <v>3853.76</v>
      </c>
      <c r="K61" s="18"/>
      <c r="L61" s="18"/>
      <c r="M61" s="18"/>
      <c r="N61" s="18"/>
      <c r="O61" s="18"/>
      <c r="P61" s="18"/>
      <c r="Q61" s="18"/>
      <c r="R61" s="51"/>
      <c r="S61" s="51"/>
      <c r="T61" s="51"/>
      <c r="U61" s="51"/>
      <c r="V61" s="51"/>
      <c r="W61" s="51"/>
      <c r="X61" s="51"/>
      <c r="Y61" s="51"/>
      <c r="Z61" s="51"/>
      <c r="AA61" s="5"/>
      <c r="AB61" s="5"/>
      <c r="AC61" s="5"/>
      <c r="AD61" s="5"/>
    </row>
    <row r="62" spans="1:30" ht="14.4" x14ac:dyDescent="0.25">
      <c r="A62" s="57" t="s">
        <v>222</v>
      </c>
      <c r="B62" s="56" t="s">
        <v>35</v>
      </c>
      <c r="C62" s="55" t="s">
        <v>238</v>
      </c>
      <c r="D62" s="56" t="s">
        <v>304</v>
      </c>
      <c r="E62" s="58">
        <v>1</v>
      </c>
      <c r="F62" s="57" t="s">
        <v>287</v>
      </c>
      <c r="G62" s="59">
        <v>0</v>
      </c>
      <c r="H62" s="16">
        <v>770.75</v>
      </c>
      <c r="I62" s="16">
        <v>3083.01</v>
      </c>
      <c r="J62" s="17">
        <f t="shared" si="0"/>
        <v>3853.76</v>
      </c>
      <c r="K62" s="18"/>
      <c r="L62" s="18"/>
      <c r="M62" s="18"/>
      <c r="N62" s="18"/>
      <c r="O62" s="18"/>
      <c r="P62" s="18"/>
      <c r="Q62" s="18"/>
      <c r="R62" s="51"/>
      <c r="S62" s="51"/>
      <c r="T62" s="51"/>
      <c r="U62" s="51"/>
      <c r="V62" s="51"/>
      <c r="W62" s="51"/>
      <c r="X62" s="51"/>
      <c r="Y62" s="51"/>
      <c r="Z62" s="51"/>
      <c r="AA62" s="5"/>
      <c r="AB62" s="5"/>
      <c r="AC62" s="5"/>
      <c r="AD62" s="5"/>
    </row>
    <row r="63" spans="1:30" ht="14.4" x14ac:dyDescent="0.25">
      <c r="A63" s="57" t="s">
        <v>223</v>
      </c>
      <c r="B63" s="56" t="s">
        <v>35</v>
      </c>
      <c r="C63" s="55" t="s">
        <v>238</v>
      </c>
      <c r="D63" s="56" t="s">
        <v>304</v>
      </c>
      <c r="E63" s="58">
        <v>1</v>
      </c>
      <c r="F63" s="57" t="s">
        <v>288</v>
      </c>
      <c r="G63" s="59">
        <v>0</v>
      </c>
      <c r="H63" s="16">
        <v>770.75</v>
      </c>
      <c r="I63" s="16">
        <v>3083.01</v>
      </c>
      <c r="J63" s="17">
        <f t="shared" si="0"/>
        <v>3853.76</v>
      </c>
      <c r="K63" s="18"/>
      <c r="L63" s="18"/>
      <c r="M63" s="18"/>
      <c r="N63" s="18"/>
      <c r="O63" s="18"/>
      <c r="P63" s="18"/>
      <c r="Q63" s="18"/>
      <c r="R63" s="51"/>
      <c r="S63" s="51"/>
      <c r="T63" s="51"/>
      <c r="U63" s="51"/>
      <c r="V63" s="51"/>
      <c r="W63" s="51"/>
      <c r="X63" s="51"/>
      <c r="Y63" s="51"/>
      <c r="Z63" s="51"/>
      <c r="AA63" s="5"/>
      <c r="AB63" s="5"/>
      <c r="AC63" s="5"/>
      <c r="AD63" s="5"/>
    </row>
    <row r="64" spans="1:30" ht="14.4" x14ac:dyDescent="0.25">
      <c r="A64" s="57" t="s">
        <v>224</v>
      </c>
      <c r="B64" s="56" t="s">
        <v>35</v>
      </c>
      <c r="C64" s="55" t="s">
        <v>238</v>
      </c>
      <c r="D64" s="56" t="s">
        <v>303</v>
      </c>
      <c r="E64" s="58">
        <v>1</v>
      </c>
      <c r="F64" s="57"/>
      <c r="G64" s="59"/>
      <c r="H64" s="16"/>
      <c r="I64" s="16"/>
      <c r="J64" s="17"/>
      <c r="K64" s="18"/>
      <c r="L64" s="18"/>
      <c r="M64" s="18"/>
      <c r="N64" s="18"/>
      <c r="O64" s="18"/>
      <c r="P64" s="18"/>
      <c r="Q64" s="18"/>
      <c r="R64" s="51"/>
      <c r="S64" s="51"/>
      <c r="T64" s="51"/>
      <c r="U64" s="51"/>
      <c r="V64" s="51"/>
      <c r="W64" s="51"/>
      <c r="X64" s="51"/>
      <c r="Y64" s="51"/>
      <c r="Z64" s="51"/>
      <c r="AA64" s="5"/>
      <c r="AB64" s="5"/>
      <c r="AC64" s="5"/>
      <c r="AD64" s="5"/>
    </row>
    <row r="65" spans="1:30" ht="14.4" x14ac:dyDescent="0.25">
      <c r="A65" s="57" t="s">
        <v>225</v>
      </c>
      <c r="B65" s="56" t="s">
        <v>37</v>
      </c>
      <c r="C65" s="55" t="s">
        <v>238</v>
      </c>
      <c r="D65" s="56" t="s">
        <v>303</v>
      </c>
      <c r="E65" s="58">
        <v>1</v>
      </c>
      <c r="F65" s="57" t="s">
        <v>295</v>
      </c>
      <c r="G65" s="59">
        <v>0</v>
      </c>
      <c r="H65" s="16">
        <v>500.99</v>
      </c>
      <c r="I65" s="16">
        <v>2003.96</v>
      </c>
      <c r="J65" s="17">
        <f t="shared" si="0"/>
        <v>2504.9499999999998</v>
      </c>
      <c r="K65" s="18"/>
      <c r="L65" s="18"/>
      <c r="M65" s="18"/>
      <c r="N65" s="18"/>
      <c r="O65" s="18"/>
      <c r="P65" s="18"/>
      <c r="Q65" s="18"/>
      <c r="R65" s="51"/>
      <c r="S65" s="51"/>
      <c r="T65" s="51"/>
      <c r="U65" s="51"/>
      <c r="V65" s="51"/>
      <c r="W65" s="51"/>
      <c r="X65" s="51"/>
      <c r="Y65" s="51"/>
      <c r="Z65" s="51"/>
      <c r="AA65" s="5"/>
      <c r="AB65" s="5"/>
      <c r="AC65" s="5"/>
      <c r="AD65" s="5"/>
    </row>
    <row r="66" spans="1:30" ht="14.4" x14ac:dyDescent="0.25">
      <c r="A66" s="57" t="s">
        <v>226</v>
      </c>
      <c r="B66" s="56" t="s">
        <v>37</v>
      </c>
      <c r="C66" s="55" t="s">
        <v>238</v>
      </c>
      <c r="D66" s="56" t="s">
        <v>303</v>
      </c>
      <c r="E66" s="58">
        <v>1</v>
      </c>
      <c r="F66" s="57"/>
      <c r="G66" s="59"/>
      <c r="H66" s="16"/>
      <c r="I66" s="16"/>
      <c r="J66" s="17"/>
      <c r="K66" s="18"/>
      <c r="L66" s="18"/>
      <c r="M66" s="18"/>
      <c r="N66" s="18"/>
      <c r="O66" s="18"/>
      <c r="P66" s="18"/>
      <c r="Q66" s="18"/>
      <c r="R66" s="51"/>
      <c r="S66" s="51"/>
      <c r="T66" s="51"/>
      <c r="U66" s="51"/>
      <c r="V66" s="51"/>
      <c r="W66" s="51"/>
      <c r="X66" s="51"/>
      <c r="Y66" s="51"/>
      <c r="Z66" s="51"/>
      <c r="AA66" s="5"/>
      <c r="AB66" s="5"/>
      <c r="AC66" s="5"/>
      <c r="AD66" s="5"/>
    </row>
    <row r="67" spans="1:30" ht="14.4" x14ac:dyDescent="0.25">
      <c r="A67" s="57" t="s">
        <v>227</v>
      </c>
      <c r="B67" s="56" t="s">
        <v>37</v>
      </c>
      <c r="C67" s="55" t="s">
        <v>238</v>
      </c>
      <c r="D67" s="56" t="s">
        <v>304</v>
      </c>
      <c r="E67" s="58">
        <v>1</v>
      </c>
      <c r="F67" s="57" t="s">
        <v>289</v>
      </c>
      <c r="G67" s="59">
        <v>0</v>
      </c>
      <c r="H67" s="16">
        <v>500.99</v>
      </c>
      <c r="I67" s="16">
        <v>2003.96</v>
      </c>
      <c r="J67" s="17">
        <f t="shared" si="0"/>
        <v>2504.9499999999998</v>
      </c>
      <c r="K67" s="18"/>
      <c r="L67" s="18"/>
      <c r="M67" s="18"/>
      <c r="N67" s="18"/>
      <c r="O67" s="18"/>
      <c r="P67" s="18"/>
      <c r="Q67" s="18"/>
      <c r="R67" s="51"/>
      <c r="S67" s="51"/>
      <c r="T67" s="51"/>
      <c r="U67" s="51"/>
      <c r="V67" s="51"/>
      <c r="W67" s="51"/>
      <c r="X67" s="51"/>
      <c r="Y67" s="51"/>
      <c r="Z67" s="51"/>
      <c r="AA67" s="5"/>
      <c r="AB67" s="5"/>
      <c r="AC67" s="5"/>
      <c r="AD67" s="5"/>
    </row>
    <row r="68" spans="1:30" ht="14.4" x14ac:dyDescent="0.25">
      <c r="A68" s="57" t="s">
        <v>228</v>
      </c>
      <c r="B68" s="56" t="s">
        <v>37</v>
      </c>
      <c r="C68" s="55" t="s">
        <v>238</v>
      </c>
      <c r="D68" s="56" t="s">
        <v>304</v>
      </c>
      <c r="E68" s="58">
        <v>1</v>
      </c>
      <c r="F68" s="57" t="s">
        <v>290</v>
      </c>
      <c r="G68" s="59">
        <v>0</v>
      </c>
      <c r="H68" s="16">
        <v>500.99</v>
      </c>
      <c r="I68" s="16">
        <v>2003.96</v>
      </c>
      <c r="J68" s="17">
        <f t="shared" si="0"/>
        <v>2504.9499999999998</v>
      </c>
      <c r="K68" s="18"/>
      <c r="L68" s="18"/>
      <c r="M68" s="18"/>
      <c r="N68" s="18"/>
      <c r="O68" s="18"/>
      <c r="P68" s="18"/>
      <c r="Q68" s="18"/>
      <c r="R68" s="51"/>
      <c r="S68" s="51"/>
      <c r="T68" s="51"/>
      <c r="U68" s="51"/>
      <c r="V68" s="51"/>
      <c r="W68" s="51"/>
      <c r="X68" s="51"/>
      <c r="Y68" s="51"/>
      <c r="Z68" s="51"/>
      <c r="AA68" s="5"/>
      <c r="AB68" s="5"/>
      <c r="AC68" s="5"/>
      <c r="AD68" s="5"/>
    </row>
    <row r="69" spans="1:30" ht="14.4" x14ac:dyDescent="0.25">
      <c r="A69" s="57" t="s">
        <v>229</v>
      </c>
      <c r="B69" s="56" t="s">
        <v>37</v>
      </c>
      <c r="C69" s="55" t="s">
        <v>238</v>
      </c>
      <c r="D69" s="56" t="s">
        <v>304</v>
      </c>
      <c r="E69" s="58">
        <v>1</v>
      </c>
      <c r="F69" s="57" t="s">
        <v>291</v>
      </c>
      <c r="G69" s="59">
        <v>0</v>
      </c>
      <c r="H69" s="16">
        <v>500.99</v>
      </c>
      <c r="I69" s="16">
        <v>2003.96</v>
      </c>
      <c r="J69" s="17">
        <f t="shared" si="0"/>
        <v>2504.9499999999998</v>
      </c>
      <c r="K69" s="18"/>
      <c r="L69" s="18"/>
      <c r="M69" s="18"/>
      <c r="N69" s="18"/>
      <c r="O69" s="18"/>
      <c r="P69" s="18"/>
      <c r="Q69" s="18"/>
      <c r="R69" s="51"/>
      <c r="S69" s="51"/>
      <c r="T69" s="51"/>
      <c r="U69" s="51"/>
      <c r="V69" s="51"/>
      <c r="W69" s="51"/>
      <c r="X69" s="51"/>
      <c r="Y69" s="51"/>
      <c r="Z69" s="51"/>
      <c r="AA69" s="5"/>
      <c r="AB69" s="5"/>
      <c r="AC69" s="5"/>
      <c r="AD69" s="5"/>
    </row>
    <row r="70" spans="1:30" ht="14.4" x14ac:dyDescent="0.25">
      <c r="A70" s="57" t="s">
        <v>228</v>
      </c>
      <c r="B70" s="56" t="s">
        <v>37</v>
      </c>
      <c r="C70" s="55" t="s">
        <v>238</v>
      </c>
      <c r="D70" s="56" t="s">
        <v>304</v>
      </c>
      <c r="E70" s="58">
        <v>1</v>
      </c>
      <c r="F70" s="57" t="s">
        <v>292</v>
      </c>
      <c r="G70" s="59">
        <v>0</v>
      </c>
      <c r="H70" s="16">
        <v>500.99</v>
      </c>
      <c r="I70" s="16">
        <v>2003.96</v>
      </c>
      <c r="J70" s="17">
        <f t="shared" si="0"/>
        <v>2504.9499999999998</v>
      </c>
      <c r="K70" s="18"/>
      <c r="L70" s="18"/>
      <c r="M70" s="18"/>
      <c r="N70" s="18"/>
      <c r="O70" s="18"/>
      <c r="P70" s="18"/>
      <c r="Q70" s="18"/>
      <c r="R70" s="51"/>
      <c r="S70" s="51"/>
      <c r="T70" s="51"/>
      <c r="U70" s="51"/>
      <c r="V70" s="51"/>
      <c r="W70" s="51"/>
      <c r="X70" s="51"/>
      <c r="Y70" s="51"/>
      <c r="Z70" s="51"/>
      <c r="AA70" s="5"/>
      <c r="AB70" s="5"/>
      <c r="AC70" s="5"/>
      <c r="AD70" s="5"/>
    </row>
    <row r="71" spans="1:30" ht="14.4" x14ac:dyDescent="0.25">
      <c r="A71" s="57" t="s">
        <v>230</v>
      </c>
      <c r="B71" s="56" t="s">
        <v>37</v>
      </c>
      <c r="C71" s="55" t="s">
        <v>238</v>
      </c>
      <c r="D71" s="56" t="s">
        <v>304</v>
      </c>
      <c r="E71" s="58">
        <v>1</v>
      </c>
      <c r="F71" s="57" t="s">
        <v>293</v>
      </c>
      <c r="G71" s="59">
        <v>0</v>
      </c>
      <c r="H71" s="16">
        <v>500.99</v>
      </c>
      <c r="I71" s="16">
        <v>2003.96</v>
      </c>
      <c r="J71" s="17">
        <f t="shared" si="0"/>
        <v>2504.9499999999998</v>
      </c>
      <c r="K71" s="18"/>
      <c r="L71" s="18"/>
      <c r="M71" s="18"/>
      <c r="N71" s="18"/>
      <c r="O71" s="18"/>
      <c r="P71" s="18"/>
      <c r="Q71" s="18"/>
      <c r="R71" s="51"/>
      <c r="S71" s="51"/>
      <c r="T71" s="51"/>
      <c r="U71" s="51"/>
      <c r="V71" s="51"/>
      <c r="W71" s="51"/>
      <c r="X71" s="51"/>
      <c r="Y71" s="51"/>
      <c r="Z71" s="51"/>
      <c r="AA71" s="5"/>
      <c r="AB71" s="5"/>
      <c r="AC71" s="5"/>
      <c r="AD71" s="5"/>
    </row>
    <row r="72" spans="1:30" ht="14.4" x14ac:dyDescent="0.25">
      <c r="A72" s="57" t="s">
        <v>231</v>
      </c>
      <c r="B72" s="56" t="s">
        <v>37</v>
      </c>
      <c r="C72" s="55" t="s">
        <v>238</v>
      </c>
      <c r="D72" s="56" t="s">
        <v>304</v>
      </c>
      <c r="E72" s="58">
        <v>1</v>
      </c>
      <c r="F72" s="57" t="s">
        <v>294</v>
      </c>
      <c r="G72" s="59">
        <v>0</v>
      </c>
      <c r="H72" s="16">
        <v>500.99</v>
      </c>
      <c r="I72" s="16">
        <v>2003.96</v>
      </c>
      <c r="J72" s="17">
        <f t="shared" si="0"/>
        <v>2504.9499999999998</v>
      </c>
      <c r="K72" s="18"/>
      <c r="L72" s="18"/>
      <c r="M72" s="18"/>
      <c r="N72" s="18"/>
      <c r="O72" s="18"/>
      <c r="P72" s="18"/>
      <c r="Q72" s="18"/>
      <c r="R72" s="51"/>
      <c r="S72" s="51"/>
      <c r="T72" s="51"/>
      <c r="U72" s="51"/>
      <c r="V72" s="51"/>
      <c r="W72" s="51"/>
      <c r="X72" s="51"/>
      <c r="Y72" s="51"/>
      <c r="Z72" s="51"/>
      <c r="AA72" s="5"/>
      <c r="AB72" s="5"/>
      <c r="AC72" s="5"/>
      <c r="AD72" s="5"/>
    </row>
    <row r="73" spans="1:30" ht="14.4" x14ac:dyDescent="0.25">
      <c r="A73" s="57" t="s">
        <v>232</v>
      </c>
      <c r="B73" s="56" t="s">
        <v>37</v>
      </c>
      <c r="C73" s="55" t="s">
        <v>238</v>
      </c>
      <c r="D73" s="56" t="s">
        <v>303</v>
      </c>
      <c r="E73" s="58">
        <v>1</v>
      </c>
      <c r="F73" s="57"/>
      <c r="G73" s="59"/>
      <c r="H73" s="16"/>
      <c r="I73" s="16"/>
      <c r="J73" s="17"/>
      <c r="K73" s="18"/>
      <c r="L73" s="18"/>
      <c r="M73" s="18"/>
      <c r="N73" s="18"/>
      <c r="O73" s="18"/>
      <c r="P73" s="18"/>
      <c r="Q73" s="18"/>
      <c r="R73" s="51"/>
      <c r="S73" s="51"/>
      <c r="T73" s="51"/>
      <c r="U73" s="51"/>
      <c r="V73" s="51"/>
      <c r="W73" s="51"/>
      <c r="X73" s="51"/>
      <c r="Y73" s="51"/>
      <c r="Z73" s="51"/>
      <c r="AA73" s="5"/>
      <c r="AB73" s="5"/>
      <c r="AC73" s="5"/>
      <c r="AD73" s="5"/>
    </row>
    <row r="74" spans="1:30" ht="14.4" x14ac:dyDescent="0.25">
      <c r="A74" s="57" t="s">
        <v>232</v>
      </c>
      <c r="B74" s="56" t="s">
        <v>37</v>
      </c>
      <c r="C74" s="55" t="s">
        <v>238</v>
      </c>
      <c r="D74" s="56" t="s">
        <v>303</v>
      </c>
      <c r="E74" s="58">
        <v>1</v>
      </c>
      <c r="F74" s="57"/>
      <c r="G74" s="59"/>
      <c r="H74" s="16"/>
      <c r="I74" s="16"/>
      <c r="J74" s="17"/>
      <c r="K74" s="18"/>
      <c r="L74" s="18"/>
      <c r="M74" s="18"/>
      <c r="N74" s="18"/>
      <c r="O74" s="18"/>
      <c r="P74" s="18"/>
      <c r="Q74" s="18"/>
      <c r="R74" s="51"/>
      <c r="S74" s="51"/>
      <c r="T74" s="51"/>
      <c r="U74" s="51"/>
      <c r="V74" s="51"/>
      <c r="W74" s="51"/>
      <c r="X74" s="51"/>
      <c r="Y74" s="51"/>
      <c r="Z74" s="51"/>
      <c r="AA74" s="5"/>
      <c r="AB74" s="5"/>
      <c r="AC74" s="5"/>
      <c r="AD74" s="5"/>
    </row>
    <row r="75" spans="1:30" ht="14.4" x14ac:dyDescent="0.25">
      <c r="A75" s="57" t="s">
        <v>232</v>
      </c>
      <c r="B75" s="56" t="s">
        <v>37</v>
      </c>
      <c r="C75" s="55" t="s">
        <v>238</v>
      </c>
      <c r="D75" s="56" t="s">
        <v>303</v>
      </c>
      <c r="E75" s="58">
        <v>1</v>
      </c>
      <c r="F75" s="57"/>
      <c r="G75" s="59"/>
      <c r="H75" s="16"/>
      <c r="I75" s="16"/>
      <c r="J75" s="17"/>
      <c r="K75" s="18"/>
      <c r="L75" s="18"/>
      <c r="M75" s="18"/>
      <c r="N75" s="18"/>
      <c r="O75" s="18"/>
      <c r="P75" s="18"/>
      <c r="Q75" s="18"/>
      <c r="R75" s="51"/>
      <c r="S75" s="51"/>
      <c r="T75" s="51"/>
      <c r="U75" s="51"/>
      <c r="V75" s="51"/>
      <c r="W75" s="51"/>
      <c r="X75" s="51"/>
      <c r="Y75" s="51"/>
      <c r="Z75" s="51"/>
      <c r="AA75" s="5"/>
      <c r="AB75" s="5"/>
      <c r="AC75" s="5"/>
      <c r="AD75" s="5"/>
    </row>
    <row r="76" spans="1:30" ht="14.4" x14ac:dyDescent="0.25">
      <c r="A76" s="57" t="s">
        <v>233</v>
      </c>
      <c r="B76" s="56" t="s">
        <v>41</v>
      </c>
      <c r="C76" s="55" t="s">
        <v>238</v>
      </c>
      <c r="D76" s="56" t="s">
        <v>303</v>
      </c>
      <c r="E76" s="58">
        <v>1</v>
      </c>
      <c r="F76" s="57"/>
      <c r="G76" s="59"/>
      <c r="H76" s="16"/>
      <c r="I76" s="16"/>
      <c r="J76" s="17"/>
      <c r="K76" s="18"/>
      <c r="L76" s="18"/>
      <c r="M76" s="18"/>
      <c r="N76" s="18"/>
      <c r="O76" s="18"/>
      <c r="P76" s="18"/>
      <c r="Q76" s="18"/>
      <c r="R76" s="51"/>
      <c r="S76" s="51"/>
      <c r="T76" s="51"/>
      <c r="U76" s="51"/>
      <c r="V76" s="51"/>
      <c r="W76" s="51"/>
      <c r="X76" s="51"/>
      <c r="Y76" s="51"/>
      <c r="Z76" s="51"/>
      <c r="AA76" s="5"/>
      <c r="AB76" s="5"/>
      <c r="AC76" s="5"/>
      <c r="AD76" s="5"/>
    </row>
    <row r="77" spans="1:30" ht="14.4" x14ac:dyDescent="0.25">
      <c r="A77" s="57" t="s">
        <v>234</v>
      </c>
      <c r="B77" s="56" t="s">
        <v>41</v>
      </c>
      <c r="C77" s="55" t="s">
        <v>238</v>
      </c>
      <c r="D77" s="56" t="s">
        <v>304</v>
      </c>
      <c r="E77" s="58">
        <v>1</v>
      </c>
      <c r="F77" s="57" t="s">
        <v>296</v>
      </c>
      <c r="G77" s="59">
        <v>0</v>
      </c>
      <c r="H77" s="16">
        <v>269.76</v>
      </c>
      <c r="I77" s="16">
        <v>1079.06</v>
      </c>
      <c r="J77" s="17">
        <f t="shared" si="0"/>
        <v>1348.82</v>
      </c>
      <c r="K77" s="18"/>
      <c r="L77" s="18"/>
      <c r="M77" s="18"/>
      <c r="N77" s="18"/>
      <c r="O77" s="18"/>
      <c r="P77" s="18"/>
      <c r="Q77" s="18"/>
      <c r="R77" s="51"/>
      <c r="S77" s="51"/>
      <c r="T77" s="51"/>
      <c r="U77" s="51"/>
      <c r="V77" s="51"/>
      <c r="W77" s="51"/>
      <c r="X77" s="51"/>
      <c r="Y77" s="51"/>
      <c r="Z77" s="51"/>
      <c r="AA77" s="5"/>
      <c r="AB77" s="5"/>
      <c r="AC77" s="5"/>
      <c r="AD77" s="5"/>
    </row>
    <row r="78" spans="1:30" ht="14.4" x14ac:dyDescent="0.25">
      <c r="A78" s="57" t="s">
        <v>235</v>
      </c>
      <c r="B78" s="56" t="s">
        <v>41</v>
      </c>
      <c r="C78" s="55" t="s">
        <v>238</v>
      </c>
      <c r="D78" s="56" t="s">
        <v>304</v>
      </c>
      <c r="E78" s="58">
        <v>1</v>
      </c>
      <c r="F78" s="57" t="s">
        <v>297</v>
      </c>
      <c r="G78" s="59">
        <v>0</v>
      </c>
      <c r="H78" s="16">
        <v>269.76</v>
      </c>
      <c r="I78" s="16">
        <v>1079.06</v>
      </c>
      <c r="J78" s="17">
        <f t="shared" si="0"/>
        <v>1348.82</v>
      </c>
      <c r="K78" s="18"/>
      <c r="L78" s="18"/>
      <c r="M78" s="18"/>
      <c r="N78" s="18"/>
      <c r="O78" s="18"/>
      <c r="P78" s="18"/>
      <c r="Q78" s="1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ht="14.4" x14ac:dyDescent="0.25">
      <c r="A79" s="57" t="s">
        <v>236</v>
      </c>
      <c r="B79" s="56" t="s">
        <v>41</v>
      </c>
      <c r="C79" s="55" t="s">
        <v>238</v>
      </c>
      <c r="D79" s="56" t="s">
        <v>303</v>
      </c>
      <c r="E79" s="58">
        <v>1</v>
      </c>
      <c r="F79" s="57"/>
      <c r="G79" s="61" t="s">
        <v>308</v>
      </c>
      <c r="H79" s="62" t="s">
        <v>308</v>
      </c>
      <c r="I79" s="62" t="s">
        <v>308</v>
      </c>
      <c r="J79" s="17"/>
      <c r="K79" s="18"/>
      <c r="L79" s="18"/>
      <c r="M79" s="18"/>
      <c r="N79" s="18"/>
      <c r="O79" s="18"/>
      <c r="P79" s="18"/>
      <c r="Q79" s="1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ht="14.4" x14ac:dyDescent="0.25">
      <c r="A80" s="57" t="s">
        <v>234</v>
      </c>
      <c r="B80" s="56" t="s">
        <v>41</v>
      </c>
      <c r="C80" s="55" t="s">
        <v>238</v>
      </c>
      <c r="D80" s="56" t="s">
        <v>304</v>
      </c>
      <c r="E80" s="58">
        <v>1</v>
      </c>
      <c r="F80" s="57" t="s">
        <v>298</v>
      </c>
      <c r="G80" s="59">
        <v>0</v>
      </c>
      <c r="H80" s="16">
        <v>269.76</v>
      </c>
      <c r="I80" s="16">
        <v>1079.06</v>
      </c>
      <c r="J80" s="17">
        <f t="shared" si="0"/>
        <v>1348.82</v>
      </c>
      <c r="K80" s="18"/>
      <c r="L80" s="18"/>
      <c r="M80" s="18"/>
      <c r="N80" s="18"/>
      <c r="O80" s="18"/>
      <c r="P80" s="18"/>
      <c r="Q80" s="1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ht="14.4" x14ac:dyDescent="0.25">
      <c r="A81" s="57" t="s">
        <v>234</v>
      </c>
      <c r="B81" s="56" t="s">
        <v>41</v>
      </c>
      <c r="C81" s="55" t="s">
        <v>238</v>
      </c>
      <c r="D81" s="56" t="s">
        <v>304</v>
      </c>
      <c r="E81" s="58">
        <v>1</v>
      </c>
      <c r="F81" s="57" t="s">
        <v>299</v>
      </c>
      <c r="G81" s="59">
        <v>0</v>
      </c>
      <c r="H81" s="16">
        <v>269.76</v>
      </c>
      <c r="I81" s="16">
        <v>1079.06</v>
      </c>
      <c r="J81" s="17">
        <f t="shared" si="0"/>
        <v>1348.82</v>
      </c>
      <c r="K81" s="18"/>
      <c r="L81" s="18"/>
      <c r="M81" s="18"/>
      <c r="N81" s="18"/>
      <c r="O81" s="18"/>
      <c r="P81" s="18"/>
      <c r="Q81" s="1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ht="14.4" x14ac:dyDescent="0.25">
      <c r="A82" s="57" t="s">
        <v>234</v>
      </c>
      <c r="B82" s="56" t="s">
        <v>41</v>
      </c>
      <c r="C82" s="55" t="s">
        <v>238</v>
      </c>
      <c r="D82" s="56" t="s">
        <v>304</v>
      </c>
      <c r="E82" s="58">
        <v>1</v>
      </c>
      <c r="F82" s="57" t="s">
        <v>300</v>
      </c>
      <c r="G82" s="59">
        <v>0</v>
      </c>
      <c r="H82" s="16">
        <v>269.76</v>
      </c>
      <c r="I82" s="16">
        <v>1079.06</v>
      </c>
      <c r="J82" s="17">
        <f t="shared" si="0"/>
        <v>1348.82</v>
      </c>
      <c r="K82" s="18"/>
      <c r="L82" s="18"/>
      <c r="M82" s="18"/>
      <c r="N82" s="18"/>
      <c r="O82" s="18"/>
      <c r="P82" s="18"/>
      <c r="Q82" s="1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ht="14.4" x14ac:dyDescent="0.25">
      <c r="A83" s="57" t="s">
        <v>234</v>
      </c>
      <c r="B83" s="56" t="s">
        <v>41</v>
      </c>
      <c r="C83" s="55" t="s">
        <v>238</v>
      </c>
      <c r="D83" s="56" t="s">
        <v>304</v>
      </c>
      <c r="E83" s="58">
        <v>1</v>
      </c>
      <c r="F83" s="57" t="s">
        <v>301</v>
      </c>
      <c r="G83" s="59">
        <v>0</v>
      </c>
      <c r="H83" s="16">
        <v>269.76</v>
      </c>
      <c r="I83" s="16">
        <v>1079.06</v>
      </c>
      <c r="J83" s="17">
        <f t="shared" si="0"/>
        <v>1348.82</v>
      </c>
      <c r="K83" s="18"/>
      <c r="L83" s="18"/>
      <c r="M83" s="18"/>
      <c r="N83" s="18"/>
      <c r="O83" s="18"/>
      <c r="P83" s="18"/>
      <c r="Q83" s="1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1:30" ht="14.4" x14ac:dyDescent="0.25">
      <c r="A84" s="57" t="s">
        <v>234</v>
      </c>
      <c r="B84" s="56" t="s">
        <v>41</v>
      </c>
      <c r="C84" s="55" t="s">
        <v>238</v>
      </c>
      <c r="D84" s="56" t="s">
        <v>304</v>
      </c>
      <c r="E84" s="58">
        <v>1</v>
      </c>
      <c r="F84" s="57" t="s">
        <v>302</v>
      </c>
      <c r="G84" s="59">
        <v>0</v>
      </c>
      <c r="H84" s="16">
        <v>269.76</v>
      </c>
      <c r="I84" s="16">
        <v>1079.06</v>
      </c>
      <c r="J84" s="17">
        <f t="shared" si="0"/>
        <v>1348.82</v>
      </c>
      <c r="K84" s="18"/>
      <c r="L84" s="18"/>
      <c r="M84" s="18"/>
      <c r="N84" s="18"/>
      <c r="O84" s="18"/>
      <c r="P84" s="18"/>
      <c r="Q84" s="1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0" ht="14.4" x14ac:dyDescent="0.25">
      <c r="A85" s="57" t="s">
        <v>237</v>
      </c>
      <c r="B85" s="56" t="s">
        <v>41</v>
      </c>
      <c r="C85" s="55" t="s">
        <v>238</v>
      </c>
      <c r="D85" s="56" t="s">
        <v>303</v>
      </c>
      <c r="E85" s="58">
        <v>1</v>
      </c>
      <c r="F85" s="57"/>
      <c r="G85" s="59"/>
      <c r="H85" s="16"/>
      <c r="I85" s="16"/>
      <c r="J85" s="17"/>
      <c r="K85" s="18"/>
      <c r="L85" s="18"/>
      <c r="M85" s="18"/>
      <c r="N85" s="18"/>
      <c r="O85" s="18"/>
      <c r="P85" s="18"/>
      <c r="Q85" s="1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ht="14.4" x14ac:dyDescent="0.25">
      <c r="A86" s="57" t="s">
        <v>237</v>
      </c>
      <c r="B86" s="56" t="s">
        <v>41</v>
      </c>
      <c r="C86" s="55" t="s">
        <v>238</v>
      </c>
      <c r="D86" s="56" t="s">
        <v>303</v>
      </c>
      <c r="E86" s="58">
        <v>1</v>
      </c>
      <c r="F86" s="57"/>
      <c r="G86" s="59"/>
      <c r="H86" s="16"/>
      <c r="I86" s="16"/>
      <c r="J86" s="17"/>
      <c r="K86" s="18"/>
      <c r="L86" s="18"/>
      <c r="M86" s="18"/>
      <c r="N86" s="18"/>
      <c r="O86" s="18"/>
      <c r="P86" s="18"/>
      <c r="Q86" s="1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ht="14.4" x14ac:dyDescent="0.25">
      <c r="A87" s="57"/>
      <c r="B87" s="56"/>
      <c r="C87" s="55"/>
      <c r="D87" s="56"/>
      <c r="E87" s="58">
        <v>1</v>
      </c>
      <c r="F87" s="57"/>
      <c r="G87" s="59"/>
      <c r="H87" s="16"/>
      <c r="I87" s="16"/>
      <c r="J87" s="17"/>
      <c r="K87" s="18"/>
      <c r="L87" s="18"/>
      <c r="M87" s="18"/>
      <c r="N87" s="18"/>
      <c r="O87" s="18"/>
      <c r="P87" s="18"/>
      <c r="Q87" s="1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ht="14.4" x14ac:dyDescent="0.25">
      <c r="A88" s="57"/>
      <c r="B88" s="56"/>
      <c r="C88" s="55"/>
      <c r="D88" s="56"/>
      <c r="E88" s="58">
        <v>1</v>
      </c>
      <c r="F88" s="57"/>
      <c r="G88" s="59"/>
      <c r="H88" s="16"/>
      <c r="I88" s="16"/>
      <c r="J88" s="17"/>
      <c r="K88" s="18"/>
      <c r="L88" s="18"/>
      <c r="M88" s="18"/>
      <c r="N88" s="18"/>
      <c r="O88" s="18"/>
      <c r="P88" s="18"/>
      <c r="Q88" s="1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ht="41.4" x14ac:dyDescent="0.25">
      <c r="A89" s="53" t="s">
        <v>11</v>
      </c>
      <c r="B89" s="53" t="s">
        <v>12</v>
      </c>
      <c r="C89" s="54" t="s">
        <v>13</v>
      </c>
      <c r="D89" s="54" t="s">
        <v>14</v>
      </c>
      <c r="E89" s="21" t="s">
        <v>15</v>
      </c>
      <c r="F89" s="60"/>
      <c r="G89" s="21" t="s">
        <v>16</v>
      </c>
      <c r="H89" s="21" t="s">
        <v>17</v>
      </c>
      <c r="I89" s="21" t="s">
        <v>18</v>
      </c>
      <c r="J89" s="21" t="s">
        <v>19</v>
      </c>
      <c r="K89" s="18"/>
      <c r="L89" s="18"/>
      <c r="M89" s="18"/>
      <c r="N89" s="18"/>
      <c r="O89" s="18"/>
      <c r="P89" s="18"/>
      <c r="Q89" s="1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ht="14.4" x14ac:dyDescent="0.25">
      <c r="A90" s="23" t="s">
        <v>20</v>
      </c>
      <c r="B90" s="15" t="s">
        <v>21</v>
      </c>
      <c r="C90" s="24">
        <f>SUMIFS($E$7:$E$88,$B$7:$B$88,"DAS",$D$7:$D$88,"&lt;&gt;VAGO")</f>
        <v>4</v>
      </c>
      <c r="D90" s="24">
        <f>SUMIFS($E$7:$E$88,$B$7:$B$88,"DAS",$D$7:$D$88,"VAGO")</f>
        <v>0</v>
      </c>
      <c r="E90" s="24">
        <f t="shared" ref="E90:E100" si="2">C90+D90</f>
        <v>4</v>
      </c>
      <c r="F90" s="25"/>
      <c r="G90" s="26">
        <f>SUMIF($B$7:$B$88,"DAS",$G$7:$G$88)</f>
        <v>0</v>
      </c>
      <c r="H90" s="26">
        <f>SUMIF($B$7:$B$88,"DAS",$H$7:$H$88)</f>
        <v>3016</v>
      </c>
      <c r="I90" s="26">
        <f>SUMIF($B$7:$B$88,"DAS",$I$7:$I$88)</f>
        <v>50297.599999999999</v>
      </c>
      <c r="J90" s="26">
        <f>SUMIF($B$7:$B$88,"DAS",$J$7:$J$88)</f>
        <v>53313.599999999999</v>
      </c>
      <c r="K90" s="27"/>
      <c r="L90" s="27"/>
      <c r="M90" s="27"/>
      <c r="N90" s="27"/>
      <c r="O90" s="27"/>
      <c r="P90" s="27"/>
      <c r="Q90" s="27"/>
    </row>
    <row r="91" spans="1:30" ht="14.4" x14ac:dyDescent="0.25">
      <c r="A91" s="23" t="s">
        <v>22</v>
      </c>
      <c r="B91" s="15" t="s">
        <v>23</v>
      </c>
      <c r="C91" s="24">
        <f>SUMIFS($E$7:$E$88,$B$7:$B$88,"DAS-1",$D$7:$D$88,"&lt;&gt;VAGO")</f>
        <v>0</v>
      </c>
      <c r="D91" s="24">
        <f>SUMIFS($E$7:$E$88,$B$7:$B$88,"DAS-1",$D$7:$D$88,"VAGO")</f>
        <v>0</v>
      </c>
      <c r="E91" s="24">
        <f t="shared" si="2"/>
        <v>0</v>
      </c>
      <c r="F91" s="28"/>
      <c r="G91" s="26">
        <f>SUMIF($B$7:$B$88,"DAS-1",$G$7:$G$88)</f>
        <v>0</v>
      </c>
      <c r="H91" s="26">
        <f>SUMIF($B$7:$B$88,"DAS-1",$H$7:$H$88)</f>
        <v>0</v>
      </c>
      <c r="I91" s="26">
        <f>SUMIF($B$7:$B$88,"DAS-1",$I$7:$I$88)</f>
        <v>0</v>
      </c>
      <c r="J91" s="26">
        <f>SUMIF($B$7:$B$88,"DAS-1",$J$7:$J$88)</f>
        <v>0</v>
      </c>
      <c r="K91" s="27"/>
      <c r="L91" s="27"/>
      <c r="M91" s="27"/>
      <c r="N91" s="27"/>
      <c r="O91" s="27"/>
      <c r="P91" s="27"/>
      <c r="Q91" s="27"/>
    </row>
    <row r="92" spans="1:30" ht="14.4" x14ac:dyDescent="0.25">
      <c r="A92" s="23" t="s">
        <v>24</v>
      </c>
      <c r="B92" s="15" t="s">
        <v>25</v>
      </c>
      <c r="C92" s="24">
        <f>SUMIFS($E$7:$E$88,$B$7:$B$88,"DAS-2",$D$7:$D$88,"&lt;&gt;VAGO")</f>
        <v>6</v>
      </c>
      <c r="D92" s="24">
        <f>SUMIFS($E$7:$E$88,$B$7:$B$88,"DAS-2",$D$7:$D$88,"VAGO")</f>
        <v>0</v>
      </c>
      <c r="E92" s="24">
        <f t="shared" si="2"/>
        <v>6</v>
      </c>
      <c r="F92" s="28"/>
      <c r="G92" s="26">
        <f>SUMIF($B$7:$B$88,"DAS-2",$G$7:$G$88)</f>
        <v>0</v>
      </c>
      <c r="H92" s="26">
        <f>SUMIF($B$7:$B$88,"DAS-2",$H$7:$H$88)</f>
        <v>8478.25</v>
      </c>
      <c r="I92" s="26">
        <f>SUMIF($B$7:$B$88,"DAS-2",$I$7:$I$88)</f>
        <v>40695.72</v>
      </c>
      <c r="J92" s="26">
        <f>SUMIF($B$7:$B$88,"DAS-2",$J$7:$J$88)</f>
        <v>49173.97</v>
      </c>
      <c r="K92" s="27"/>
      <c r="L92" s="27"/>
      <c r="M92" s="27"/>
      <c r="N92" s="27"/>
      <c r="O92" s="27"/>
      <c r="P92" s="27"/>
      <c r="Q92" s="27"/>
    </row>
    <row r="93" spans="1:30" ht="14.4" x14ac:dyDescent="0.25">
      <c r="A93" s="23" t="s">
        <v>26</v>
      </c>
      <c r="B93" s="15" t="s">
        <v>27</v>
      </c>
      <c r="C93" s="24">
        <f>SUMIFS($E$7:$E$88,$B$7:$B$88,"DAS-3",$D$7:$D$88,"&lt;&gt;VAGO")</f>
        <v>0</v>
      </c>
      <c r="D93" s="24">
        <f>SUMIFS($E$7:$E$88,$B$7:$B$88,"DAS-3",$D$7:$D$88,"VAGO")</f>
        <v>0</v>
      </c>
      <c r="E93" s="24">
        <f t="shared" si="2"/>
        <v>0</v>
      </c>
      <c r="F93" s="28"/>
      <c r="G93" s="26">
        <f>SUMIF($B$7:$B$88,"DAS-3",$G$7:$G$88)</f>
        <v>0</v>
      </c>
      <c r="H93" s="26">
        <f>SUMIF($B$7:$B$88,"DAS-3",$H$7:$H$88)</f>
        <v>0</v>
      </c>
      <c r="I93" s="26">
        <f>SUMIF($B$7:$B$88,"DAS-3",$I$7:$I$88)</f>
        <v>0</v>
      </c>
      <c r="J93" s="26">
        <f>SUMIF($B$7:$B$88,"DAS-3",$J$7:$J$88)</f>
        <v>0</v>
      </c>
      <c r="K93" s="27"/>
      <c r="L93" s="27"/>
      <c r="M93" s="27"/>
      <c r="N93" s="27"/>
      <c r="O93" s="27"/>
      <c r="P93" s="27"/>
      <c r="Q93" s="27"/>
    </row>
    <row r="94" spans="1:30" ht="14.4" x14ac:dyDescent="0.25">
      <c r="A94" s="29" t="s">
        <v>28</v>
      </c>
      <c r="B94" s="15" t="s">
        <v>29</v>
      </c>
      <c r="C94" s="24">
        <f>SUMIFS($E$7:$E$88,$B$7:$B$88,"DAS-4",$D$7:$D$88,"&lt;&gt;VAGO")</f>
        <v>8</v>
      </c>
      <c r="D94" s="24">
        <f>SUMIFS($E$7:$E$88,$B$7:$B$88,"DAS-4",$D$7:$D$88,"VAGO")</f>
        <v>3</v>
      </c>
      <c r="E94" s="24">
        <f t="shared" si="2"/>
        <v>11</v>
      </c>
      <c r="F94" s="30"/>
      <c r="G94" s="26">
        <f>SUMIF($B$7:$B$88,"DAS-4",$G$7:$G$88)</f>
        <v>0</v>
      </c>
      <c r="H94" s="26">
        <f>SUMIF($B$7:$B$88,"DAS-4",$H$7:$H$88)</f>
        <v>7861.6799999999994</v>
      </c>
      <c r="I94" s="26">
        <f>SUMIF($B$7:$B$88,"DAS-4",$I$7:$I$88)</f>
        <v>41928.879999999997</v>
      </c>
      <c r="J94" s="26">
        <f>SUMIF($B$7:$B$88,"DAS-4",$J$7:$J$88)</f>
        <v>49790.559999999998</v>
      </c>
      <c r="K94" s="27"/>
      <c r="L94" s="27"/>
      <c r="M94" s="27"/>
      <c r="N94" s="27"/>
      <c r="O94" s="27"/>
      <c r="P94" s="27"/>
      <c r="Q94" s="27"/>
    </row>
    <row r="95" spans="1:30" ht="14.4" x14ac:dyDescent="0.25">
      <c r="A95" s="29" t="s">
        <v>30</v>
      </c>
      <c r="B95" s="15" t="s">
        <v>31</v>
      </c>
      <c r="C95" s="24">
        <f>SUMIFS($E$7:$E$88,$B$7:$B$88,"DAS-5",$D$7:$D$88,"&lt;&gt;VAGO")</f>
        <v>5</v>
      </c>
      <c r="D95" s="24">
        <f>SUMIFS($E$7:$E$88,$B$7:$B$88,"DAS-5",$D$7:$D$88,"VAGO")</f>
        <v>0</v>
      </c>
      <c r="E95" s="24">
        <f t="shared" si="2"/>
        <v>5</v>
      </c>
      <c r="F95" s="30"/>
      <c r="G95" s="26">
        <f>SUMIF($B$7:$B$88,"DAS-5",$G$7:$G$88)</f>
        <v>0</v>
      </c>
      <c r="H95" s="26">
        <f>SUMIF($B$7:$B$88,"DAS-5",$H$7:$H$88)</f>
        <v>5395.25</v>
      </c>
      <c r="I95" s="26">
        <f>SUMIF($B$7:$B$88,"DAS-5",$I$7:$I$88)</f>
        <v>21581.05</v>
      </c>
      <c r="J95" s="26">
        <f>SUMIF($B$7:$B$88,"DAS-5",$J$7:$J$88)</f>
        <v>26976.300000000003</v>
      </c>
      <c r="K95" s="27"/>
      <c r="L95" s="27"/>
      <c r="M95" s="27"/>
      <c r="N95" s="27"/>
      <c r="O95" s="27"/>
      <c r="P95" s="27"/>
      <c r="Q95" s="27"/>
    </row>
    <row r="96" spans="1:30" ht="14.4" x14ac:dyDescent="0.25">
      <c r="A96" s="29" t="s">
        <v>32</v>
      </c>
      <c r="B96" s="15" t="s">
        <v>33</v>
      </c>
      <c r="C96" s="24">
        <f>SUMIFS($E$7:$E$88,$B$7:$B$88,"CAA-1",$D$7:$D$88,"&lt;&gt;VAGO")</f>
        <v>22</v>
      </c>
      <c r="D96" s="24">
        <f>SUMIFS($E$7:$E$88,$B$7:$B$88,"CAA-1",$D$7:$D$88,"VAGO")</f>
        <v>0</v>
      </c>
      <c r="E96" s="24">
        <f t="shared" si="2"/>
        <v>22</v>
      </c>
      <c r="F96" s="30"/>
      <c r="G96" s="26">
        <f>SUMIF($B$7:$B$88,"CAA-1",$G$7:$G$88)</f>
        <v>0</v>
      </c>
      <c r="H96" s="26">
        <f>SUMIF($B$7:$B$88,"CAA-1",$H$7:$H$88)</f>
        <v>20602.119999999988</v>
      </c>
      <c r="I96" s="26">
        <f>SUMIF($B$7:$B$88,"CAA-1",$I$7:$I$88)</f>
        <v>82408.700000000012</v>
      </c>
      <c r="J96" s="26">
        <f>SUMIF($B$7:$B$88,"CAA-1",$J$7:$J$88)</f>
        <v>103010.81999999996</v>
      </c>
      <c r="K96" s="27"/>
      <c r="L96" s="27"/>
      <c r="M96" s="27"/>
      <c r="N96" s="27"/>
      <c r="O96" s="27"/>
      <c r="P96" s="27"/>
      <c r="Q96" s="27"/>
    </row>
    <row r="97" spans="1:30" ht="14.4" x14ac:dyDescent="0.25">
      <c r="A97" s="29" t="s">
        <v>34</v>
      </c>
      <c r="B97" s="15" t="s">
        <v>35</v>
      </c>
      <c r="C97" s="24">
        <f>SUMIFS($E$7:$E$88,$B$7:$B$88,"CAA-2",$D$7:$D$88,"&lt;&gt;VAGO")</f>
        <v>9</v>
      </c>
      <c r="D97" s="24">
        <f>SUMIFS($E$7:$E$88,$B$7:$B$88,"CAA-2",$D$7:$D$88,"VAGO")</f>
        <v>1</v>
      </c>
      <c r="E97" s="24">
        <f t="shared" si="2"/>
        <v>10</v>
      </c>
      <c r="F97" s="30"/>
      <c r="G97" s="26">
        <f>SUMIF($B$7:$B$88,"CAA-2",$G$7:$G$88)</f>
        <v>0</v>
      </c>
      <c r="H97" s="26">
        <f>SUMIF($B$7:$B$88,"CAA-2",$H$7:$H$88)</f>
        <v>6936.75</v>
      </c>
      <c r="I97" s="26">
        <f>SUMIF($B$7:$B$88,"CAA-2",$I$7:$I$88)</f>
        <v>27747.090000000004</v>
      </c>
      <c r="J97" s="26">
        <f>SUMIF($B$7:$B$88,"CAA-2",$J$7:$J$88)</f>
        <v>34683.840000000011</v>
      </c>
      <c r="K97" s="27"/>
      <c r="L97" s="27"/>
      <c r="M97" s="27"/>
      <c r="N97" s="27"/>
      <c r="O97" s="27"/>
      <c r="P97" s="27"/>
      <c r="Q97" s="27"/>
    </row>
    <row r="98" spans="1:30" ht="14.4" x14ac:dyDescent="0.25">
      <c r="A98" s="29" t="s">
        <v>36</v>
      </c>
      <c r="B98" s="15" t="s">
        <v>37</v>
      </c>
      <c r="C98" s="24">
        <f>SUMIFS($E$7:$E$88,$B$7:$B$88,"CAA-3",$D$7:$D$88,"&lt;&gt;VAGO")</f>
        <v>6</v>
      </c>
      <c r="D98" s="24">
        <f>SUMIFS($E$7:$E$88,$B$7:$B$88,"CAA-3",$D$7:$D$88,"VAGO")</f>
        <v>5</v>
      </c>
      <c r="E98" s="24">
        <f t="shared" si="2"/>
        <v>11</v>
      </c>
      <c r="F98" s="28"/>
      <c r="G98" s="26">
        <f>SUMIF($B$7:$B$88,"CAA-3",$G$7:$G$88)</f>
        <v>0</v>
      </c>
      <c r="H98" s="26">
        <f>SUMIF($B$7:$B$88,"CAA-3",$H$7:$H$88)</f>
        <v>3506.9299999999994</v>
      </c>
      <c r="I98" s="26">
        <f>SUMIF($B$7:$B$88,"CAA-3",$I$7:$I$88)</f>
        <v>14027.719999999998</v>
      </c>
      <c r="J98" s="26">
        <f>SUMIF($B$7:$B$88,"CAA-3",$J$7:$J$88)</f>
        <v>17534.650000000001</v>
      </c>
      <c r="K98" s="27"/>
      <c r="L98" s="27"/>
      <c r="M98" s="27"/>
      <c r="N98" s="27"/>
      <c r="O98" s="27"/>
      <c r="P98" s="27"/>
      <c r="Q98" s="27"/>
    </row>
    <row r="99" spans="1:30" ht="14.4" x14ac:dyDescent="0.25">
      <c r="A99" s="29" t="s">
        <v>38</v>
      </c>
      <c r="B99" s="15" t="s">
        <v>39</v>
      </c>
      <c r="C99" s="24">
        <f>SUMIFS($E$7:$E$88,$B$7:$B$88,"CAA-4",$D$7:$D$88,"&lt;&gt;VAGO")</f>
        <v>0</v>
      </c>
      <c r="D99" s="24">
        <f>SUMIFS($E$7:$E$88,$B$7:$B$88,"CAA-4",$D$7:$D$88,"VAGO")</f>
        <v>0</v>
      </c>
      <c r="E99" s="24">
        <f>C99+D99</f>
        <v>0</v>
      </c>
      <c r="F99" s="28"/>
      <c r="G99" s="26">
        <f>SUMIF($B$7:$B$88,"CAA-4",$G$7:$G$88)</f>
        <v>0</v>
      </c>
      <c r="H99" s="26">
        <f>SUMIF($B$7:$B$88,"CAA-4",$H$7:$H$88)</f>
        <v>0</v>
      </c>
      <c r="I99" s="26">
        <f>SUMIF($B$7:$B$88,"CAA-4",$I$7:$I$88)</f>
        <v>0</v>
      </c>
      <c r="J99" s="26">
        <f>SUMIF($B$7:$B$88,"CAA-4",$J$7:$J$88)</f>
        <v>0</v>
      </c>
      <c r="K99" s="27"/>
      <c r="L99" s="27"/>
      <c r="M99" s="27"/>
      <c r="N99" s="27"/>
      <c r="O99" s="27"/>
      <c r="P99" s="27"/>
      <c r="Q99" s="27"/>
    </row>
    <row r="100" spans="1:30" ht="14.4" x14ac:dyDescent="0.25">
      <c r="A100" s="29" t="s">
        <v>40</v>
      </c>
      <c r="B100" s="15" t="s">
        <v>41</v>
      </c>
      <c r="C100" s="24">
        <f>SUMIFS($E$7:$E$88,$B$7:$B$88,"CAA-5",$D$7:$D$88,"&lt;&gt;VAGO")</f>
        <v>7</v>
      </c>
      <c r="D100" s="24">
        <f>SUMIFS($E$7:$E$88,$B$7:$B$88,"CAA-5",$D$7:$D$88,"VAGO")</f>
        <v>4</v>
      </c>
      <c r="E100" s="24">
        <f t="shared" si="2"/>
        <v>11</v>
      </c>
      <c r="F100" s="28"/>
      <c r="G100" s="26">
        <f>SUMIF($B$7:$B$88,"CAA-5",$G$7:$G$88)</f>
        <v>0</v>
      </c>
      <c r="H100" s="26">
        <f>SUMIF($B$7:$B$88,"CAA-5",$H$7:$H$88)</f>
        <v>1888.32</v>
      </c>
      <c r="I100" s="26">
        <f>SUMIF($B$7:$B$88,"CAA-5",$I$7:$I$88)</f>
        <v>7553.4199999999983</v>
      </c>
      <c r="J100" s="26">
        <f>SUMIF($B$7:$B$88,"CAA-5",$J$7:$J$88)</f>
        <v>9441.74</v>
      </c>
      <c r="K100" s="27"/>
      <c r="L100" s="27"/>
      <c r="M100" s="27"/>
      <c r="N100" s="27"/>
      <c r="O100" s="27"/>
      <c r="P100" s="27"/>
      <c r="Q100" s="27"/>
    </row>
    <row r="101" spans="1:30" ht="14.4" x14ac:dyDescent="0.25">
      <c r="A101" s="20" t="s">
        <v>42</v>
      </c>
      <c r="B101" s="22"/>
      <c r="C101" s="21">
        <f>SUM(C90:C100)</f>
        <v>67</v>
      </c>
      <c r="D101" s="21">
        <f>SUM(D90:D100)</f>
        <v>13</v>
      </c>
      <c r="E101" s="21">
        <f>SUM(E90:E100)</f>
        <v>80</v>
      </c>
      <c r="F101" s="22"/>
      <c r="G101" s="31">
        <f t="shared" ref="G101:J101" si="3">SUM(G90:G100)</f>
        <v>0</v>
      </c>
      <c r="H101" s="31">
        <f t="shared" si="3"/>
        <v>57685.299999999988</v>
      </c>
      <c r="I101" s="31">
        <f t="shared" si="3"/>
        <v>286240.18</v>
      </c>
      <c r="J101" s="31">
        <f t="shared" si="3"/>
        <v>343925.48</v>
      </c>
      <c r="K101" s="27"/>
      <c r="L101" s="27"/>
      <c r="M101" s="27"/>
      <c r="N101" s="27"/>
      <c r="O101" s="27"/>
      <c r="P101" s="27"/>
      <c r="Q101" s="27"/>
    </row>
    <row r="102" spans="1:30" ht="45.75" customHeight="1" x14ac:dyDescent="0.25">
      <c r="A102" s="27"/>
      <c r="B102" s="27"/>
      <c r="C102" s="27"/>
      <c r="D102" s="27"/>
      <c r="E102" s="27"/>
      <c r="F102" s="27"/>
      <c r="G102" s="27"/>
      <c r="H102" s="18"/>
      <c r="I102" s="18"/>
      <c r="J102" s="32"/>
      <c r="K102" s="27"/>
      <c r="L102" s="27"/>
      <c r="M102" s="27"/>
      <c r="N102" s="27"/>
      <c r="O102" s="27"/>
      <c r="P102" s="27"/>
      <c r="Q102" s="27"/>
    </row>
    <row r="103" spans="1:30" ht="14.4" x14ac:dyDescent="0.25">
      <c r="A103" s="74" t="s">
        <v>43</v>
      </c>
      <c r="B103" s="66"/>
      <c r="C103" s="66"/>
      <c r="D103" s="66"/>
      <c r="E103" s="66"/>
      <c r="F103" s="66"/>
      <c r="G103" s="66"/>
      <c r="H103" s="66"/>
      <c r="I103" s="67"/>
      <c r="J103" s="27"/>
      <c r="K103" s="6"/>
      <c r="L103" s="27"/>
      <c r="M103" s="27"/>
      <c r="N103" s="27"/>
      <c r="O103" s="27"/>
      <c r="P103" s="27"/>
      <c r="Q103" s="27"/>
    </row>
    <row r="104" spans="1:30" ht="27.6" x14ac:dyDescent="0.25">
      <c r="A104" s="9" t="s">
        <v>44</v>
      </c>
      <c r="B104" s="9" t="s">
        <v>45</v>
      </c>
      <c r="C104" s="9" t="s">
        <v>46</v>
      </c>
      <c r="D104" s="9" t="s">
        <v>47</v>
      </c>
      <c r="E104" s="9" t="s">
        <v>48</v>
      </c>
      <c r="F104" s="9" t="s">
        <v>49</v>
      </c>
      <c r="G104" s="9" t="s">
        <v>50</v>
      </c>
      <c r="H104" s="9" t="s">
        <v>51</v>
      </c>
      <c r="I104" s="9" t="s">
        <v>52</v>
      </c>
      <c r="J104" s="33"/>
      <c r="K104" s="6"/>
      <c r="L104" s="33"/>
      <c r="M104" s="33"/>
      <c r="N104" s="33"/>
      <c r="O104" s="33"/>
      <c r="P104" s="33"/>
      <c r="Q104" s="33"/>
      <c r="R104" s="34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</row>
    <row r="105" spans="1:30" ht="14.4" x14ac:dyDescent="0.25">
      <c r="A105" s="13"/>
      <c r="B105" s="35"/>
      <c r="C105" s="14"/>
      <c r="D105" s="14"/>
      <c r="E105" s="15">
        <v>1</v>
      </c>
      <c r="F105" s="36"/>
      <c r="G105" s="16">
        <v>0</v>
      </c>
      <c r="H105" s="16">
        <v>0</v>
      </c>
      <c r="I105" s="17">
        <f t="shared" ref="I105:I114" si="4">SUM(G105:H105)</f>
        <v>0</v>
      </c>
      <c r="J105" s="27"/>
      <c r="K105" s="18"/>
      <c r="L105" s="18"/>
      <c r="M105" s="18"/>
      <c r="N105" s="18"/>
      <c r="O105" s="18"/>
      <c r="P105" s="18"/>
      <c r="Q105" s="1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ht="14.4" x14ac:dyDescent="0.25">
      <c r="A106" s="13"/>
      <c r="B106" s="35"/>
      <c r="C106" s="14"/>
      <c r="D106" s="14"/>
      <c r="E106" s="15">
        <v>1</v>
      </c>
      <c r="F106" s="36"/>
      <c r="G106" s="16">
        <v>0</v>
      </c>
      <c r="H106" s="16">
        <v>0</v>
      </c>
      <c r="I106" s="17">
        <f t="shared" si="4"/>
        <v>0</v>
      </c>
      <c r="J106" s="27"/>
      <c r="K106" s="18"/>
      <c r="L106" s="18"/>
      <c r="M106" s="18"/>
      <c r="N106" s="18"/>
      <c r="O106" s="18"/>
      <c r="P106" s="18"/>
      <c r="Q106" s="1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ht="14.4" x14ac:dyDescent="0.25">
      <c r="A107" s="13"/>
      <c r="B107" s="35"/>
      <c r="C107" s="14"/>
      <c r="D107" s="14"/>
      <c r="E107" s="15">
        <v>1</v>
      </c>
      <c r="F107" s="13"/>
      <c r="G107" s="16">
        <v>0</v>
      </c>
      <c r="H107" s="16">
        <v>0</v>
      </c>
      <c r="I107" s="17">
        <f t="shared" si="4"/>
        <v>0</v>
      </c>
      <c r="J107" s="27"/>
      <c r="K107" s="18"/>
      <c r="L107" s="18"/>
      <c r="M107" s="18"/>
      <c r="N107" s="18"/>
      <c r="O107" s="18"/>
      <c r="P107" s="18"/>
      <c r="Q107" s="1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ht="14.4" x14ac:dyDescent="0.25">
      <c r="A108" s="13"/>
      <c r="B108" s="35"/>
      <c r="C108" s="14"/>
      <c r="D108" s="14"/>
      <c r="E108" s="15">
        <v>1</v>
      </c>
      <c r="F108" s="13"/>
      <c r="G108" s="16">
        <v>0</v>
      </c>
      <c r="H108" s="16">
        <v>0</v>
      </c>
      <c r="I108" s="17">
        <f t="shared" si="4"/>
        <v>0</v>
      </c>
      <c r="J108" s="27"/>
      <c r="K108" s="18"/>
      <c r="L108" s="18"/>
      <c r="M108" s="18"/>
      <c r="N108" s="18"/>
      <c r="O108" s="18"/>
      <c r="P108" s="18"/>
      <c r="Q108" s="1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ht="14.4" x14ac:dyDescent="0.25">
      <c r="A109" s="13"/>
      <c r="B109" s="35"/>
      <c r="C109" s="14"/>
      <c r="D109" s="14"/>
      <c r="E109" s="15">
        <v>1</v>
      </c>
      <c r="F109" s="13"/>
      <c r="G109" s="16">
        <v>0</v>
      </c>
      <c r="H109" s="16">
        <v>0</v>
      </c>
      <c r="I109" s="17">
        <f t="shared" si="4"/>
        <v>0</v>
      </c>
      <c r="J109" s="27"/>
      <c r="K109" s="18"/>
      <c r="L109" s="18"/>
      <c r="M109" s="18"/>
      <c r="N109" s="18"/>
      <c r="O109" s="18"/>
      <c r="P109" s="18"/>
      <c r="Q109" s="1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ht="14.4" x14ac:dyDescent="0.25">
      <c r="A110" s="13"/>
      <c r="B110" s="35"/>
      <c r="C110" s="14"/>
      <c r="D110" s="14"/>
      <c r="E110" s="15">
        <v>1</v>
      </c>
      <c r="F110" s="13"/>
      <c r="G110" s="16">
        <v>0</v>
      </c>
      <c r="H110" s="16">
        <v>0</v>
      </c>
      <c r="I110" s="17">
        <f t="shared" si="4"/>
        <v>0</v>
      </c>
      <c r="J110" s="27"/>
      <c r="K110" s="18"/>
      <c r="L110" s="18"/>
      <c r="M110" s="18"/>
      <c r="N110" s="18"/>
      <c r="O110" s="18"/>
      <c r="P110" s="18"/>
      <c r="Q110" s="1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ht="14.4" x14ac:dyDescent="0.25">
      <c r="A111" s="13"/>
      <c r="B111" s="35"/>
      <c r="C111" s="14"/>
      <c r="D111" s="14"/>
      <c r="E111" s="15">
        <v>1</v>
      </c>
      <c r="F111" s="13"/>
      <c r="G111" s="16">
        <v>0</v>
      </c>
      <c r="H111" s="16">
        <v>0</v>
      </c>
      <c r="I111" s="17">
        <f t="shared" si="4"/>
        <v>0</v>
      </c>
      <c r="J111" s="27"/>
      <c r="K111" s="18"/>
      <c r="L111" s="18"/>
      <c r="M111" s="18"/>
      <c r="N111" s="18"/>
      <c r="O111" s="18"/>
      <c r="P111" s="18"/>
      <c r="Q111" s="1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ht="14.4" x14ac:dyDescent="0.25">
      <c r="A112" s="13"/>
      <c r="B112" s="35"/>
      <c r="C112" s="14"/>
      <c r="D112" s="14"/>
      <c r="E112" s="15">
        <v>1</v>
      </c>
      <c r="F112" s="13"/>
      <c r="G112" s="16">
        <v>0</v>
      </c>
      <c r="H112" s="16">
        <v>0</v>
      </c>
      <c r="I112" s="17">
        <f t="shared" si="4"/>
        <v>0</v>
      </c>
      <c r="J112" s="27"/>
      <c r="K112" s="18"/>
      <c r="L112" s="18"/>
      <c r="M112" s="18"/>
      <c r="N112" s="18"/>
      <c r="O112" s="18"/>
      <c r="P112" s="18"/>
      <c r="Q112" s="1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ht="14.4" x14ac:dyDescent="0.25">
      <c r="A113" s="13"/>
      <c r="B113" s="35"/>
      <c r="C113" s="14"/>
      <c r="D113" s="14"/>
      <c r="E113" s="15">
        <v>1</v>
      </c>
      <c r="F113" s="13"/>
      <c r="G113" s="16">
        <v>0</v>
      </c>
      <c r="H113" s="16">
        <v>0</v>
      </c>
      <c r="I113" s="17">
        <f t="shared" si="4"/>
        <v>0</v>
      </c>
      <c r="J113" s="27"/>
      <c r="K113" s="18"/>
      <c r="L113" s="18"/>
      <c r="M113" s="18"/>
      <c r="N113" s="18"/>
      <c r="O113" s="18"/>
      <c r="P113" s="18"/>
      <c r="Q113" s="1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ht="14.4" x14ac:dyDescent="0.25">
      <c r="A114" s="13"/>
      <c r="B114" s="35"/>
      <c r="C114" s="14"/>
      <c r="D114" s="14"/>
      <c r="E114" s="15">
        <v>1</v>
      </c>
      <c r="F114" s="13"/>
      <c r="G114" s="16">
        <v>0</v>
      </c>
      <c r="H114" s="16">
        <v>0</v>
      </c>
      <c r="I114" s="17">
        <f t="shared" si="4"/>
        <v>0</v>
      </c>
      <c r="J114" s="27"/>
      <c r="K114" s="18"/>
      <c r="L114" s="18"/>
      <c r="M114" s="18"/>
      <c r="N114" s="18"/>
      <c r="O114" s="18"/>
      <c r="P114" s="18"/>
      <c r="Q114" s="1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ht="41.4" x14ac:dyDescent="0.25">
      <c r="A115" s="20" t="s">
        <v>53</v>
      </c>
      <c r="B115" s="20" t="s">
        <v>54</v>
      </c>
      <c r="C115" s="21" t="s">
        <v>55</v>
      </c>
      <c r="D115" s="21" t="s">
        <v>56</v>
      </c>
      <c r="E115" s="21" t="s">
        <v>57</v>
      </c>
      <c r="F115" s="37"/>
      <c r="G115" s="21" t="s">
        <v>58</v>
      </c>
      <c r="H115" s="21" t="s">
        <v>59</v>
      </c>
      <c r="I115" s="21" t="s">
        <v>60</v>
      </c>
      <c r="J115" s="27"/>
      <c r="K115" s="6"/>
      <c r="L115" s="6"/>
      <c r="M115" s="6"/>
      <c r="N115" s="6"/>
      <c r="O115" s="6"/>
      <c r="P115" s="6"/>
      <c r="Q115" s="6"/>
      <c r="R115" s="38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</row>
    <row r="116" spans="1:30" ht="14.4" x14ac:dyDescent="0.25">
      <c r="A116" s="23" t="s">
        <v>61</v>
      </c>
      <c r="B116" s="39" t="s">
        <v>62</v>
      </c>
      <c r="C116" s="24">
        <f>SUMIFS($E$105:$E$114,$B$105:$B$114,"FDA",$D$105:$D$114,"&lt;&gt;VAGO")</f>
        <v>0</v>
      </c>
      <c r="D116" s="24">
        <f>SUMIFS($E$105:$E$114,$B$105:$B$114,"FDA",$D$105:$D$114,"VAGO")</f>
        <v>0</v>
      </c>
      <c r="E116" s="24">
        <f t="shared" ref="E116:E120" si="5">C116+D116</f>
        <v>0</v>
      </c>
      <c r="F116" s="25"/>
      <c r="G116" s="17">
        <f>SUMIF($B$105:$B$114,"FDA",$G$105:$G$114)</f>
        <v>0</v>
      </c>
      <c r="H116" s="17">
        <f>SUMIF($B$105:$B$114,"FDA",$H$105:$H$114)</f>
        <v>0</v>
      </c>
      <c r="I116" s="17">
        <f>SUMIF($B$105:$B$114,"FDA",$I$105:$I$114)</f>
        <v>0</v>
      </c>
      <c r="J116" s="18"/>
      <c r="K116" s="6"/>
      <c r="L116" s="18"/>
      <c r="M116" s="18"/>
      <c r="N116" s="18"/>
      <c r="O116" s="18"/>
      <c r="P116" s="18"/>
      <c r="Q116" s="1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ht="14.4" x14ac:dyDescent="0.25">
      <c r="A117" s="23" t="s">
        <v>63</v>
      </c>
      <c r="B117" s="39" t="s">
        <v>64</v>
      </c>
      <c r="C117" s="24">
        <f>SUMIFS($E$105:$E$114,$B$105:$B$114,"FDA-1",$D$105:$D$114,"&lt;&gt;VAGO")</f>
        <v>0</v>
      </c>
      <c r="D117" s="24">
        <f>SUMIFS($E$105:$E$114,$B$105:$B$114,"FDA-1",$D$105:$D$114,"VAGO")</f>
        <v>0</v>
      </c>
      <c r="E117" s="24">
        <f t="shared" si="5"/>
        <v>0</v>
      </c>
      <c r="F117" s="25"/>
      <c r="G117" s="17">
        <f>SUMIF($B$105:$B$114,"FDA-1",$G$105:$G$114)</f>
        <v>0</v>
      </c>
      <c r="H117" s="17">
        <f>SUMIF($B$105:$B$114,"FDA-1",$H$105:$H$114)</f>
        <v>0</v>
      </c>
      <c r="I117" s="17">
        <f>SUMIF($B$105:$B$114,"FDA-1",$I$105:$I$114)</f>
        <v>0</v>
      </c>
      <c r="J117" s="18"/>
      <c r="K117" s="6"/>
      <c r="L117" s="18"/>
      <c r="M117" s="18"/>
      <c r="N117" s="18"/>
      <c r="O117" s="18"/>
      <c r="P117" s="18"/>
      <c r="Q117" s="1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ht="14.4" x14ac:dyDescent="0.25">
      <c r="A118" s="23" t="s">
        <v>65</v>
      </c>
      <c r="B118" s="39" t="s">
        <v>66</v>
      </c>
      <c r="C118" s="24">
        <f>SUMIFS($E$105:$E$114,$B$105:$B$114,"FDA-2",$D$105:$D$114,"&lt;&gt;VAGO")</f>
        <v>0</v>
      </c>
      <c r="D118" s="24">
        <f>SUMIFS($E$105:$E$114,$B$105:$B$114,"FDA-2",$D$105:$D$114,"VAGO")</f>
        <v>0</v>
      </c>
      <c r="E118" s="24">
        <f t="shared" si="5"/>
        <v>0</v>
      </c>
      <c r="F118" s="28"/>
      <c r="G118" s="17">
        <f>SUMIF($B$105:$B$114,"FDA-2",$G$105:$G$114)</f>
        <v>0</v>
      </c>
      <c r="H118" s="17">
        <f>SUMIF($B$105:$B$114,"FDA-2",$H$105:$H$114)</f>
        <v>0</v>
      </c>
      <c r="I118" s="17">
        <f>SUMIF($B$105:$B$114,"FDA-2",$I$105:$I$114)</f>
        <v>0</v>
      </c>
      <c r="J118" s="18"/>
      <c r="K118" s="6"/>
      <c r="L118" s="18"/>
      <c r="M118" s="18"/>
      <c r="N118" s="18"/>
      <c r="O118" s="18"/>
      <c r="P118" s="18"/>
      <c r="Q118" s="1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ht="14.4" x14ac:dyDescent="0.25">
      <c r="A119" s="23" t="s">
        <v>67</v>
      </c>
      <c r="B119" s="39" t="s">
        <v>68</v>
      </c>
      <c r="C119" s="24">
        <f>SUMIFS($E$105:$E$114,$B$105:$B$114,"FDA-3",$D$105:$D$114,"&lt;&gt;VAGO")</f>
        <v>0</v>
      </c>
      <c r="D119" s="24">
        <f>SUMIFS($E$105:$E$114,$B$105:$B$114,"FDA-3",$D$105:$D$114,"VAGO")</f>
        <v>0</v>
      </c>
      <c r="E119" s="24">
        <f t="shared" si="5"/>
        <v>0</v>
      </c>
      <c r="F119" s="30"/>
      <c r="G119" s="17">
        <f>SUMIF($B$105:$B$114,"FDA-3",$G$105:$G$114)</f>
        <v>0</v>
      </c>
      <c r="H119" s="17">
        <f>SUMIF($B$105:$B$114,"FDA-3",$H$105:$H$114)</f>
        <v>0</v>
      </c>
      <c r="I119" s="17">
        <f>SUMIF($B$105:$B$114,"FDA-3",$I$105:$I$114)</f>
        <v>0</v>
      </c>
      <c r="J119" s="18"/>
      <c r="K119" s="6"/>
      <c r="L119" s="18"/>
      <c r="M119" s="18"/>
      <c r="N119" s="18"/>
      <c r="O119" s="18"/>
      <c r="P119" s="18"/>
      <c r="Q119" s="1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ht="14.4" x14ac:dyDescent="0.25">
      <c r="A120" s="23" t="s">
        <v>69</v>
      </c>
      <c r="B120" s="39" t="s">
        <v>70</v>
      </c>
      <c r="C120" s="24">
        <f>SUMIFS($E$105:$E$114,$B$105:$B$114,"FDA-4",$D$105:$D$114,"&lt;&gt;VAGO")</f>
        <v>0</v>
      </c>
      <c r="D120" s="24">
        <f>SUMIFS($E$105:$E$114,$B$105:$B$114,"FDA-4",$D$105:$D$114,"VAGO")</f>
        <v>0</v>
      </c>
      <c r="E120" s="24">
        <f t="shared" si="5"/>
        <v>0</v>
      </c>
      <c r="F120" s="28"/>
      <c r="G120" s="17">
        <f>SUMIF($B$105:$B$114,"FDA-4",$G$105:$G$114)</f>
        <v>0</v>
      </c>
      <c r="H120" s="17">
        <f>SUMIF($B$105:$B$114,"FDA-4",$H$105:$H$114)</f>
        <v>0</v>
      </c>
      <c r="I120" s="17">
        <f>SUMIF($B$105:$B$114,"FDA-4",$I$105:$I$114)</f>
        <v>0</v>
      </c>
      <c r="J120" s="18"/>
      <c r="K120" s="6"/>
      <c r="L120" s="18"/>
      <c r="M120" s="18"/>
      <c r="N120" s="18"/>
      <c r="O120" s="18"/>
      <c r="P120" s="18"/>
      <c r="Q120" s="1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ht="27.6" x14ac:dyDescent="0.25">
      <c r="A121" s="20" t="s">
        <v>71</v>
      </c>
      <c r="B121" s="37"/>
      <c r="C121" s="21">
        <f t="shared" ref="C121:E121" si="6">SUM(C117:C120)</f>
        <v>0</v>
      </c>
      <c r="D121" s="21">
        <f t="shared" si="6"/>
        <v>0</v>
      </c>
      <c r="E121" s="21">
        <f t="shared" si="6"/>
        <v>0</v>
      </c>
      <c r="F121" s="37"/>
      <c r="G121" s="40">
        <f t="shared" ref="G121:I121" si="7">SUM(G116:G120)</f>
        <v>0</v>
      </c>
      <c r="H121" s="40">
        <f t="shared" si="7"/>
        <v>0</v>
      </c>
      <c r="I121" s="40">
        <f t="shared" si="7"/>
        <v>0</v>
      </c>
      <c r="J121" s="18"/>
      <c r="K121" s="6"/>
      <c r="L121" s="18"/>
      <c r="M121" s="18"/>
      <c r="N121" s="18"/>
      <c r="O121" s="18"/>
      <c r="P121" s="18"/>
      <c r="Q121" s="1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ht="45" customHeight="1" x14ac:dyDescent="0.25">
      <c r="A122" s="32"/>
      <c r="B122" s="32"/>
      <c r="C122" s="32"/>
      <c r="D122" s="32"/>
      <c r="E122" s="32"/>
      <c r="F122" s="32"/>
      <c r="G122" s="32"/>
      <c r="H122" s="32"/>
      <c r="I122" s="6"/>
      <c r="J122" s="18"/>
      <c r="K122" s="6"/>
      <c r="L122" s="18"/>
      <c r="M122" s="18"/>
      <c r="N122" s="18"/>
      <c r="O122" s="18"/>
      <c r="P122" s="18"/>
      <c r="Q122" s="1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ht="14.4" x14ac:dyDescent="0.25">
      <c r="A123" s="74" t="s">
        <v>72</v>
      </c>
      <c r="B123" s="66"/>
      <c r="C123" s="66"/>
      <c r="D123" s="66"/>
      <c r="E123" s="66"/>
      <c r="F123" s="66"/>
      <c r="G123" s="66"/>
      <c r="H123" s="66"/>
      <c r="I123" s="67"/>
      <c r="J123" s="18"/>
      <c r="K123" s="6"/>
      <c r="L123" s="18"/>
      <c r="M123" s="18"/>
      <c r="N123" s="18"/>
      <c r="O123" s="18"/>
      <c r="P123" s="18"/>
      <c r="Q123" s="1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ht="27.6" x14ac:dyDescent="0.25">
      <c r="A124" s="41" t="s">
        <v>73</v>
      </c>
      <c r="B124" s="9" t="s">
        <v>74</v>
      </c>
      <c r="C124" s="9" t="s">
        <v>75</v>
      </c>
      <c r="D124" s="9" t="s">
        <v>76</v>
      </c>
      <c r="E124" s="9" t="s">
        <v>77</v>
      </c>
      <c r="F124" s="9" t="s">
        <v>78</v>
      </c>
      <c r="G124" s="9" t="s">
        <v>79</v>
      </c>
      <c r="H124" s="9" t="s">
        <v>80</v>
      </c>
      <c r="I124" s="9" t="s">
        <v>81</v>
      </c>
      <c r="J124" s="6"/>
      <c r="K124" s="6"/>
      <c r="L124" s="6"/>
      <c r="M124" s="6"/>
      <c r="N124" s="6"/>
      <c r="O124" s="6"/>
      <c r="P124" s="6"/>
      <c r="Q124" s="6"/>
      <c r="R124" s="34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</row>
    <row r="125" spans="1:30" ht="14.4" x14ac:dyDescent="0.25">
      <c r="A125" s="42"/>
      <c r="B125" s="43"/>
      <c r="C125" s="43"/>
      <c r="D125" s="14"/>
      <c r="E125" s="15">
        <v>1</v>
      </c>
      <c r="F125" s="42"/>
      <c r="G125" s="16">
        <v>0</v>
      </c>
      <c r="H125" s="16">
        <v>0</v>
      </c>
      <c r="I125" s="17">
        <f t="shared" ref="I125:I134" si="8">SUM(G125:H125)</f>
        <v>0</v>
      </c>
      <c r="J125" s="18"/>
      <c r="K125" s="18"/>
      <c r="L125" s="18"/>
      <c r="M125" s="18"/>
      <c r="N125" s="18"/>
      <c r="O125" s="18"/>
      <c r="P125" s="18"/>
      <c r="Q125" s="1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ht="14.4" x14ac:dyDescent="0.25">
      <c r="A126" s="13"/>
      <c r="B126" s="43"/>
      <c r="C126" s="14"/>
      <c r="D126" s="14"/>
      <c r="E126" s="15">
        <v>1</v>
      </c>
      <c r="F126" s="13"/>
      <c r="G126" s="16">
        <v>0</v>
      </c>
      <c r="H126" s="16">
        <v>0</v>
      </c>
      <c r="I126" s="17">
        <f t="shared" si="8"/>
        <v>0</v>
      </c>
      <c r="J126" s="18"/>
      <c r="K126" s="18"/>
      <c r="L126" s="18"/>
      <c r="M126" s="18"/>
      <c r="N126" s="18"/>
      <c r="O126" s="18"/>
      <c r="P126" s="18"/>
      <c r="Q126" s="1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ht="14.4" x14ac:dyDescent="0.25">
      <c r="A127" s="13"/>
      <c r="B127" s="43"/>
      <c r="C127" s="14"/>
      <c r="D127" s="14"/>
      <c r="E127" s="15">
        <v>1</v>
      </c>
      <c r="F127" s="36"/>
      <c r="G127" s="16">
        <v>0</v>
      </c>
      <c r="H127" s="16">
        <v>0</v>
      </c>
      <c r="I127" s="17">
        <f t="shared" si="8"/>
        <v>0</v>
      </c>
      <c r="J127" s="18"/>
      <c r="K127" s="18"/>
      <c r="L127" s="18"/>
      <c r="M127" s="18"/>
      <c r="N127" s="18"/>
      <c r="O127" s="18"/>
      <c r="P127" s="18"/>
      <c r="Q127" s="1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ht="14.4" x14ac:dyDescent="0.25">
      <c r="A128" s="42"/>
      <c r="B128" s="43"/>
      <c r="C128" s="14"/>
      <c r="D128" s="14"/>
      <c r="E128" s="15">
        <v>1</v>
      </c>
      <c r="F128" s="13"/>
      <c r="G128" s="16">
        <v>0</v>
      </c>
      <c r="H128" s="16">
        <v>0</v>
      </c>
      <c r="I128" s="17">
        <f t="shared" si="8"/>
        <v>0</v>
      </c>
      <c r="J128" s="18"/>
      <c r="K128" s="18"/>
      <c r="L128" s="18"/>
      <c r="M128" s="18"/>
      <c r="N128" s="18"/>
      <c r="O128" s="18"/>
      <c r="P128" s="18"/>
      <c r="Q128" s="1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ht="14.4" x14ac:dyDescent="0.25">
      <c r="A129" s="42"/>
      <c r="B129" s="43"/>
      <c r="C129" s="43"/>
      <c r="D129" s="14"/>
      <c r="E129" s="15">
        <v>1</v>
      </c>
      <c r="F129" s="42"/>
      <c r="G129" s="16">
        <v>0</v>
      </c>
      <c r="H129" s="16">
        <v>0</v>
      </c>
      <c r="I129" s="17">
        <f t="shared" si="8"/>
        <v>0</v>
      </c>
      <c r="J129" s="18"/>
      <c r="K129" s="18"/>
      <c r="L129" s="18"/>
      <c r="M129" s="18"/>
      <c r="N129" s="18"/>
      <c r="O129" s="18"/>
      <c r="P129" s="18"/>
      <c r="Q129" s="1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ht="14.4" x14ac:dyDescent="0.25">
      <c r="A130" s="42"/>
      <c r="B130" s="43"/>
      <c r="C130" s="43"/>
      <c r="D130" s="14"/>
      <c r="E130" s="15">
        <v>1</v>
      </c>
      <c r="F130" s="42"/>
      <c r="G130" s="16">
        <v>0</v>
      </c>
      <c r="H130" s="16">
        <v>0</v>
      </c>
      <c r="I130" s="17">
        <f t="shared" si="8"/>
        <v>0</v>
      </c>
      <c r="J130" s="18"/>
      <c r="K130" s="18"/>
      <c r="L130" s="18"/>
      <c r="M130" s="18"/>
      <c r="N130" s="18"/>
      <c r="O130" s="18"/>
      <c r="P130" s="18"/>
      <c r="Q130" s="1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ht="14.4" x14ac:dyDescent="0.25">
      <c r="A131" s="42"/>
      <c r="B131" s="43"/>
      <c r="C131" s="43"/>
      <c r="D131" s="14"/>
      <c r="E131" s="15">
        <v>1</v>
      </c>
      <c r="F131" s="42"/>
      <c r="G131" s="16">
        <v>0</v>
      </c>
      <c r="H131" s="16">
        <v>0</v>
      </c>
      <c r="I131" s="17">
        <f t="shared" si="8"/>
        <v>0</v>
      </c>
      <c r="J131" s="18"/>
      <c r="K131" s="18"/>
      <c r="L131" s="18"/>
      <c r="M131" s="18"/>
      <c r="N131" s="18"/>
      <c r="O131" s="18"/>
      <c r="P131" s="18"/>
      <c r="Q131" s="1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ht="14.4" x14ac:dyDescent="0.25">
      <c r="A132" s="42"/>
      <c r="B132" s="43"/>
      <c r="C132" s="43"/>
      <c r="D132" s="14"/>
      <c r="E132" s="15">
        <v>1</v>
      </c>
      <c r="F132" s="42"/>
      <c r="G132" s="16">
        <v>0</v>
      </c>
      <c r="H132" s="16">
        <v>0</v>
      </c>
      <c r="I132" s="17">
        <f t="shared" si="8"/>
        <v>0</v>
      </c>
      <c r="J132" s="18"/>
      <c r="K132" s="18"/>
      <c r="L132" s="18"/>
      <c r="M132" s="18"/>
      <c r="N132" s="18"/>
      <c r="O132" s="18"/>
      <c r="P132" s="18"/>
      <c r="Q132" s="1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ht="14.4" x14ac:dyDescent="0.25">
      <c r="A133" s="42"/>
      <c r="B133" s="43"/>
      <c r="C133" s="43"/>
      <c r="D133" s="14"/>
      <c r="E133" s="15">
        <v>1</v>
      </c>
      <c r="F133" s="42"/>
      <c r="G133" s="16">
        <v>0</v>
      </c>
      <c r="H133" s="16">
        <v>0</v>
      </c>
      <c r="I133" s="17">
        <f t="shared" si="8"/>
        <v>0</v>
      </c>
      <c r="J133" s="18"/>
      <c r="K133" s="18"/>
      <c r="L133" s="18"/>
      <c r="M133" s="18"/>
      <c r="N133" s="18"/>
      <c r="O133" s="18"/>
      <c r="P133" s="18"/>
      <c r="Q133" s="1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ht="14.4" x14ac:dyDescent="0.25">
      <c r="A134" s="42"/>
      <c r="B134" s="43"/>
      <c r="C134" s="43"/>
      <c r="D134" s="14"/>
      <c r="E134" s="15">
        <v>1</v>
      </c>
      <c r="F134" s="42"/>
      <c r="G134" s="16">
        <v>0</v>
      </c>
      <c r="H134" s="16">
        <v>0</v>
      </c>
      <c r="I134" s="17">
        <f t="shared" si="8"/>
        <v>0</v>
      </c>
      <c r="J134" s="18"/>
      <c r="K134" s="18"/>
      <c r="L134" s="18"/>
      <c r="M134" s="18"/>
      <c r="N134" s="18"/>
      <c r="O134" s="18"/>
      <c r="P134" s="18"/>
      <c r="Q134" s="1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ht="41.4" x14ac:dyDescent="0.25">
      <c r="A135" s="20" t="s">
        <v>82</v>
      </c>
      <c r="B135" s="20" t="s">
        <v>83</v>
      </c>
      <c r="C135" s="21" t="s">
        <v>84</v>
      </c>
      <c r="D135" s="21" t="s">
        <v>85</v>
      </c>
      <c r="E135" s="21" t="s">
        <v>86</v>
      </c>
      <c r="F135" s="37"/>
      <c r="G135" s="21" t="s">
        <v>87</v>
      </c>
      <c r="H135" s="21" t="s">
        <v>88</v>
      </c>
      <c r="I135" s="21" t="s">
        <v>89</v>
      </c>
      <c r="J135" s="18"/>
      <c r="K135" s="18"/>
      <c r="L135" s="18"/>
      <c r="M135" s="18"/>
      <c r="N135" s="18"/>
      <c r="O135" s="18"/>
      <c r="P135" s="18"/>
      <c r="Q135" s="18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</row>
    <row r="136" spans="1:30" ht="14.4" x14ac:dyDescent="0.25">
      <c r="A136" s="23" t="s">
        <v>90</v>
      </c>
      <c r="B136" s="39" t="s">
        <v>91</v>
      </c>
      <c r="C136" s="24">
        <f>SUMIFS($E$125:$E$134,$B$125:$B$134,"FGS-1",$D$125:$D$134,"&lt;&gt;VAGO")</f>
        <v>0</v>
      </c>
      <c r="D136" s="24">
        <f>SUMIFS($E$125:$E$134,$B$125:$B$134,"FGS-1",$D$125:$D$134,"VAGO")</f>
        <v>0</v>
      </c>
      <c r="E136" s="24">
        <f t="shared" ref="E136:E141" si="9">C136+D136</f>
        <v>0</v>
      </c>
      <c r="F136" s="25"/>
      <c r="G136" s="17">
        <f t="shared" ref="G136:I136" si="10">SUMIF($B$125:$B$134,"FGS-1",$G$125:$G$134)</f>
        <v>0</v>
      </c>
      <c r="H136" s="17">
        <f t="shared" si="10"/>
        <v>0</v>
      </c>
      <c r="I136" s="17">
        <f t="shared" si="10"/>
        <v>0</v>
      </c>
      <c r="J136" s="18"/>
      <c r="K136" s="18"/>
      <c r="L136" s="18"/>
      <c r="M136" s="18"/>
      <c r="N136" s="18"/>
      <c r="O136" s="18"/>
      <c r="P136" s="18"/>
      <c r="Q136" s="18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</row>
    <row r="137" spans="1:30" ht="14.4" x14ac:dyDescent="0.25">
      <c r="A137" s="23" t="s">
        <v>92</v>
      </c>
      <c r="B137" s="39" t="s">
        <v>93</v>
      </c>
      <c r="C137" s="24">
        <f>SUMIFS($E$125:$E$134,$B$125:$B$134,"FGS-2",$D$125:$D$134,"&lt;&gt;VAGO")</f>
        <v>0</v>
      </c>
      <c r="D137" s="24">
        <f>SUMIFS($E$125:$E$134,$B$125:$B$134,"FGS-2",$D$125:$D$134,"VAGO")</f>
        <v>0</v>
      </c>
      <c r="E137" s="24">
        <f t="shared" si="9"/>
        <v>0</v>
      </c>
      <c r="F137" s="28"/>
      <c r="G137" s="17">
        <f t="shared" ref="G137:I137" si="11">SUMIF($B$125:$B$134,"FGS-2",$G$125:$G$134)</f>
        <v>0</v>
      </c>
      <c r="H137" s="17">
        <f t="shared" si="11"/>
        <v>0</v>
      </c>
      <c r="I137" s="17">
        <f t="shared" si="11"/>
        <v>0</v>
      </c>
      <c r="J137" s="18"/>
      <c r="K137" s="18"/>
      <c r="L137" s="18"/>
      <c r="M137" s="18"/>
      <c r="N137" s="18"/>
      <c r="O137" s="18"/>
      <c r="P137" s="18"/>
      <c r="Q137" s="18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</row>
    <row r="138" spans="1:30" ht="14.4" x14ac:dyDescent="0.25">
      <c r="A138" s="23" t="s">
        <v>94</v>
      </c>
      <c r="B138" s="39" t="s">
        <v>95</v>
      </c>
      <c r="C138" s="24">
        <f>SUMIFS($E$125:$E$134,$B$125:$B$134,"FGS-3",$D$125:$D$134,"&lt;&gt;VAGO")</f>
        <v>0</v>
      </c>
      <c r="D138" s="24">
        <f>SUMIFS($E$125:$E$134,$B$125:$B$134,"FGS-3",$D$125:$D$134,"VAGO")</f>
        <v>0</v>
      </c>
      <c r="E138" s="24">
        <f t="shared" si="9"/>
        <v>0</v>
      </c>
      <c r="F138" s="28"/>
      <c r="G138" s="17">
        <f t="shared" ref="G138:I138" si="12">SUMIF($B$125:$B$134,"FGS-3",$G$125:$G$134)</f>
        <v>0</v>
      </c>
      <c r="H138" s="17">
        <f t="shared" si="12"/>
        <v>0</v>
      </c>
      <c r="I138" s="17">
        <f t="shared" si="12"/>
        <v>0</v>
      </c>
      <c r="J138" s="18"/>
      <c r="K138" s="18"/>
      <c r="L138" s="18"/>
      <c r="M138" s="18"/>
      <c r="N138" s="18"/>
      <c r="O138" s="18"/>
      <c r="P138" s="18"/>
      <c r="Q138" s="18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</row>
    <row r="139" spans="1:30" ht="14.4" x14ac:dyDescent="0.25">
      <c r="A139" s="29" t="s">
        <v>96</v>
      </c>
      <c r="B139" s="44" t="s">
        <v>97</v>
      </c>
      <c r="C139" s="24">
        <f>SUMIFS($E$125:$E$134,$B$125:$B$134,"FGA-1",$D$125:$D$134,"&lt;&gt;VAGO")</f>
        <v>0</v>
      </c>
      <c r="D139" s="24">
        <f>SUMIFS($E$125:$E$134,$B$125:$B$134,"FGA-1",$D$125:$D$134,"VAGO")</f>
        <v>0</v>
      </c>
      <c r="E139" s="24">
        <f t="shared" si="9"/>
        <v>0</v>
      </c>
      <c r="F139" s="30"/>
      <c r="G139" s="17">
        <f t="shared" ref="G139:I139" si="13">SUMIF($B$125:$B$134,"FGA-1",$G$125:$G$134)</f>
        <v>0</v>
      </c>
      <c r="H139" s="17">
        <f t="shared" si="13"/>
        <v>0</v>
      </c>
      <c r="I139" s="17">
        <f t="shared" si="13"/>
        <v>0</v>
      </c>
      <c r="J139" s="18"/>
      <c r="K139" s="18"/>
      <c r="L139" s="18"/>
      <c r="M139" s="18"/>
      <c r="N139" s="18"/>
      <c r="O139" s="18"/>
      <c r="P139" s="18"/>
      <c r="Q139" s="18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</row>
    <row r="140" spans="1:30" ht="14.4" x14ac:dyDescent="0.25">
      <c r="A140" s="23" t="s">
        <v>98</v>
      </c>
      <c r="B140" s="39" t="s">
        <v>99</v>
      </c>
      <c r="C140" s="24">
        <f>SUMIFS($E$125:$E$134,$B$125:$B$134,"FGA-2",$D$125:$D$134,"&lt;&gt;VAGO")</f>
        <v>0</v>
      </c>
      <c r="D140" s="24">
        <f>SUMIFS($E$125:$E$134,$B$125:$B$134,"FGA-2",$D$125:$D$134,"VAGO")</f>
        <v>0</v>
      </c>
      <c r="E140" s="24">
        <f t="shared" si="9"/>
        <v>0</v>
      </c>
      <c r="F140" s="30"/>
      <c r="G140" s="17">
        <f t="shared" ref="G140:I140" si="14">SUMIF($B$125:$B$134,"FGA-2",$G$125:$G$134)</f>
        <v>0</v>
      </c>
      <c r="H140" s="17">
        <f t="shared" si="14"/>
        <v>0</v>
      </c>
      <c r="I140" s="17">
        <f t="shared" si="14"/>
        <v>0</v>
      </c>
      <c r="J140" s="18"/>
      <c r="K140" s="18"/>
      <c r="L140" s="18"/>
      <c r="M140" s="18"/>
      <c r="N140" s="18"/>
      <c r="O140" s="18"/>
      <c r="P140" s="18"/>
      <c r="Q140" s="18"/>
      <c r="R140" s="34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</row>
    <row r="141" spans="1:30" ht="14.4" x14ac:dyDescent="0.25">
      <c r="A141" s="23" t="s">
        <v>100</v>
      </c>
      <c r="B141" s="39" t="s">
        <v>101</v>
      </c>
      <c r="C141" s="24">
        <f>SUMIFS($E$125:$E$134,$B$125:$B$134,"FGA-3",$D$125:$D$134,"&lt;&gt;VAGO")</f>
        <v>0</v>
      </c>
      <c r="D141" s="24">
        <f>SUMIFS($E$125:$E$134,$B$125:$B$134,"FGA-3",$D$125:$D$134,"VAGO")</f>
        <v>0</v>
      </c>
      <c r="E141" s="24">
        <f t="shared" si="9"/>
        <v>0</v>
      </c>
      <c r="F141" s="28"/>
      <c r="G141" s="17">
        <f t="shared" ref="G141:I141" si="15">SUMIF($B$125:$B$134,"FGA-3",$G$125:$G$134)</f>
        <v>0</v>
      </c>
      <c r="H141" s="17">
        <f t="shared" si="15"/>
        <v>0</v>
      </c>
      <c r="I141" s="17">
        <f t="shared" si="15"/>
        <v>0</v>
      </c>
      <c r="J141" s="18"/>
      <c r="K141" s="18"/>
      <c r="L141" s="18"/>
      <c r="M141" s="18"/>
      <c r="N141" s="18"/>
      <c r="O141" s="18"/>
      <c r="P141" s="18"/>
      <c r="Q141" s="18"/>
      <c r="R141" s="38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</row>
    <row r="142" spans="1:30" ht="27.6" x14ac:dyDescent="0.25">
      <c r="A142" s="20" t="s">
        <v>102</v>
      </c>
      <c r="B142" s="37"/>
      <c r="C142" s="21">
        <f t="shared" ref="C142:E142" si="16">SUM(C136:C141)</f>
        <v>0</v>
      </c>
      <c r="D142" s="21">
        <f t="shared" si="16"/>
        <v>0</v>
      </c>
      <c r="E142" s="21">
        <f t="shared" si="16"/>
        <v>0</v>
      </c>
      <c r="F142" s="37"/>
      <c r="G142" s="40">
        <f t="shared" ref="G142:I142" si="17">SUM(G136:G141)</f>
        <v>0</v>
      </c>
      <c r="H142" s="40">
        <f t="shared" si="17"/>
        <v>0</v>
      </c>
      <c r="I142" s="40">
        <f t="shared" si="17"/>
        <v>0</v>
      </c>
      <c r="J142" s="18"/>
      <c r="K142" s="18"/>
      <c r="L142" s="18"/>
      <c r="M142" s="18"/>
      <c r="N142" s="18"/>
      <c r="O142" s="18"/>
      <c r="P142" s="18"/>
      <c r="Q142" s="18"/>
      <c r="R142" s="38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</row>
    <row r="143" spans="1:30" ht="33" customHeight="1" x14ac:dyDescent="0.25">
      <c r="A143" s="27"/>
      <c r="B143" s="27"/>
      <c r="C143" s="27"/>
      <c r="D143" s="27"/>
      <c r="E143" s="27"/>
      <c r="F143" s="27"/>
      <c r="G143" s="27"/>
      <c r="H143" s="27"/>
      <c r="I143" s="33"/>
      <c r="J143" s="33"/>
      <c r="K143" s="6"/>
      <c r="L143" s="33"/>
      <c r="M143" s="33"/>
      <c r="N143" s="33"/>
      <c r="O143" s="33"/>
      <c r="P143" s="33"/>
      <c r="Q143" s="33"/>
      <c r="R143" s="34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</row>
    <row r="144" spans="1:30" ht="41.4" x14ac:dyDescent="0.25">
      <c r="A144" s="20"/>
      <c r="B144" s="20"/>
      <c r="C144" s="21" t="s">
        <v>103</v>
      </c>
      <c r="D144" s="21" t="s">
        <v>104</v>
      </c>
      <c r="E144" s="21" t="s">
        <v>105</v>
      </c>
      <c r="F144" s="22"/>
      <c r="G144" s="21" t="s">
        <v>106</v>
      </c>
      <c r="H144" s="21" t="s">
        <v>107</v>
      </c>
      <c r="I144" s="21" t="s">
        <v>108</v>
      </c>
      <c r="J144" s="33"/>
      <c r="K144" s="6"/>
      <c r="L144" s="33"/>
      <c r="M144" s="33"/>
      <c r="N144" s="33"/>
      <c r="O144" s="33"/>
      <c r="P144" s="33"/>
      <c r="Q144" s="33"/>
      <c r="R144" s="34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</row>
    <row r="145" spans="1:30" ht="27.6" x14ac:dyDescent="0.25">
      <c r="A145" s="20" t="s">
        <v>109</v>
      </c>
      <c r="B145" s="22"/>
      <c r="C145" s="21">
        <f t="shared" ref="C145:E145" si="18">SUM(C101+C121+C142)</f>
        <v>67</v>
      </c>
      <c r="D145" s="21">
        <f t="shared" si="18"/>
        <v>13</v>
      </c>
      <c r="E145" s="21">
        <f t="shared" si="18"/>
        <v>80</v>
      </c>
      <c r="F145" s="22"/>
      <c r="G145" s="40">
        <f t="shared" ref="G145:I145" si="19">SUM(H101+G121+G142)</f>
        <v>57685.299999999988</v>
      </c>
      <c r="H145" s="40">
        <f t="shared" si="19"/>
        <v>286240.18</v>
      </c>
      <c r="I145" s="40">
        <f t="shared" si="19"/>
        <v>343925.48</v>
      </c>
      <c r="J145" s="33"/>
      <c r="K145" s="6"/>
      <c r="L145" s="33"/>
      <c r="M145" s="33"/>
      <c r="N145" s="33"/>
      <c r="O145" s="33"/>
      <c r="P145" s="33"/>
      <c r="Q145" s="33"/>
      <c r="R145" s="34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</row>
    <row r="146" spans="1:30" ht="30" customHeight="1" x14ac:dyDescent="0.25">
      <c r="A146" s="27"/>
      <c r="B146" s="27"/>
      <c r="C146" s="27"/>
      <c r="D146" s="27"/>
      <c r="E146" s="27"/>
      <c r="F146" s="27"/>
      <c r="G146" s="27"/>
      <c r="H146" s="27"/>
      <c r="I146" s="33"/>
      <c r="J146" s="33"/>
      <c r="K146" s="6"/>
      <c r="L146" s="33"/>
      <c r="M146" s="33"/>
      <c r="N146" s="33"/>
      <c r="O146" s="33"/>
      <c r="P146" s="33"/>
      <c r="Q146" s="33"/>
      <c r="R146" s="34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</row>
    <row r="147" spans="1:30" ht="14.4" x14ac:dyDescent="0.25">
      <c r="A147" s="71" t="s">
        <v>110</v>
      </c>
      <c r="B147" s="66"/>
      <c r="C147" s="66"/>
      <c r="D147" s="66"/>
      <c r="E147" s="66"/>
      <c r="F147" s="67"/>
      <c r="G147" s="18"/>
      <c r="H147" s="27"/>
      <c r="I147" s="27"/>
      <c r="J147" s="27"/>
      <c r="K147" s="18"/>
      <c r="L147" s="27"/>
      <c r="M147" s="33"/>
      <c r="N147" s="33"/>
      <c r="O147" s="33"/>
      <c r="P147" s="33"/>
      <c r="Q147" s="33"/>
      <c r="R147" s="34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</row>
    <row r="148" spans="1:30" ht="14.4" x14ac:dyDescent="0.25">
      <c r="A148" s="75" t="s">
        <v>111</v>
      </c>
      <c r="B148" s="66"/>
      <c r="C148" s="66"/>
      <c r="D148" s="66"/>
      <c r="E148" s="66"/>
      <c r="F148" s="67"/>
      <c r="G148" s="18"/>
      <c r="H148" s="27"/>
      <c r="I148" s="27"/>
      <c r="J148" s="27"/>
      <c r="K148" s="27"/>
      <c r="L148" s="27"/>
      <c r="M148" s="33"/>
      <c r="N148" s="33"/>
      <c r="O148" s="33"/>
      <c r="P148" s="33"/>
      <c r="Q148" s="33"/>
      <c r="R148" s="34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</row>
    <row r="149" spans="1:30" ht="14.4" x14ac:dyDescent="0.25">
      <c r="A149" s="75" t="s">
        <v>112</v>
      </c>
      <c r="B149" s="66"/>
      <c r="C149" s="66"/>
      <c r="D149" s="66"/>
      <c r="E149" s="66"/>
      <c r="F149" s="67"/>
      <c r="G149" s="18"/>
      <c r="H149" s="27"/>
      <c r="I149" s="27"/>
      <c r="J149" s="27"/>
      <c r="K149" s="27"/>
      <c r="L149" s="27"/>
      <c r="M149" s="33"/>
      <c r="N149" s="33"/>
      <c r="O149" s="33"/>
      <c r="P149" s="33"/>
      <c r="Q149" s="33"/>
      <c r="R149" s="34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</row>
    <row r="150" spans="1:30" ht="14.4" x14ac:dyDescent="0.25">
      <c r="A150" s="73" t="s">
        <v>113</v>
      </c>
      <c r="B150" s="66"/>
      <c r="C150" s="66"/>
      <c r="D150" s="66"/>
      <c r="E150" s="66"/>
      <c r="F150" s="67"/>
      <c r="G150" s="18"/>
      <c r="H150" s="27"/>
      <c r="I150" s="27"/>
      <c r="J150" s="27"/>
      <c r="K150" s="27"/>
      <c r="L150" s="27"/>
      <c r="M150" s="33"/>
      <c r="N150" s="33"/>
      <c r="O150" s="33"/>
      <c r="P150" s="33"/>
      <c r="Q150" s="33"/>
      <c r="R150" s="34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</row>
    <row r="151" spans="1:30" ht="14.4" x14ac:dyDescent="0.25">
      <c r="A151" s="73" t="s">
        <v>114</v>
      </c>
      <c r="B151" s="66"/>
      <c r="C151" s="66"/>
      <c r="D151" s="66"/>
      <c r="E151" s="66"/>
      <c r="F151" s="67"/>
      <c r="G151" s="18"/>
      <c r="H151" s="27"/>
      <c r="I151" s="27"/>
      <c r="J151" s="27"/>
      <c r="K151" s="27"/>
      <c r="L151" s="27"/>
      <c r="M151" s="33"/>
      <c r="N151" s="33"/>
      <c r="O151" s="33"/>
      <c r="P151" s="33"/>
      <c r="Q151" s="33"/>
      <c r="R151" s="34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</row>
    <row r="152" spans="1:30" ht="14.4" x14ac:dyDescent="0.25">
      <c r="A152" s="73" t="s">
        <v>115</v>
      </c>
      <c r="B152" s="66"/>
      <c r="C152" s="66"/>
      <c r="D152" s="66"/>
      <c r="E152" s="66"/>
      <c r="F152" s="67"/>
      <c r="G152" s="18"/>
      <c r="H152" s="27"/>
      <c r="I152" s="27"/>
      <c r="J152" s="27"/>
      <c r="K152" s="27"/>
      <c r="L152" s="27"/>
      <c r="M152" s="33"/>
      <c r="N152" s="33"/>
      <c r="O152" s="33"/>
      <c r="P152" s="33"/>
      <c r="Q152" s="33"/>
      <c r="R152" s="34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</row>
    <row r="153" spans="1:30" ht="14.4" x14ac:dyDescent="0.25">
      <c r="A153" s="73"/>
      <c r="B153" s="66"/>
      <c r="C153" s="66"/>
      <c r="D153" s="66"/>
      <c r="E153" s="66"/>
      <c r="F153" s="67"/>
      <c r="G153" s="18"/>
      <c r="H153" s="27"/>
      <c r="I153" s="27"/>
      <c r="J153" s="27"/>
      <c r="K153" s="27"/>
      <c r="L153" s="27"/>
      <c r="M153" s="33"/>
      <c r="N153" s="33"/>
      <c r="O153" s="33"/>
      <c r="P153" s="33"/>
      <c r="Q153" s="33"/>
      <c r="R153" s="34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</row>
    <row r="154" spans="1:30" ht="14.4" x14ac:dyDescent="0.25">
      <c r="A154" s="73"/>
      <c r="B154" s="66"/>
      <c r="C154" s="66"/>
      <c r="D154" s="66"/>
      <c r="E154" s="66"/>
      <c r="F154" s="67"/>
      <c r="G154" s="18"/>
      <c r="H154" s="27"/>
      <c r="I154" s="27"/>
      <c r="J154" s="27"/>
      <c r="K154" s="27"/>
      <c r="L154" s="27"/>
      <c r="M154" s="33"/>
      <c r="N154" s="33"/>
      <c r="O154" s="33"/>
      <c r="P154" s="33"/>
      <c r="Q154" s="33"/>
      <c r="R154" s="34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</row>
    <row r="155" spans="1:30" ht="14.4" x14ac:dyDescent="0.25">
      <c r="A155" s="68"/>
      <c r="B155" s="66"/>
      <c r="C155" s="66"/>
      <c r="D155" s="66"/>
      <c r="E155" s="66"/>
      <c r="F155" s="67"/>
      <c r="G155" s="18"/>
      <c r="H155" s="27"/>
      <c r="I155" s="27"/>
      <c r="J155" s="27"/>
      <c r="K155" s="27"/>
      <c r="L155" s="27"/>
      <c r="M155" s="33"/>
      <c r="N155" s="33"/>
      <c r="O155" s="33"/>
      <c r="P155" s="33"/>
      <c r="Q155" s="33"/>
      <c r="R155" s="34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</row>
    <row r="156" spans="1:30" ht="14.4" x14ac:dyDescent="0.25">
      <c r="A156" s="68"/>
      <c r="B156" s="66"/>
      <c r="C156" s="66"/>
      <c r="D156" s="66"/>
      <c r="E156" s="66"/>
      <c r="F156" s="67"/>
      <c r="G156" s="18"/>
      <c r="H156" s="27"/>
      <c r="I156" s="27"/>
      <c r="J156" s="27"/>
      <c r="K156" s="27"/>
      <c r="L156" s="27"/>
      <c r="M156" s="33"/>
      <c r="N156" s="33"/>
      <c r="O156" s="33"/>
      <c r="P156" s="33"/>
      <c r="Q156" s="33"/>
      <c r="R156" s="34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</row>
    <row r="157" spans="1:30" ht="14.4" x14ac:dyDescent="0.25">
      <c r="A157" s="68"/>
      <c r="B157" s="66"/>
      <c r="C157" s="66"/>
      <c r="D157" s="66"/>
      <c r="E157" s="66"/>
      <c r="F157" s="67"/>
      <c r="G157" s="18"/>
      <c r="H157" s="27"/>
      <c r="I157" s="27"/>
      <c r="J157" s="27"/>
      <c r="K157" s="27"/>
      <c r="L157" s="27"/>
      <c r="M157" s="33"/>
      <c r="N157" s="33"/>
      <c r="O157" s="33"/>
      <c r="P157" s="33"/>
      <c r="Q157" s="33"/>
      <c r="R157" s="34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</row>
    <row r="158" spans="1:30" ht="14.4" x14ac:dyDescent="0.25">
      <c r="A158" s="68"/>
      <c r="B158" s="66"/>
      <c r="C158" s="66"/>
      <c r="D158" s="66"/>
      <c r="E158" s="66"/>
      <c r="F158" s="67"/>
      <c r="G158" s="18"/>
      <c r="H158" s="27"/>
      <c r="I158" s="27"/>
      <c r="J158" s="27"/>
      <c r="K158" s="27"/>
      <c r="L158" s="27"/>
      <c r="M158" s="33"/>
      <c r="N158" s="33"/>
      <c r="O158" s="33"/>
      <c r="P158" s="33"/>
      <c r="Q158" s="33"/>
      <c r="R158" s="34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</row>
    <row r="159" spans="1:30" ht="14.4" x14ac:dyDescent="0.25">
      <c r="A159" s="68"/>
      <c r="B159" s="66"/>
      <c r="C159" s="66"/>
      <c r="D159" s="66"/>
      <c r="E159" s="66"/>
      <c r="F159" s="67"/>
      <c r="G159" s="18"/>
      <c r="H159" s="27"/>
      <c r="I159" s="27"/>
      <c r="J159" s="27"/>
      <c r="K159" s="27"/>
      <c r="L159" s="27"/>
      <c r="M159" s="33"/>
      <c r="N159" s="33"/>
      <c r="O159" s="33"/>
      <c r="P159" s="33"/>
      <c r="Q159" s="33"/>
      <c r="R159" s="34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</row>
    <row r="160" spans="1:30" ht="32.25" customHeight="1" x14ac:dyDescent="0.25">
      <c r="A160" s="69"/>
      <c r="B160" s="70"/>
      <c r="C160" s="70"/>
      <c r="D160" s="70"/>
      <c r="E160" s="70"/>
      <c r="F160" s="70"/>
      <c r="G160" s="18"/>
      <c r="H160" s="27"/>
      <c r="I160" s="27"/>
      <c r="J160" s="27"/>
      <c r="K160" s="27"/>
      <c r="L160" s="27"/>
      <c r="M160" s="33"/>
      <c r="N160" s="33"/>
      <c r="O160" s="33"/>
      <c r="P160" s="33"/>
      <c r="Q160" s="33"/>
      <c r="R160" s="34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</row>
    <row r="161" spans="1:30" ht="14.4" x14ac:dyDescent="0.25">
      <c r="A161" s="71" t="s">
        <v>116</v>
      </c>
      <c r="B161" s="66"/>
      <c r="C161" s="66"/>
      <c r="D161" s="66"/>
      <c r="E161" s="66"/>
      <c r="F161" s="67"/>
      <c r="G161" s="18"/>
      <c r="H161" s="27"/>
      <c r="I161" s="27"/>
      <c r="J161" s="27"/>
      <c r="K161" s="27"/>
      <c r="L161" s="27"/>
      <c r="M161" s="33"/>
      <c r="N161" s="33"/>
      <c r="O161" s="33"/>
      <c r="P161" s="33"/>
      <c r="Q161" s="33"/>
      <c r="R161" s="34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</row>
    <row r="162" spans="1:30" ht="14.4" x14ac:dyDescent="0.25">
      <c r="A162" s="72" t="s">
        <v>117</v>
      </c>
      <c r="B162" s="66"/>
      <c r="C162" s="66"/>
      <c r="D162" s="66"/>
      <c r="E162" s="66"/>
      <c r="F162" s="67"/>
      <c r="G162" s="18"/>
      <c r="H162" s="27"/>
      <c r="I162" s="27"/>
      <c r="J162" s="27"/>
      <c r="K162" s="27"/>
      <c r="L162" s="27"/>
      <c r="M162" s="33"/>
      <c r="N162" s="33"/>
      <c r="O162" s="33"/>
      <c r="P162" s="33"/>
      <c r="Q162" s="33"/>
      <c r="R162" s="34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</row>
    <row r="163" spans="1:30" ht="14.4" x14ac:dyDescent="0.25">
      <c r="A163" s="65" t="s">
        <v>118</v>
      </c>
      <c r="B163" s="66"/>
      <c r="C163" s="66"/>
      <c r="D163" s="66"/>
      <c r="E163" s="66"/>
      <c r="F163" s="67"/>
      <c r="G163" s="18"/>
      <c r="H163" s="27"/>
      <c r="I163" s="27"/>
      <c r="J163" s="27"/>
      <c r="K163" s="27"/>
      <c r="L163" s="27"/>
      <c r="M163" s="33"/>
      <c r="N163" s="33"/>
      <c r="O163" s="33"/>
      <c r="P163" s="33"/>
      <c r="Q163" s="33"/>
      <c r="R163" s="34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</row>
    <row r="164" spans="1:30" ht="14.4" x14ac:dyDescent="0.25">
      <c r="A164" s="65" t="s">
        <v>119</v>
      </c>
      <c r="B164" s="66"/>
      <c r="C164" s="66"/>
      <c r="D164" s="66"/>
      <c r="E164" s="66"/>
      <c r="F164" s="67"/>
      <c r="G164" s="18"/>
      <c r="H164" s="27"/>
      <c r="I164" s="27"/>
      <c r="J164" s="27"/>
      <c r="K164" s="27"/>
      <c r="L164" s="27"/>
      <c r="M164" s="33"/>
      <c r="N164" s="33"/>
      <c r="O164" s="33"/>
      <c r="P164" s="33"/>
      <c r="Q164" s="33"/>
      <c r="R164" s="34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</row>
    <row r="165" spans="1:30" ht="14.4" x14ac:dyDescent="0.25">
      <c r="A165" s="65" t="s">
        <v>120</v>
      </c>
      <c r="B165" s="66"/>
      <c r="C165" s="66"/>
      <c r="D165" s="66"/>
      <c r="E165" s="66"/>
      <c r="F165" s="67"/>
      <c r="G165" s="18"/>
      <c r="H165" s="27"/>
      <c r="I165" s="27"/>
      <c r="J165" s="27"/>
      <c r="K165" s="27"/>
      <c r="L165" s="27"/>
      <c r="M165" s="33"/>
      <c r="N165" s="33"/>
      <c r="O165" s="33"/>
      <c r="P165" s="33"/>
      <c r="Q165" s="33"/>
      <c r="R165" s="34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</row>
    <row r="166" spans="1:30" ht="14.4" x14ac:dyDescent="0.25">
      <c r="A166" s="65" t="s">
        <v>121</v>
      </c>
      <c r="B166" s="66"/>
      <c r="C166" s="66"/>
      <c r="D166" s="66"/>
      <c r="E166" s="66"/>
      <c r="F166" s="67"/>
      <c r="G166" s="18"/>
      <c r="H166" s="27"/>
      <c r="I166" s="27"/>
      <c r="J166" s="27"/>
      <c r="K166" s="27"/>
      <c r="L166" s="27"/>
      <c r="M166" s="33"/>
      <c r="N166" s="33"/>
      <c r="O166" s="33"/>
      <c r="P166" s="33"/>
      <c r="Q166" s="33"/>
      <c r="R166" s="34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</row>
    <row r="167" spans="1:30" ht="14.4" x14ac:dyDescent="0.25">
      <c r="A167" s="65" t="s">
        <v>122</v>
      </c>
      <c r="B167" s="66"/>
      <c r="C167" s="66"/>
      <c r="D167" s="66"/>
      <c r="E167" s="66"/>
      <c r="F167" s="67"/>
      <c r="G167" s="18"/>
      <c r="H167" s="27"/>
      <c r="I167" s="27"/>
      <c r="J167" s="27"/>
      <c r="K167" s="27"/>
      <c r="L167" s="27"/>
      <c r="M167" s="33"/>
      <c r="N167" s="33"/>
      <c r="O167" s="33"/>
      <c r="P167" s="33"/>
      <c r="Q167" s="33"/>
      <c r="R167" s="34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</row>
    <row r="168" spans="1:30" ht="14.4" x14ac:dyDescent="0.25">
      <c r="A168" s="65" t="s">
        <v>123</v>
      </c>
      <c r="B168" s="66"/>
      <c r="C168" s="66"/>
      <c r="D168" s="66"/>
      <c r="E168" s="66"/>
      <c r="F168" s="67"/>
      <c r="G168" s="18"/>
      <c r="H168" s="27"/>
      <c r="I168" s="27"/>
      <c r="J168" s="27"/>
      <c r="K168" s="27"/>
      <c r="L168" s="27"/>
      <c r="M168" s="33"/>
      <c r="N168" s="33"/>
      <c r="O168" s="33"/>
      <c r="P168" s="33"/>
      <c r="Q168" s="33"/>
      <c r="R168" s="34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</row>
    <row r="169" spans="1:30" ht="14.4" x14ac:dyDescent="0.25">
      <c r="A169" s="65" t="s">
        <v>124</v>
      </c>
      <c r="B169" s="66"/>
      <c r="C169" s="66"/>
      <c r="D169" s="66"/>
      <c r="E169" s="66"/>
      <c r="F169" s="67"/>
      <c r="G169" s="18"/>
      <c r="H169" s="27"/>
      <c r="I169" s="27"/>
      <c r="J169" s="27"/>
      <c r="K169" s="27"/>
      <c r="L169" s="27"/>
      <c r="M169" s="33"/>
      <c r="N169" s="33"/>
      <c r="O169" s="33"/>
      <c r="P169" s="33"/>
      <c r="Q169" s="33"/>
      <c r="R169" s="34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</row>
    <row r="170" spans="1:30" ht="14.4" x14ac:dyDescent="0.25">
      <c r="A170" s="65" t="s">
        <v>125</v>
      </c>
      <c r="B170" s="66"/>
      <c r="C170" s="66"/>
      <c r="D170" s="66"/>
      <c r="E170" s="66"/>
      <c r="F170" s="67"/>
      <c r="G170" s="18"/>
      <c r="H170" s="27"/>
      <c r="I170" s="27"/>
      <c r="J170" s="27"/>
      <c r="K170" s="27"/>
      <c r="L170" s="27"/>
      <c r="M170" s="33"/>
      <c r="N170" s="33"/>
      <c r="O170" s="33"/>
      <c r="P170" s="33"/>
      <c r="Q170" s="33"/>
      <c r="R170" s="34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</row>
    <row r="171" spans="1:30" ht="14.4" x14ac:dyDescent="0.25">
      <c r="A171" s="65" t="s">
        <v>126</v>
      </c>
      <c r="B171" s="66"/>
      <c r="C171" s="66"/>
      <c r="D171" s="66"/>
      <c r="E171" s="66"/>
      <c r="F171" s="67"/>
      <c r="G171" s="18"/>
      <c r="H171" s="27"/>
      <c r="I171" s="27"/>
      <c r="J171" s="27"/>
      <c r="K171" s="27"/>
      <c r="L171" s="27"/>
      <c r="M171" s="33"/>
      <c r="N171" s="33"/>
      <c r="O171" s="33"/>
      <c r="P171" s="33"/>
      <c r="Q171" s="33"/>
      <c r="R171" s="34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</row>
    <row r="172" spans="1:30" ht="14.4" x14ac:dyDescent="0.25">
      <c r="A172" s="65" t="s">
        <v>127</v>
      </c>
      <c r="B172" s="66"/>
      <c r="C172" s="66"/>
      <c r="D172" s="66"/>
      <c r="E172" s="66"/>
      <c r="F172" s="67"/>
      <c r="G172" s="18"/>
      <c r="H172" s="27"/>
      <c r="I172" s="27"/>
      <c r="J172" s="27"/>
      <c r="K172" s="27"/>
      <c r="L172" s="27"/>
      <c r="M172" s="33"/>
      <c r="N172" s="33"/>
      <c r="O172" s="33"/>
      <c r="P172" s="33"/>
      <c r="Q172" s="33"/>
      <c r="R172" s="34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</row>
    <row r="173" spans="1:30" ht="14.4" x14ac:dyDescent="0.25">
      <c r="A173" s="65" t="s">
        <v>128</v>
      </c>
      <c r="B173" s="66"/>
      <c r="C173" s="66"/>
      <c r="D173" s="66"/>
      <c r="E173" s="66"/>
      <c r="F173" s="67"/>
      <c r="G173" s="18"/>
      <c r="H173" s="27"/>
      <c r="I173" s="27"/>
      <c r="J173" s="27"/>
      <c r="K173" s="27"/>
      <c r="L173" s="27"/>
      <c r="M173" s="33"/>
      <c r="N173" s="33"/>
      <c r="O173" s="33"/>
      <c r="P173" s="33"/>
      <c r="Q173" s="33"/>
      <c r="R173" s="34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</row>
    <row r="174" spans="1:30" ht="14.4" x14ac:dyDescent="0.25">
      <c r="A174" s="65" t="s">
        <v>129</v>
      </c>
      <c r="B174" s="66"/>
      <c r="C174" s="66"/>
      <c r="D174" s="66"/>
      <c r="E174" s="66"/>
      <c r="F174" s="67"/>
      <c r="G174" s="18"/>
      <c r="H174" s="27"/>
      <c r="I174" s="27"/>
      <c r="J174" s="27"/>
      <c r="K174" s="27"/>
      <c r="L174" s="27"/>
      <c r="M174" s="33"/>
      <c r="N174" s="33"/>
      <c r="O174" s="33"/>
      <c r="P174" s="33"/>
      <c r="Q174" s="33"/>
      <c r="R174" s="34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</row>
    <row r="175" spans="1:30" ht="14.4" x14ac:dyDescent="0.25">
      <c r="A175" s="65" t="s">
        <v>130</v>
      </c>
      <c r="B175" s="66"/>
      <c r="C175" s="66"/>
      <c r="D175" s="66"/>
      <c r="E175" s="66"/>
      <c r="F175" s="67"/>
      <c r="G175" s="18"/>
      <c r="H175" s="27"/>
      <c r="I175" s="27"/>
      <c r="J175" s="27"/>
      <c r="K175" s="27"/>
      <c r="L175" s="27"/>
      <c r="M175" s="33"/>
      <c r="N175" s="33"/>
      <c r="O175" s="33"/>
      <c r="P175" s="33"/>
      <c r="Q175" s="33"/>
      <c r="R175" s="34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</row>
    <row r="176" spans="1:30" ht="14.4" x14ac:dyDescent="0.25">
      <c r="A176" s="65" t="s">
        <v>131</v>
      </c>
      <c r="B176" s="66"/>
      <c r="C176" s="66"/>
      <c r="D176" s="66"/>
      <c r="E176" s="66"/>
      <c r="F176" s="67"/>
      <c r="G176" s="18"/>
      <c r="H176" s="27"/>
      <c r="I176" s="27"/>
      <c r="J176" s="27"/>
      <c r="K176" s="27"/>
      <c r="L176" s="27"/>
      <c r="M176" s="33"/>
      <c r="N176" s="33"/>
      <c r="O176" s="33"/>
      <c r="P176" s="33"/>
      <c r="Q176" s="33"/>
      <c r="R176" s="34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</row>
    <row r="177" spans="1:30" ht="14.4" x14ac:dyDescent="0.25">
      <c r="A177" s="65" t="s">
        <v>132</v>
      </c>
      <c r="B177" s="66"/>
      <c r="C177" s="66"/>
      <c r="D177" s="66"/>
      <c r="E177" s="66"/>
      <c r="F177" s="67"/>
      <c r="G177" s="18"/>
      <c r="H177" s="27"/>
      <c r="I177" s="27"/>
      <c r="J177" s="27"/>
      <c r="K177" s="27"/>
      <c r="L177" s="27"/>
      <c r="M177" s="33"/>
      <c r="N177" s="33"/>
      <c r="O177" s="33"/>
      <c r="P177" s="33"/>
      <c r="Q177" s="33"/>
      <c r="R177" s="34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</row>
    <row r="178" spans="1:30" ht="14.4" x14ac:dyDescent="0.25">
      <c r="A178" s="65" t="s">
        <v>133</v>
      </c>
      <c r="B178" s="66"/>
      <c r="C178" s="66"/>
      <c r="D178" s="66"/>
      <c r="E178" s="66"/>
      <c r="F178" s="67"/>
      <c r="G178" s="18"/>
      <c r="H178" s="27"/>
      <c r="I178" s="27"/>
      <c r="J178" s="27"/>
      <c r="K178" s="27"/>
      <c r="L178" s="27"/>
      <c r="M178" s="33"/>
      <c r="N178" s="33"/>
      <c r="O178" s="33"/>
      <c r="P178" s="33"/>
      <c r="Q178" s="33"/>
      <c r="R178" s="34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</row>
    <row r="179" spans="1:30" ht="14.4" x14ac:dyDescent="0.25">
      <c r="A179" s="65" t="s">
        <v>134</v>
      </c>
      <c r="B179" s="66"/>
      <c r="C179" s="66"/>
      <c r="D179" s="66"/>
      <c r="E179" s="66"/>
      <c r="F179" s="67"/>
      <c r="G179" s="18"/>
      <c r="H179" s="27"/>
      <c r="I179" s="27"/>
      <c r="J179" s="27"/>
      <c r="K179" s="27"/>
      <c r="L179" s="27"/>
      <c r="M179" s="33"/>
      <c r="N179" s="33"/>
      <c r="O179" s="33"/>
      <c r="P179" s="33"/>
      <c r="Q179" s="33"/>
      <c r="R179" s="34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</row>
    <row r="180" spans="1:30" ht="14.4" x14ac:dyDescent="0.25">
      <c r="A180" s="65" t="s">
        <v>135</v>
      </c>
      <c r="B180" s="66"/>
      <c r="C180" s="66"/>
      <c r="D180" s="66"/>
      <c r="E180" s="66"/>
      <c r="F180" s="67"/>
      <c r="G180" s="18"/>
      <c r="H180" s="27"/>
      <c r="I180" s="27"/>
      <c r="J180" s="27"/>
      <c r="K180" s="27"/>
      <c r="L180" s="27"/>
      <c r="M180" s="33"/>
      <c r="N180" s="33"/>
      <c r="O180" s="33"/>
      <c r="P180" s="33"/>
      <c r="Q180" s="33"/>
      <c r="R180" s="34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</row>
    <row r="181" spans="1:30" ht="14.4" x14ac:dyDescent="0.25">
      <c r="A181" s="65" t="s">
        <v>136</v>
      </c>
      <c r="B181" s="66"/>
      <c r="C181" s="66"/>
      <c r="D181" s="66"/>
      <c r="E181" s="66"/>
      <c r="F181" s="67"/>
      <c r="G181" s="18"/>
      <c r="H181" s="27"/>
      <c r="I181" s="27"/>
      <c r="J181" s="27"/>
      <c r="K181" s="27"/>
      <c r="L181" s="27"/>
      <c r="M181" s="33"/>
      <c r="N181" s="33"/>
      <c r="O181" s="33"/>
      <c r="P181" s="33"/>
      <c r="Q181" s="33"/>
      <c r="R181" s="34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</row>
    <row r="182" spans="1:30" ht="14.4" x14ac:dyDescent="0.25">
      <c r="A182" s="65" t="s">
        <v>137</v>
      </c>
      <c r="B182" s="66"/>
      <c r="C182" s="66"/>
      <c r="D182" s="66"/>
      <c r="E182" s="66"/>
      <c r="F182" s="67"/>
      <c r="G182" s="18"/>
      <c r="H182" s="27"/>
      <c r="I182" s="27"/>
      <c r="J182" s="27"/>
      <c r="K182" s="27"/>
      <c r="L182" s="27"/>
      <c r="M182" s="33"/>
      <c r="N182" s="33"/>
      <c r="O182" s="33"/>
      <c r="P182" s="33"/>
      <c r="Q182" s="33"/>
      <c r="R182" s="34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</row>
    <row r="183" spans="1:30" ht="14.4" x14ac:dyDescent="0.25">
      <c r="A183" s="65" t="s">
        <v>138</v>
      </c>
      <c r="B183" s="66"/>
      <c r="C183" s="66"/>
      <c r="D183" s="66"/>
      <c r="E183" s="66"/>
      <c r="F183" s="67"/>
      <c r="G183" s="18"/>
      <c r="H183" s="27"/>
      <c r="I183" s="27"/>
      <c r="J183" s="27"/>
      <c r="K183" s="27"/>
      <c r="L183" s="27"/>
      <c r="M183" s="33"/>
      <c r="N183" s="33"/>
      <c r="O183" s="33"/>
      <c r="P183" s="33"/>
      <c r="Q183" s="33"/>
      <c r="R183" s="34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</row>
    <row r="184" spans="1:30" ht="14.4" x14ac:dyDescent="0.25">
      <c r="A184" s="65" t="s">
        <v>139</v>
      </c>
      <c r="B184" s="66"/>
      <c r="C184" s="66"/>
      <c r="D184" s="66"/>
      <c r="E184" s="66"/>
      <c r="F184" s="67"/>
      <c r="G184" s="18"/>
      <c r="H184" s="27"/>
      <c r="I184" s="27"/>
      <c r="J184" s="27"/>
      <c r="K184" s="27"/>
      <c r="L184" s="27"/>
      <c r="M184" s="33"/>
      <c r="N184" s="33"/>
      <c r="O184" s="33"/>
      <c r="P184" s="33"/>
      <c r="Q184" s="33"/>
      <c r="R184" s="34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</row>
    <row r="185" spans="1:30" ht="14.4" x14ac:dyDescent="0.25">
      <c r="A185" s="65" t="s">
        <v>140</v>
      </c>
      <c r="B185" s="66"/>
      <c r="C185" s="66"/>
      <c r="D185" s="66"/>
      <c r="E185" s="66"/>
      <c r="F185" s="67"/>
      <c r="G185" s="18"/>
      <c r="H185" s="27"/>
      <c r="I185" s="27"/>
      <c r="J185" s="27"/>
      <c r="K185" s="27"/>
      <c r="L185" s="27"/>
      <c r="M185" s="33"/>
      <c r="N185" s="33"/>
      <c r="O185" s="33"/>
      <c r="P185" s="33"/>
      <c r="Q185" s="33"/>
      <c r="R185" s="45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</row>
    <row r="186" spans="1:30" ht="14.4" x14ac:dyDescent="0.25">
      <c r="A186" s="65" t="s">
        <v>141</v>
      </c>
      <c r="B186" s="66"/>
      <c r="C186" s="66"/>
      <c r="D186" s="66"/>
      <c r="E186" s="66"/>
      <c r="F186" s="67"/>
      <c r="G186" s="18"/>
      <c r="H186" s="27"/>
      <c r="I186" s="27"/>
      <c r="J186" s="27"/>
      <c r="K186" s="27"/>
      <c r="L186" s="27"/>
      <c r="M186" s="33"/>
      <c r="N186" s="33"/>
      <c r="O186" s="33"/>
      <c r="P186" s="33"/>
      <c r="Q186" s="33"/>
      <c r="R186" s="45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</row>
    <row r="187" spans="1:30" ht="14.4" x14ac:dyDescent="0.25">
      <c r="A187" s="65" t="s">
        <v>142</v>
      </c>
      <c r="B187" s="66"/>
      <c r="C187" s="66"/>
      <c r="D187" s="66"/>
      <c r="E187" s="66"/>
      <c r="F187" s="67"/>
      <c r="G187" s="18"/>
      <c r="H187" s="27"/>
      <c r="I187" s="27"/>
      <c r="J187" s="27"/>
      <c r="K187" s="27"/>
      <c r="L187" s="27"/>
      <c r="M187" s="33"/>
      <c r="N187" s="33"/>
      <c r="O187" s="33"/>
      <c r="P187" s="33"/>
      <c r="Q187" s="33"/>
      <c r="R187" s="45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</row>
    <row r="188" spans="1:30" ht="14.4" x14ac:dyDescent="0.25">
      <c r="A188" s="65" t="s">
        <v>143</v>
      </c>
      <c r="B188" s="66"/>
      <c r="C188" s="66"/>
      <c r="D188" s="66"/>
      <c r="E188" s="66"/>
      <c r="F188" s="67"/>
      <c r="G188" s="18"/>
      <c r="H188" s="27"/>
      <c r="I188" s="27"/>
      <c r="J188" s="27"/>
      <c r="K188" s="27"/>
      <c r="L188" s="27"/>
      <c r="M188" s="33"/>
      <c r="N188" s="33"/>
      <c r="O188" s="33"/>
      <c r="P188" s="33"/>
      <c r="Q188" s="33"/>
      <c r="R188" s="45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</row>
    <row r="189" spans="1:30" ht="14.4" x14ac:dyDescent="0.25">
      <c r="A189" s="65" t="s">
        <v>144</v>
      </c>
      <c r="B189" s="66"/>
      <c r="C189" s="66"/>
      <c r="D189" s="66"/>
      <c r="E189" s="66"/>
      <c r="F189" s="67"/>
      <c r="G189" s="18"/>
      <c r="H189" s="27"/>
      <c r="I189" s="27"/>
      <c r="J189" s="27"/>
      <c r="K189" s="27"/>
      <c r="L189" s="27"/>
      <c r="M189" s="33"/>
      <c r="N189" s="33"/>
      <c r="O189" s="33"/>
      <c r="P189" s="33"/>
      <c r="Q189" s="33"/>
      <c r="R189" s="45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</row>
    <row r="190" spans="1:30" ht="14.4" x14ac:dyDescent="0.25">
      <c r="A190" s="65" t="s">
        <v>145</v>
      </c>
      <c r="B190" s="66"/>
      <c r="C190" s="66"/>
      <c r="D190" s="66"/>
      <c r="E190" s="66"/>
      <c r="F190" s="67"/>
      <c r="G190" s="18"/>
      <c r="H190" s="27"/>
      <c r="I190" s="27"/>
      <c r="J190" s="27"/>
      <c r="K190" s="27"/>
      <c r="L190" s="27"/>
      <c r="M190" s="33"/>
      <c r="N190" s="33"/>
      <c r="O190" s="33"/>
      <c r="P190" s="33"/>
      <c r="Q190" s="33"/>
      <c r="R190" s="45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</row>
    <row r="191" spans="1:30" ht="14.4" x14ac:dyDescent="0.25">
      <c r="A191" s="65" t="s">
        <v>146</v>
      </c>
      <c r="B191" s="66"/>
      <c r="C191" s="66"/>
      <c r="D191" s="66"/>
      <c r="E191" s="66"/>
      <c r="F191" s="67"/>
      <c r="G191" s="18"/>
      <c r="H191" s="27"/>
      <c r="I191" s="27"/>
      <c r="J191" s="27"/>
      <c r="K191" s="27"/>
      <c r="L191" s="27"/>
      <c r="M191" s="33"/>
      <c r="N191" s="33"/>
      <c r="O191" s="33"/>
      <c r="P191" s="33"/>
      <c r="Q191" s="33"/>
      <c r="R191" s="45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</row>
    <row r="192" spans="1:30" ht="14.4" x14ac:dyDescent="0.25">
      <c r="A192" s="65" t="s">
        <v>147</v>
      </c>
      <c r="B192" s="66"/>
      <c r="C192" s="66"/>
      <c r="D192" s="66"/>
      <c r="E192" s="66"/>
      <c r="F192" s="67"/>
      <c r="G192" s="18"/>
      <c r="H192" s="27"/>
      <c r="I192" s="27"/>
      <c r="J192" s="27"/>
      <c r="K192" s="27"/>
      <c r="L192" s="27"/>
      <c r="M192" s="33"/>
      <c r="N192" s="33"/>
      <c r="O192" s="33"/>
      <c r="P192" s="33"/>
      <c r="Q192" s="33"/>
      <c r="R192" s="45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</row>
    <row r="193" spans="1:30" ht="14.4" x14ac:dyDescent="0.25">
      <c r="A193" s="65" t="s">
        <v>148</v>
      </c>
      <c r="B193" s="66"/>
      <c r="C193" s="66"/>
      <c r="D193" s="66"/>
      <c r="E193" s="66"/>
      <c r="F193" s="67"/>
      <c r="G193" s="18"/>
      <c r="H193" s="27"/>
      <c r="I193" s="27"/>
      <c r="J193" s="27"/>
      <c r="K193" s="27"/>
      <c r="L193" s="27"/>
      <c r="M193" s="33"/>
      <c r="N193" s="33"/>
      <c r="O193" s="33"/>
      <c r="P193" s="33"/>
      <c r="Q193" s="33"/>
      <c r="R193" s="45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</row>
    <row r="194" spans="1:30" ht="14.4" x14ac:dyDescent="0.25">
      <c r="A194" s="65" t="s">
        <v>149</v>
      </c>
      <c r="B194" s="66"/>
      <c r="C194" s="66"/>
      <c r="D194" s="66"/>
      <c r="E194" s="66"/>
      <c r="F194" s="67"/>
      <c r="G194" s="18"/>
      <c r="H194" s="27"/>
      <c r="I194" s="27"/>
      <c r="J194" s="27"/>
      <c r="K194" s="27"/>
      <c r="L194" s="27"/>
      <c r="M194" s="33"/>
      <c r="N194" s="33"/>
      <c r="O194" s="33"/>
      <c r="P194" s="33"/>
      <c r="Q194" s="33"/>
      <c r="R194" s="45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</row>
    <row r="195" spans="1:30" ht="14.4" x14ac:dyDescent="0.25">
      <c r="A195" s="65" t="s">
        <v>150</v>
      </c>
      <c r="B195" s="66"/>
      <c r="C195" s="66"/>
      <c r="D195" s="66"/>
      <c r="E195" s="66"/>
      <c r="F195" s="67"/>
      <c r="G195" s="18"/>
      <c r="H195" s="27"/>
      <c r="I195" s="27"/>
      <c r="J195" s="27"/>
      <c r="K195" s="27"/>
      <c r="L195" s="27"/>
      <c r="M195" s="33"/>
      <c r="N195" s="33"/>
      <c r="O195" s="33"/>
      <c r="P195" s="33"/>
      <c r="Q195" s="33"/>
      <c r="R195" s="45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</row>
    <row r="196" spans="1:30" ht="14.4" x14ac:dyDescent="0.25">
      <c r="A196" s="65" t="s">
        <v>151</v>
      </c>
      <c r="B196" s="66"/>
      <c r="C196" s="66"/>
      <c r="D196" s="66"/>
      <c r="E196" s="66"/>
      <c r="F196" s="67"/>
      <c r="G196" s="18"/>
      <c r="H196" s="27"/>
      <c r="I196" s="27"/>
      <c r="J196" s="27"/>
      <c r="K196" s="27"/>
      <c r="L196" s="27"/>
      <c r="M196" s="33"/>
      <c r="N196" s="33"/>
      <c r="O196" s="33"/>
      <c r="P196" s="33"/>
      <c r="Q196" s="33"/>
      <c r="R196" s="45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</row>
    <row r="197" spans="1:30" ht="14.4" x14ac:dyDescent="0.25">
      <c r="A197" s="65" t="s">
        <v>152</v>
      </c>
      <c r="B197" s="66"/>
      <c r="C197" s="66"/>
      <c r="D197" s="66"/>
      <c r="E197" s="66"/>
      <c r="F197" s="67"/>
      <c r="G197" s="18"/>
      <c r="H197" s="27"/>
      <c r="I197" s="27"/>
      <c r="J197" s="27"/>
      <c r="K197" s="27"/>
      <c r="L197" s="27"/>
      <c r="M197" s="33"/>
      <c r="N197" s="33"/>
      <c r="O197" s="33"/>
      <c r="P197" s="33"/>
      <c r="Q197" s="33"/>
      <c r="R197" s="45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</row>
    <row r="198" spans="1:30" ht="14.4" x14ac:dyDescent="0.25">
      <c r="A198" s="65" t="s">
        <v>153</v>
      </c>
      <c r="B198" s="66"/>
      <c r="C198" s="66"/>
      <c r="D198" s="66"/>
      <c r="E198" s="66"/>
      <c r="F198" s="67"/>
      <c r="G198" s="18"/>
      <c r="H198" s="27"/>
      <c r="I198" s="27"/>
      <c r="J198" s="27"/>
      <c r="K198" s="27"/>
      <c r="L198" s="27"/>
      <c r="M198" s="33"/>
      <c r="N198" s="33"/>
      <c r="O198" s="33"/>
      <c r="P198" s="33"/>
      <c r="Q198" s="33"/>
      <c r="R198" s="45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</row>
    <row r="199" spans="1:30" ht="14.4" x14ac:dyDescent="0.25">
      <c r="A199" s="65" t="s">
        <v>154</v>
      </c>
      <c r="B199" s="66"/>
      <c r="C199" s="66"/>
      <c r="D199" s="66"/>
      <c r="E199" s="66"/>
      <c r="F199" s="67"/>
      <c r="G199" s="18"/>
      <c r="H199" s="27"/>
      <c r="I199" s="27"/>
      <c r="J199" s="27"/>
      <c r="K199" s="27"/>
      <c r="L199" s="27"/>
      <c r="M199" s="33"/>
      <c r="N199" s="33"/>
      <c r="O199" s="33"/>
      <c r="P199" s="33"/>
      <c r="Q199" s="33"/>
      <c r="R199" s="45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</row>
    <row r="200" spans="1:30" ht="14.4" x14ac:dyDescent="0.25">
      <c r="A200" s="65" t="s">
        <v>155</v>
      </c>
      <c r="B200" s="66"/>
      <c r="C200" s="66"/>
      <c r="D200" s="66"/>
      <c r="E200" s="66"/>
      <c r="F200" s="67"/>
      <c r="G200" s="18"/>
      <c r="H200" s="27"/>
      <c r="I200" s="27"/>
      <c r="J200" s="27"/>
      <c r="K200" s="27"/>
      <c r="L200" s="27"/>
      <c r="M200" s="33"/>
      <c r="N200" s="33"/>
      <c r="O200" s="33"/>
      <c r="P200" s="33"/>
      <c r="Q200" s="33"/>
      <c r="R200" s="45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</row>
    <row r="201" spans="1:30" ht="14.4" x14ac:dyDescent="0.25">
      <c r="A201" s="65" t="s">
        <v>156</v>
      </c>
      <c r="B201" s="66"/>
      <c r="C201" s="66"/>
      <c r="D201" s="66"/>
      <c r="E201" s="66"/>
      <c r="F201" s="67"/>
      <c r="G201" s="18"/>
      <c r="H201" s="27"/>
      <c r="I201" s="27"/>
      <c r="J201" s="27"/>
      <c r="K201" s="27"/>
      <c r="L201" s="27"/>
      <c r="M201" s="33"/>
      <c r="N201" s="33"/>
      <c r="O201" s="33"/>
      <c r="P201" s="33"/>
      <c r="Q201" s="33"/>
      <c r="R201" s="45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</row>
    <row r="202" spans="1:30" ht="14.4" x14ac:dyDescent="0.25">
      <c r="A202" s="65" t="s">
        <v>157</v>
      </c>
      <c r="B202" s="66"/>
      <c r="C202" s="66"/>
      <c r="D202" s="66"/>
      <c r="E202" s="66"/>
      <c r="F202" s="67"/>
      <c r="G202" s="18"/>
      <c r="H202" s="27"/>
      <c r="I202" s="27"/>
      <c r="J202" s="27"/>
      <c r="K202" s="27"/>
      <c r="L202" s="27"/>
      <c r="M202" s="33"/>
      <c r="N202" s="33"/>
      <c r="O202" s="33"/>
      <c r="P202" s="33"/>
      <c r="Q202" s="33"/>
      <c r="R202" s="45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</row>
    <row r="203" spans="1:30" ht="13.8" x14ac:dyDescent="0.25">
      <c r="A203" s="65" t="s">
        <v>158</v>
      </c>
      <c r="B203" s="66"/>
      <c r="C203" s="66"/>
      <c r="D203" s="66"/>
      <c r="E203" s="66"/>
      <c r="F203" s="6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</row>
    <row r="204" spans="1:30" ht="13.8" x14ac:dyDescent="0.25">
      <c r="A204" s="65" t="s">
        <v>159</v>
      </c>
      <c r="B204" s="66"/>
      <c r="C204" s="66"/>
      <c r="D204" s="66"/>
      <c r="E204" s="66"/>
      <c r="F204" s="67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</row>
    <row r="205" spans="1:30" ht="13.8" x14ac:dyDescent="0.25">
      <c r="A205" s="65" t="s">
        <v>160</v>
      </c>
      <c r="B205" s="66"/>
      <c r="C205" s="66"/>
      <c r="D205" s="66"/>
      <c r="E205" s="66"/>
      <c r="F205" s="67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</row>
    <row r="206" spans="1:30" ht="13.8" x14ac:dyDescent="0.25">
      <c r="A206" s="65" t="s">
        <v>161</v>
      </c>
      <c r="B206" s="66"/>
      <c r="C206" s="66"/>
      <c r="D206" s="66"/>
      <c r="E206" s="66"/>
      <c r="F206" s="67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</row>
    <row r="207" spans="1:30" ht="13.8" x14ac:dyDescent="0.25">
      <c r="A207" s="65" t="s">
        <v>162</v>
      </c>
      <c r="B207" s="66"/>
      <c r="C207" s="66"/>
      <c r="D207" s="66"/>
      <c r="E207" s="66"/>
      <c r="F207" s="67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</row>
    <row r="208" spans="1:30" ht="13.8" x14ac:dyDescent="0.25">
      <c r="A208" s="65" t="s">
        <v>163</v>
      </c>
      <c r="B208" s="66"/>
      <c r="C208" s="66"/>
      <c r="D208" s="66"/>
      <c r="E208" s="66"/>
      <c r="F208" s="67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</row>
    <row r="209" spans="1:30" ht="13.8" x14ac:dyDescent="0.25">
      <c r="A209" s="65" t="s">
        <v>164</v>
      </c>
      <c r="B209" s="66"/>
      <c r="C209" s="66"/>
      <c r="D209" s="66"/>
      <c r="E209" s="66"/>
      <c r="F209" s="67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</row>
    <row r="210" spans="1:30" ht="13.8" x14ac:dyDescent="0.25">
      <c r="A210" s="65" t="s">
        <v>165</v>
      </c>
      <c r="B210" s="66"/>
      <c r="C210" s="66"/>
      <c r="D210" s="66"/>
      <c r="E210" s="66"/>
      <c r="F210" s="67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</row>
    <row r="211" spans="1:30" ht="13.8" x14ac:dyDescent="0.25">
      <c r="A211" s="65" t="s">
        <v>166</v>
      </c>
      <c r="B211" s="66"/>
      <c r="C211" s="66"/>
      <c r="D211" s="66"/>
      <c r="E211" s="66"/>
      <c r="F211" s="67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</row>
    <row r="212" spans="1:30" ht="13.8" x14ac:dyDescent="0.25">
      <c r="A212" s="65" t="s">
        <v>167</v>
      </c>
      <c r="B212" s="66"/>
      <c r="C212" s="66"/>
      <c r="D212" s="66"/>
      <c r="E212" s="66"/>
      <c r="F212" s="67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</row>
    <row r="213" spans="1:30" ht="13.8" x14ac:dyDescent="0.25">
      <c r="A213" s="65" t="s">
        <v>168</v>
      </c>
      <c r="B213" s="66"/>
      <c r="C213" s="66"/>
      <c r="D213" s="66"/>
      <c r="E213" s="66"/>
      <c r="F213" s="67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</row>
    <row r="214" spans="1:30" ht="13.8" x14ac:dyDescent="0.25">
      <c r="A214" s="65" t="s">
        <v>169</v>
      </c>
      <c r="B214" s="66"/>
      <c r="C214" s="66"/>
      <c r="D214" s="66"/>
      <c r="E214" s="66"/>
      <c r="F214" s="67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</row>
    <row r="215" spans="1:30" ht="13.8" x14ac:dyDescent="0.25">
      <c r="A215" s="65" t="s">
        <v>170</v>
      </c>
      <c r="B215" s="66"/>
      <c r="C215" s="66"/>
      <c r="D215" s="66"/>
      <c r="E215" s="66"/>
      <c r="F215" s="67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</row>
    <row r="216" spans="1:30" ht="13.8" x14ac:dyDescent="0.25">
      <c r="A216" s="65" t="s">
        <v>171</v>
      </c>
      <c r="B216" s="66"/>
      <c r="C216" s="66"/>
      <c r="D216" s="66"/>
      <c r="E216" s="66"/>
      <c r="F216" s="67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</row>
    <row r="217" spans="1:30" ht="13.8" x14ac:dyDescent="0.25">
      <c r="A217" s="65" t="s">
        <v>172</v>
      </c>
      <c r="B217" s="66"/>
      <c r="C217" s="66"/>
      <c r="D217" s="66"/>
      <c r="E217" s="66"/>
      <c r="F217" s="67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</row>
    <row r="218" spans="1:30" ht="13.8" x14ac:dyDescent="0.25">
      <c r="A218" s="65" t="s">
        <v>173</v>
      </c>
      <c r="B218" s="66"/>
      <c r="C218" s="66"/>
      <c r="D218" s="66"/>
      <c r="E218" s="66"/>
      <c r="F218" s="67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</row>
    <row r="219" spans="1:30" ht="13.8" x14ac:dyDescent="0.25">
      <c r="A219" s="65" t="s">
        <v>174</v>
      </c>
      <c r="B219" s="66"/>
      <c r="C219" s="66"/>
      <c r="D219" s="66"/>
      <c r="E219" s="66"/>
      <c r="F219" s="67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</row>
    <row r="220" spans="1:30" ht="13.8" x14ac:dyDescent="0.25">
      <c r="A220" s="65" t="s">
        <v>175</v>
      </c>
      <c r="B220" s="66"/>
      <c r="C220" s="66"/>
      <c r="D220" s="66"/>
      <c r="E220" s="66"/>
      <c r="F220" s="67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</row>
    <row r="221" spans="1:30" ht="13.8" x14ac:dyDescent="0.25">
      <c r="A221" s="65" t="s">
        <v>176</v>
      </c>
      <c r="B221" s="66"/>
      <c r="C221" s="66"/>
      <c r="D221" s="66"/>
      <c r="E221" s="66"/>
      <c r="F221" s="67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</row>
    <row r="222" spans="1:30" ht="13.8" x14ac:dyDescent="0.25">
      <c r="A222" s="65" t="s">
        <v>177</v>
      </c>
      <c r="B222" s="66"/>
      <c r="C222" s="66"/>
      <c r="D222" s="66"/>
      <c r="E222" s="66"/>
      <c r="F222" s="67"/>
      <c r="G222" s="49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</row>
    <row r="223" spans="1:30" ht="13.8" x14ac:dyDescent="0.25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</row>
    <row r="224" spans="1:30" ht="13.8" x14ac:dyDescent="0.25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</row>
    <row r="225" spans="1:17" ht="13.8" x14ac:dyDescent="0.25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</row>
    <row r="226" spans="1:17" ht="13.8" x14ac:dyDescent="0.25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</row>
    <row r="227" spans="1:17" ht="13.8" x14ac:dyDescent="0.25"/>
    <row r="228" spans="1:17" ht="13.8" x14ac:dyDescent="0.25"/>
    <row r="229" spans="1:17" ht="13.8" x14ac:dyDescent="0.25"/>
    <row r="230" spans="1:17" ht="13.8" x14ac:dyDescent="0.25"/>
    <row r="231" spans="1:17" ht="13.8" x14ac:dyDescent="0.25"/>
    <row r="232" spans="1:17" ht="13.8" x14ac:dyDescent="0.25"/>
    <row r="233" spans="1:17" ht="13.8" x14ac:dyDescent="0.25"/>
    <row r="234" spans="1:17" ht="13.8" x14ac:dyDescent="0.25"/>
    <row r="235" spans="1:17" ht="13.8" x14ac:dyDescent="0.25"/>
    <row r="236" spans="1:17" ht="13.8" x14ac:dyDescent="0.25"/>
    <row r="237" spans="1:17" ht="13.8" x14ac:dyDescent="0.25"/>
    <row r="238" spans="1:17" ht="13.8" x14ac:dyDescent="0.25"/>
    <row r="239" spans="1:17" ht="13.8" x14ac:dyDescent="0.25"/>
    <row r="240" spans="1:17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3.8" x14ac:dyDescent="0.25"/>
    <row r="413" ht="13.8" x14ac:dyDescent="0.25"/>
    <row r="414" ht="13.8" x14ac:dyDescent="0.25"/>
    <row r="415" ht="13.8" x14ac:dyDescent="0.25"/>
    <row r="416" ht="13.8" x14ac:dyDescent="0.25"/>
    <row r="417" ht="13.8" x14ac:dyDescent="0.25"/>
    <row r="418" ht="13.8" x14ac:dyDescent="0.25"/>
    <row r="419" ht="13.8" x14ac:dyDescent="0.25"/>
    <row r="420" ht="13.8" x14ac:dyDescent="0.25"/>
    <row r="421" ht="13.8" x14ac:dyDescent="0.25"/>
    <row r="422" ht="13.8" x14ac:dyDescent="0.25"/>
    <row r="423" ht="13.8" x14ac:dyDescent="0.25"/>
    <row r="424" ht="13.8" x14ac:dyDescent="0.25"/>
    <row r="425" ht="13.8" x14ac:dyDescent="0.25"/>
    <row r="426" ht="13.8" x14ac:dyDescent="0.25"/>
    <row r="427" ht="13.8" x14ac:dyDescent="0.25"/>
    <row r="428" ht="13.8" x14ac:dyDescent="0.25"/>
    <row r="429" ht="13.8" x14ac:dyDescent="0.25"/>
    <row r="430" ht="13.8" x14ac:dyDescent="0.25"/>
    <row r="431" ht="13.8" x14ac:dyDescent="0.25"/>
    <row r="432" ht="13.8" x14ac:dyDescent="0.25"/>
    <row r="433" ht="13.8" x14ac:dyDescent="0.25"/>
    <row r="434" ht="13.8" x14ac:dyDescent="0.25"/>
    <row r="435" ht="13.8" x14ac:dyDescent="0.25"/>
    <row r="436" ht="13.8" x14ac:dyDescent="0.25"/>
    <row r="437" ht="13.8" x14ac:dyDescent="0.25"/>
    <row r="438" ht="13.8" x14ac:dyDescent="0.25"/>
    <row r="439" ht="13.8" x14ac:dyDescent="0.25"/>
    <row r="440" ht="13.8" x14ac:dyDescent="0.25"/>
    <row r="441" ht="13.8" x14ac:dyDescent="0.25"/>
    <row r="442" ht="13.8" x14ac:dyDescent="0.25"/>
    <row r="443" ht="13.8" x14ac:dyDescent="0.25"/>
    <row r="444" ht="13.8" x14ac:dyDescent="0.25"/>
    <row r="445" ht="13.8" x14ac:dyDescent="0.25"/>
    <row r="446" ht="13.8" x14ac:dyDescent="0.25"/>
    <row r="447" ht="13.8" x14ac:dyDescent="0.25"/>
    <row r="448" ht="13.8" x14ac:dyDescent="0.25"/>
    <row r="449" ht="13.8" x14ac:dyDescent="0.25"/>
    <row r="450" ht="13.8" x14ac:dyDescent="0.25"/>
    <row r="451" ht="13.8" x14ac:dyDescent="0.25"/>
    <row r="452" ht="13.8" x14ac:dyDescent="0.25"/>
    <row r="453" ht="13.8" x14ac:dyDescent="0.25"/>
    <row r="454" ht="13.8" x14ac:dyDescent="0.25"/>
    <row r="455" ht="13.8" x14ac:dyDescent="0.25"/>
    <row r="456" ht="13.8" x14ac:dyDescent="0.25"/>
    <row r="457" ht="13.8" x14ac:dyDescent="0.25"/>
    <row r="458" ht="13.8" x14ac:dyDescent="0.25"/>
    <row r="459" ht="13.8" x14ac:dyDescent="0.25"/>
    <row r="460" ht="13.8" x14ac:dyDescent="0.25"/>
    <row r="461" ht="13.8" x14ac:dyDescent="0.25"/>
    <row r="462" ht="13.8" x14ac:dyDescent="0.25"/>
    <row r="463" ht="13.8" x14ac:dyDescent="0.25"/>
    <row r="464" ht="13.8" x14ac:dyDescent="0.25"/>
    <row r="465" ht="13.8" x14ac:dyDescent="0.25"/>
    <row r="466" ht="13.8" x14ac:dyDescent="0.25"/>
    <row r="467" ht="13.8" x14ac:dyDescent="0.25"/>
    <row r="468" ht="13.8" x14ac:dyDescent="0.25"/>
    <row r="469" ht="13.8" x14ac:dyDescent="0.25"/>
    <row r="470" ht="13.8" x14ac:dyDescent="0.25"/>
    <row r="471" ht="13.8" x14ac:dyDescent="0.25"/>
    <row r="472" ht="13.8" x14ac:dyDescent="0.25"/>
    <row r="473" ht="13.8" x14ac:dyDescent="0.25"/>
    <row r="474" ht="13.8" x14ac:dyDescent="0.25"/>
    <row r="475" ht="13.8" x14ac:dyDescent="0.25"/>
    <row r="476" ht="13.8" x14ac:dyDescent="0.25"/>
    <row r="477" ht="13.8" x14ac:dyDescent="0.25"/>
    <row r="478" ht="13.8" x14ac:dyDescent="0.25"/>
    <row r="479" ht="13.8" x14ac:dyDescent="0.25"/>
    <row r="480" ht="13.8" x14ac:dyDescent="0.25"/>
    <row r="481" ht="13.8" x14ac:dyDescent="0.25"/>
    <row r="482" ht="13.8" x14ac:dyDescent="0.25"/>
    <row r="483" ht="13.8" x14ac:dyDescent="0.25"/>
    <row r="484" ht="13.8" x14ac:dyDescent="0.25"/>
    <row r="485" ht="13.8" x14ac:dyDescent="0.25"/>
    <row r="486" ht="13.8" x14ac:dyDescent="0.25"/>
    <row r="487" ht="13.8" x14ac:dyDescent="0.25"/>
    <row r="488" ht="13.8" x14ac:dyDescent="0.25"/>
    <row r="489" ht="13.8" x14ac:dyDescent="0.25"/>
    <row r="490" ht="13.8" x14ac:dyDescent="0.25"/>
    <row r="491" ht="13.8" x14ac:dyDescent="0.25"/>
    <row r="492" ht="13.8" x14ac:dyDescent="0.25"/>
    <row r="493" ht="13.8" x14ac:dyDescent="0.25"/>
    <row r="494" ht="13.8" x14ac:dyDescent="0.25"/>
    <row r="495" ht="13.8" x14ac:dyDescent="0.25"/>
    <row r="496" ht="13.8" x14ac:dyDescent="0.25"/>
    <row r="497" ht="13.8" x14ac:dyDescent="0.25"/>
    <row r="498" ht="13.8" x14ac:dyDescent="0.25"/>
    <row r="499" ht="13.8" x14ac:dyDescent="0.25"/>
    <row r="500" ht="13.8" x14ac:dyDescent="0.25"/>
    <row r="501" ht="13.8" x14ac:dyDescent="0.25"/>
    <row r="502" ht="13.8" x14ac:dyDescent="0.25"/>
    <row r="503" ht="13.8" x14ac:dyDescent="0.25"/>
    <row r="504" ht="13.8" x14ac:dyDescent="0.25"/>
    <row r="505" ht="13.8" x14ac:dyDescent="0.25"/>
    <row r="506" ht="13.8" x14ac:dyDescent="0.25"/>
    <row r="507" ht="13.8" x14ac:dyDescent="0.25"/>
    <row r="508" ht="13.8" x14ac:dyDescent="0.25"/>
    <row r="509" ht="13.8" x14ac:dyDescent="0.25"/>
    <row r="510" ht="13.8" x14ac:dyDescent="0.25"/>
    <row r="511" ht="13.8" x14ac:dyDescent="0.25"/>
    <row r="512" ht="13.8" x14ac:dyDescent="0.25"/>
    <row r="513" ht="13.8" x14ac:dyDescent="0.25"/>
    <row r="514" ht="13.8" x14ac:dyDescent="0.25"/>
    <row r="515" ht="13.8" x14ac:dyDescent="0.25"/>
    <row r="516" ht="13.8" x14ac:dyDescent="0.25"/>
    <row r="517" ht="13.8" x14ac:dyDescent="0.25"/>
    <row r="518" ht="13.8" x14ac:dyDescent="0.25"/>
    <row r="519" ht="13.8" x14ac:dyDescent="0.25"/>
    <row r="520" ht="13.8" x14ac:dyDescent="0.25"/>
    <row r="521" ht="13.8" x14ac:dyDescent="0.25"/>
    <row r="522" ht="13.8" x14ac:dyDescent="0.25"/>
    <row r="523" ht="13.8" x14ac:dyDescent="0.25"/>
    <row r="524" ht="13.8" x14ac:dyDescent="0.25"/>
    <row r="525" ht="13.8" x14ac:dyDescent="0.25"/>
    <row r="526" ht="13.8" x14ac:dyDescent="0.25"/>
    <row r="527" ht="13.8" x14ac:dyDescent="0.25"/>
    <row r="528" ht="13.8" x14ac:dyDescent="0.25"/>
    <row r="529" ht="13.8" x14ac:dyDescent="0.25"/>
    <row r="530" ht="13.8" x14ac:dyDescent="0.25"/>
    <row r="531" ht="13.8" x14ac:dyDescent="0.25"/>
    <row r="532" ht="13.8" x14ac:dyDescent="0.25"/>
    <row r="533" ht="13.8" x14ac:dyDescent="0.25"/>
    <row r="534" ht="13.8" x14ac:dyDescent="0.25"/>
    <row r="535" ht="13.8" x14ac:dyDescent="0.25"/>
    <row r="536" ht="13.8" x14ac:dyDescent="0.25"/>
    <row r="537" ht="13.8" x14ac:dyDescent="0.25"/>
    <row r="538" ht="13.8" x14ac:dyDescent="0.25"/>
    <row r="539" ht="13.8" x14ac:dyDescent="0.25"/>
    <row r="540" ht="13.8" x14ac:dyDescent="0.25"/>
    <row r="541" ht="13.8" x14ac:dyDescent="0.25"/>
    <row r="542" ht="13.8" x14ac:dyDescent="0.25"/>
    <row r="543" ht="13.8" x14ac:dyDescent="0.25"/>
    <row r="544" ht="13.8" x14ac:dyDescent="0.25"/>
    <row r="545" ht="13.8" x14ac:dyDescent="0.25"/>
    <row r="546" ht="13.8" x14ac:dyDescent="0.25"/>
    <row r="547" ht="13.8" x14ac:dyDescent="0.25"/>
    <row r="548" ht="13.8" x14ac:dyDescent="0.25"/>
    <row r="549" ht="13.8" x14ac:dyDescent="0.25"/>
    <row r="550" ht="13.8" x14ac:dyDescent="0.25"/>
    <row r="551" ht="13.8" x14ac:dyDescent="0.25"/>
    <row r="552" ht="13.8" x14ac:dyDescent="0.25"/>
    <row r="553" ht="13.8" x14ac:dyDescent="0.25"/>
    <row r="554" ht="13.8" x14ac:dyDescent="0.25"/>
    <row r="555" ht="13.8" x14ac:dyDescent="0.25"/>
    <row r="556" ht="13.8" x14ac:dyDescent="0.25"/>
    <row r="557" ht="13.8" x14ac:dyDescent="0.25"/>
    <row r="558" ht="13.8" x14ac:dyDescent="0.25"/>
    <row r="559" ht="13.8" x14ac:dyDescent="0.25"/>
    <row r="560" ht="13.8" x14ac:dyDescent="0.25"/>
    <row r="561" ht="13.8" x14ac:dyDescent="0.25"/>
    <row r="562" ht="13.8" x14ac:dyDescent="0.25"/>
    <row r="563" ht="13.8" x14ac:dyDescent="0.25"/>
    <row r="564" ht="13.8" x14ac:dyDescent="0.25"/>
    <row r="565" ht="13.8" x14ac:dyDescent="0.25"/>
    <row r="566" ht="13.8" x14ac:dyDescent="0.25"/>
    <row r="567" ht="13.8" x14ac:dyDescent="0.25"/>
    <row r="568" ht="13.8" x14ac:dyDescent="0.25"/>
    <row r="569" ht="13.8" x14ac:dyDescent="0.25"/>
    <row r="570" ht="13.8" x14ac:dyDescent="0.25"/>
    <row r="571" ht="13.8" x14ac:dyDescent="0.25"/>
    <row r="572" ht="13.8" x14ac:dyDescent="0.25"/>
    <row r="573" ht="13.8" x14ac:dyDescent="0.25"/>
    <row r="574" ht="13.8" x14ac:dyDescent="0.25"/>
    <row r="575" ht="13.8" x14ac:dyDescent="0.25"/>
    <row r="576" ht="13.8" x14ac:dyDescent="0.25"/>
    <row r="577" ht="13.8" x14ac:dyDescent="0.25"/>
    <row r="578" ht="13.8" x14ac:dyDescent="0.25"/>
    <row r="579" ht="13.8" x14ac:dyDescent="0.25"/>
    <row r="580" ht="13.8" x14ac:dyDescent="0.25"/>
    <row r="581" ht="13.8" x14ac:dyDescent="0.25"/>
    <row r="582" ht="13.8" x14ac:dyDescent="0.25"/>
    <row r="583" ht="13.8" x14ac:dyDescent="0.25"/>
    <row r="584" ht="13.8" x14ac:dyDescent="0.25"/>
    <row r="585" ht="13.8" x14ac:dyDescent="0.25"/>
    <row r="586" ht="13.8" x14ac:dyDescent="0.25"/>
    <row r="587" ht="13.8" x14ac:dyDescent="0.25"/>
    <row r="588" ht="13.8" x14ac:dyDescent="0.25"/>
    <row r="589" ht="13.8" x14ac:dyDescent="0.25"/>
    <row r="590" ht="13.8" x14ac:dyDescent="0.25"/>
    <row r="591" ht="13.8" x14ac:dyDescent="0.25"/>
    <row r="592" ht="13.8" x14ac:dyDescent="0.25"/>
    <row r="593" ht="13.8" x14ac:dyDescent="0.25"/>
    <row r="594" ht="13.8" x14ac:dyDescent="0.25"/>
    <row r="595" ht="13.8" x14ac:dyDescent="0.25"/>
    <row r="596" ht="13.8" x14ac:dyDescent="0.25"/>
    <row r="597" ht="13.8" x14ac:dyDescent="0.25"/>
    <row r="598" ht="13.8" x14ac:dyDescent="0.25"/>
    <row r="599" ht="13.8" x14ac:dyDescent="0.25"/>
    <row r="600" ht="13.8" x14ac:dyDescent="0.25"/>
    <row r="601" ht="13.8" x14ac:dyDescent="0.25"/>
    <row r="602" ht="13.8" x14ac:dyDescent="0.25"/>
    <row r="603" ht="13.8" x14ac:dyDescent="0.25"/>
    <row r="604" ht="13.8" x14ac:dyDescent="0.25"/>
    <row r="605" ht="13.8" x14ac:dyDescent="0.25"/>
    <row r="606" ht="13.8" x14ac:dyDescent="0.25"/>
    <row r="607" ht="13.8" x14ac:dyDescent="0.25"/>
    <row r="608" ht="13.8" x14ac:dyDescent="0.25"/>
    <row r="609" ht="13.8" x14ac:dyDescent="0.25"/>
    <row r="610" ht="13.8" x14ac:dyDescent="0.25"/>
    <row r="611" ht="13.8" x14ac:dyDescent="0.25"/>
    <row r="612" ht="13.8" x14ac:dyDescent="0.25"/>
    <row r="613" ht="13.8" x14ac:dyDescent="0.25"/>
    <row r="614" ht="13.8" x14ac:dyDescent="0.25"/>
    <row r="615" ht="13.8" x14ac:dyDescent="0.25"/>
    <row r="616" ht="13.8" x14ac:dyDescent="0.25"/>
    <row r="617" ht="13.8" x14ac:dyDescent="0.25"/>
    <row r="618" ht="13.8" x14ac:dyDescent="0.25"/>
    <row r="619" ht="13.8" x14ac:dyDescent="0.25"/>
    <row r="620" ht="13.8" x14ac:dyDescent="0.25"/>
    <row r="621" ht="13.8" x14ac:dyDescent="0.25"/>
    <row r="622" ht="13.8" x14ac:dyDescent="0.25"/>
    <row r="623" ht="13.8" x14ac:dyDescent="0.25"/>
    <row r="624" ht="13.8" x14ac:dyDescent="0.25"/>
    <row r="625" ht="13.8" x14ac:dyDescent="0.25"/>
    <row r="626" ht="13.8" x14ac:dyDescent="0.25"/>
    <row r="627" ht="13.8" x14ac:dyDescent="0.25"/>
    <row r="628" ht="13.8" x14ac:dyDescent="0.25"/>
    <row r="629" ht="13.8" x14ac:dyDescent="0.25"/>
    <row r="630" ht="13.8" x14ac:dyDescent="0.25"/>
    <row r="631" ht="13.8" x14ac:dyDescent="0.25"/>
    <row r="632" ht="13.8" x14ac:dyDescent="0.25"/>
    <row r="633" ht="13.8" x14ac:dyDescent="0.25"/>
    <row r="634" ht="13.8" x14ac:dyDescent="0.25"/>
    <row r="635" ht="13.8" x14ac:dyDescent="0.25"/>
    <row r="636" ht="13.8" x14ac:dyDescent="0.25"/>
    <row r="637" ht="13.8" x14ac:dyDescent="0.25"/>
    <row r="638" ht="13.8" x14ac:dyDescent="0.25"/>
    <row r="639" ht="13.8" x14ac:dyDescent="0.25"/>
    <row r="640" ht="13.8" x14ac:dyDescent="0.25"/>
    <row r="641" ht="13.8" x14ac:dyDescent="0.25"/>
    <row r="642" ht="13.8" x14ac:dyDescent="0.25"/>
    <row r="643" ht="13.8" x14ac:dyDescent="0.25"/>
    <row r="644" ht="13.8" x14ac:dyDescent="0.25"/>
    <row r="645" ht="13.8" x14ac:dyDescent="0.25"/>
    <row r="646" ht="13.8" x14ac:dyDescent="0.25"/>
    <row r="647" ht="13.8" x14ac:dyDescent="0.25"/>
    <row r="648" ht="13.8" x14ac:dyDescent="0.25"/>
    <row r="649" ht="13.8" x14ac:dyDescent="0.25"/>
    <row r="650" ht="13.8" x14ac:dyDescent="0.25"/>
    <row r="651" ht="13.8" x14ac:dyDescent="0.25"/>
    <row r="652" ht="13.8" x14ac:dyDescent="0.25"/>
    <row r="653" ht="13.8" x14ac:dyDescent="0.25"/>
    <row r="654" ht="13.8" x14ac:dyDescent="0.25"/>
    <row r="655" ht="13.8" x14ac:dyDescent="0.25"/>
    <row r="656" ht="13.8" x14ac:dyDescent="0.25"/>
    <row r="657" ht="13.8" x14ac:dyDescent="0.25"/>
    <row r="658" ht="13.8" x14ac:dyDescent="0.25"/>
    <row r="659" ht="13.8" x14ac:dyDescent="0.25"/>
    <row r="660" ht="13.8" x14ac:dyDescent="0.25"/>
    <row r="661" ht="13.8" x14ac:dyDescent="0.25"/>
    <row r="662" ht="13.8" x14ac:dyDescent="0.25"/>
    <row r="663" ht="13.8" x14ac:dyDescent="0.25"/>
    <row r="664" ht="13.8" x14ac:dyDescent="0.25"/>
    <row r="665" ht="13.8" x14ac:dyDescent="0.25"/>
    <row r="666" ht="13.8" x14ac:dyDescent="0.25"/>
    <row r="667" ht="13.8" x14ac:dyDescent="0.25"/>
    <row r="668" ht="13.8" x14ac:dyDescent="0.25"/>
    <row r="669" ht="13.8" x14ac:dyDescent="0.25"/>
    <row r="670" ht="13.8" x14ac:dyDescent="0.25"/>
    <row r="671" ht="13.8" x14ac:dyDescent="0.25"/>
    <row r="672" ht="13.8" x14ac:dyDescent="0.25"/>
    <row r="673" ht="13.8" x14ac:dyDescent="0.25"/>
    <row r="674" ht="13.8" x14ac:dyDescent="0.25"/>
    <row r="675" ht="13.8" x14ac:dyDescent="0.25"/>
    <row r="676" ht="13.8" x14ac:dyDescent="0.25"/>
    <row r="677" ht="13.8" x14ac:dyDescent="0.25"/>
    <row r="678" ht="13.8" x14ac:dyDescent="0.25"/>
    <row r="679" ht="13.8" x14ac:dyDescent="0.25"/>
    <row r="680" ht="13.8" x14ac:dyDescent="0.25"/>
    <row r="681" ht="13.8" x14ac:dyDescent="0.25"/>
    <row r="682" ht="13.8" x14ac:dyDescent="0.25"/>
    <row r="683" ht="13.8" x14ac:dyDescent="0.25"/>
    <row r="684" ht="13.8" x14ac:dyDescent="0.25"/>
    <row r="685" ht="13.8" x14ac:dyDescent="0.25"/>
    <row r="686" ht="13.8" x14ac:dyDescent="0.25"/>
    <row r="687" ht="13.8" x14ac:dyDescent="0.25"/>
    <row r="688" ht="13.8" x14ac:dyDescent="0.25"/>
    <row r="689" ht="13.8" x14ac:dyDescent="0.25"/>
    <row r="690" ht="13.8" x14ac:dyDescent="0.25"/>
    <row r="691" ht="13.8" x14ac:dyDescent="0.25"/>
    <row r="692" ht="13.8" x14ac:dyDescent="0.25"/>
    <row r="693" ht="13.8" x14ac:dyDescent="0.25"/>
    <row r="694" ht="13.8" x14ac:dyDescent="0.25"/>
    <row r="695" ht="13.8" x14ac:dyDescent="0.25"/>
    <row r="696" ht="13.8" x14ac:dyDescent="0.25"/>
    <row r="697" ht="13.8" x14ac:dyDescent="0.25"/>
    <row r="698" ht="13.8" x14ac:dyDescent="0.25"/>
    <row r="699" ht="13.8" x14ac:dyDescent="0.25"/>
    <row r="700" ht="13.8" x14ac:dyDescent="0.25"/>
    <row r="701" ht="13.8" x14ac:dyDescent="0.25"/>
    <row r="702" ht="13.8" x14ac:dyDescent="0.25"/>
    <row r="703" ht="13.8" x14ac:dyDescent="0.25"/>
    <row r="704" ht="13.8" x14ac:dyDescent="0.25"/>
    <row r="705" ht="13.8" x14ac:dyDescent="0.25"/>
    <row r="706" ht="13.8" x14ac:dyDescent="0.25"/>
    <row r="707" ht="13.8" x14ac:dyDescent="0.25"/>
    <row r="708" ht="13.8" x14ac:dyDescent="0.25"/>
    <row r="709" ht="13.8" x14ac:dyDescent="0.25"/>
    <row r="710" ht="13.8" x14ac:dyDescent="0.25"/>
    <row r="711" ht="13.8" x14ac:dyDescent="0.25"/>
    <row r="712" ht="13.8" x14ac:dyDescent="0.25"/>
    <row r="713" ht="13.8" x14ac:dyDescent="0.25"/>
    <row r="714" ht="13.8" x14ac:dyDescent="0.25"/>
    <row r="715" ht="13.8" x14ac:dyDescent="0.25"/>
    <row r="716" ht="13.8" x14ac:dyDescent="0.25"/>
    <row r="717" ht="13.8" x14ac:dyDescent="0.25"/>
    <row r="718" ht="13.8" x14ac:dyDescent="0.25"/>
    <row r="719" ht="13.8" x14ac:dyDescent="0.25"/>
    <row r="720" ht="13.8" x14ac:dyDescent="0.25"/>
    <row r="721" ht="13.8" x14ac:dyDescent="0.25"/>
    <row r="722" ht="13.8" x14ac:dyDescent="0.25"/>
    <row r="723" ht="13.8" x14ac:dyDescent="0.25"/>
    <row r="724" ht="13.8" x14ac:dyDescent="0.25"/>
    <row r="725" ht="13.8" x14ac:dyDescent="0.25"/>
    <row r="726" ht="13.8" x14ac:dyDescent="0.25"/>
    <row r="727" ht="13.8" x14ac:dyDescent="0.25"/>
    <row r="728" ht="13.8" x14ac:dyDescent="0.25"/>
    <row r="729" ht="13.8" x14ac:dyDescent="0.25"/>
    <row r="730" ht="13.8" x14ac:dyDescent="0.25"/>
    <row r="731" ht="13.8" x14ac:dyDescent="0.25"/>
    <row r="732" ht="13.8" x14ac:dyDescent="0.25"/>
    <row r="733" ht="13.8" x14ac:dyDescent="0.25"/>
    <row r="734" ht="13.8" x14ac:dyDescent="0.25"/>
    <row r="735" ht="13.8" x14ac:dyDescent="0.25"/>
    <row r="736" ht="13.8" x14ac:dyDescent="0.25"/>
    <row r="737" ht="13.8" x14ac:dyDescent="0.25"/>
    <row r="738" ht="13.8" x14ac:dyDescent="0.25"/>
    <row r="739" ht="13.8" x14ac:dyDescent="0.25"/>
    <row r="740" ht="13.8" x14ac:dyDescent="0.25"/>
    <row r="741" ht="13.8" x14ac:dyDescent="0.25"/>
    <row r="742" ht="13.8" x14ac:dyDescent="0.25"/>
    <row r="743" ht="13.8" x14ac:dyDescent="0.25"/>
    <row r="744" ht="13.8" x14ac:dyDescent="0.25"/>
    <row r="745" ht="13.8" x14ac:dyDescent="0.25"/>
    <row r="746" ht="13.8" x14ac:dyDescent="0.25"/>
    <row r="747" ht="13.8" x14ac:dyDescent="0.25"/>
    <row r="748" ht="13.8" x14ac:dyDescent="0.25"/>
    <row r="749" ht="13.8" x14ac:dyDescent="0.25"/>
    <row r="750" ht="13.8" x14ac:dyDescent="0.25"/>
    <row r="751" ht="13.8" x14ac:dyDescent="0.25"/>
    <row r="752" ht="13.8" x14ac:dyDescent="0.25"/>
    <row r="753" ht="13.8" x14ac:dyDescent="0.25"/>
    <row r="754" ht="13.8" x14ac:dyDescent="0.25"/>
    <row r="755" ht="13.8" x14ac:dyDescent="0.25"/>
    <row r="756" ht="13.8" x14ac:dyDescent="0.25"/>
    <row r="757" ht="13.8" x14ac:dyDescent="0.25"/>
    <row r="758" ht="13.8" x14ac:dyDescent="0.25"/>
    <row r="759" ht="13.8" x14ac:dyDescent="0.25"/>
    <row r="760" ht="13.8" x14ac:dyDescent="0.25"/>
    <row r="761" ht="13.8" x14ac:dyDescent="0.25"/>
    <row r="762" ht="13.8" x14ac:dyDescent="0.25"/>
    <row r="763" ht="13.8" x14ac:dyDescent="0.25"/>
    <row r="764" ht="13.8" x14ac:dyDescent="0.25"/>
    <row r="765" ht="13.8" x14ac:dyDescent="0.25"/>
    <row r="766" ht="13.8" x14ac:dyDescent="0.25"/>
    <row r="767" ht="13.8" x14ac:dyDescent="0.25"/>
    <row r="768" ht="13.8" x14ac:dyDescent="0.25"/>
    <row r="769" ht="13.8" x14ac:dyDescent="0.25"/>
    <row r="770" ht="13.8" x14ac:dyDescent="0.25"/>
    <row r="771" ht="13.8" x14ac:dyDescent="0.25"/>
    <row r="772" ht="13.8" x14ac:dyDescent="0.25"/>
    <row r="773" ht="13.8" x14ac:dyDescent="0.25"/>
    <row r="774" ht="13.8" x14ac:dyDescent="0.25"/>
    <row r="775" ht="13.8" x14ac:dyDescent="0.25"/>
    <row r="776" ht="13.8" x14ac:dyDescent="0.25"/>
    <row r="777" ht="13.8" x14ac:dyDescent="0.25"/>
    <row r="778" ht="13.8" x14ac:dyDescent="0.25"/>
    <row r="779" ht="13.8" x14ac:dyDescent="0.25"/>
    <row r="780" ht="13.8" x14ac:dyDescent="0.25"/>
    <row r="781" ht="13.8" x14ac:dyDescent="0.25"/>
    <row r="782" ht="13.8" x14ac:dyDescent="0.25"/>
    <row r="783" ht="13.8" x14ac:dyDescent="0.25"/>
    <row r="784" ht="13.8" x14ac:dyDescent="0.25"/>
    <row r="785" ht="13.8" x14ac:dyDescent="0.25"/>
    <row r="786" ht="13.8" x14ac:dyDescent="0.25"/>
    <row r="787" ht="13.8" x14ac:dyDescent="0.25"/>
    <row r="788" ht="13.8" x14ac:dyDescent="0.25"/>
    <row r="789" ht="13.8" x14ac:dyDescent="0.25"/>
    <row r="790" ht="13.8" x14ac:dyDescent="0.25"/>
    <row r="791" ht="13.8" x14ac:dyDescent="0.25"/>
    <row r="792" ht="13.8" x14ac:dyDescent="0.25"/>
    <row r="793" ht="13.8" x14ac:dyDescent="0.25"/>
    <row r="794" ht="13.8" x14ac:dyDescent="0.25"/>
    <row r="795" ht="13.8" x14ac:dyDescent="0.25"/>
    <row r="796" ht="13.8" x14ac:dyDescent="0.25"/>
    <row r="797" ht="13.8" x14ac:dyDescent="0.25"/>
    <row r="798" ht="13.8" x14ac:dyDescent="0.25"/>
    <row r="799" ht="13.8" x14ac:dyDescent="0.25"/>
    <row r="800" ht="13.8" x14ac:dyDescent="0.25"/>
    <row r="801" ht="13.8" x14ac:dyDescent="0.25"/>
    <row r="802" ht="13.8" x14ac:dyDescent="0.25"/>
    <row r="803" ht="13.8" x14ac:dyDescent="0.25"/>
    <row r="804" ht="13.8" x14ac:dyDescent="0.25"/>
    <row r="805" ht="13.8" x14ac:dyDescent="0.25"/>
    <row r="806" ht="13.8" x14ac:dyDescent="0.25"/>
    <row r="807" ht="13.8" x14ac:dyDescent="0.25"/>
    <row r="808" ht="13.8" x14ac:dyDescent="0.25"/>
    <row r="809" ht="13.8" x14ac:dyDescent="0.25"/>
    <row r="810" ht="13.8" x14ac:dyDescent="0.25"/>
    <row r="811" ht="13.8" x14ac:dyDescent="0.25"/>
    <row r="812" ht="13.8" x14ac:dyDescent="0.25"/>
    <row r="813" ht="13.8" x14ac:dyDescent="0.25"/>
    <row r="814" ht="13.8" x14ac:dyDescent="0.25"/>
    <row r="815" ht="13.8" x14ac:dyDescent="0.25"/>
    <row r="816" ht="13.8" x14ac:dyDescent="0.25"/>
    <row r="817" ht="13.8" x14ac:dyDescent="0.25"/>
    <row r="818" ht="13.8" x14ac:dyDescent="0.25"/>
    <row r="819" ht="13.8" x14ac:dyDescent="0.25"/>
    <row r="820" ht="13.8" x14ac:dyDescent="0.25"/>
    <row r="821" ht="13.8" x14ac:dyDescent="0.25"/>
    <row r="822" ht="13.8" x14ac:dyDescent="0.25"/>
    <row r="823" ht="13.8" x14ac:dyDescent="0.25"/>
    <row r="824" ht="13.8" x14ac:dyDescent="0.25"/>
    <row r="825" ht="13.8" x14ac:dyDescent="0.25"/>
    <row r="826" ht="13.8" x14ac:dyDescent="0.25"/>
    <row r="827" ht="13.8" x14ac:dyDescent="0.25"/>
    <row r="828" ht="13.8" x14ac:dyDescent="0.25"/>
    <row r="829" ht="13.8" x14ac:dyDescent="0.25"/>
    <row r="830" ht="13.8" x14ac:dyDescent="0.25"/>
    <row r="831" ht="13.8" x14ac:dyDescent="0.25"/>
    <row r="832" ht="13.8" x14ac:dyDescent="0.25"/>
    <row r="833" ht="13.8" x14ac:dyDescent="0.25"/>
    <row r="834" ht="13.8" x14ac:dyDescent="0.25"/>
    <row r="835" ht="13.8" x14ac:dyDescent="0.25"/>
    <row r="836" ht="13.8" x14ac:dyDescent="0.25"/>
    <row r="837" ht="13.8" x14ac:dyDescent="0.25"/>
    <row r="838" ht="13.8" x14ac:dyDescent="0.25"/>
    <row r="839" ht="13.8" x14ac:dyDescent="0.25"/>
    <row r="840" ht="13.8" x14ac:dyDescent="0.25"/>
    <row r="841" ht="13.8" x14ac:dyDescent="0.25"/>
    <row r="842" ht="13.8" x14ac:dyDescent="0.25"/>
    <row r="843" ht="13.8" x14ac:dyDescent="0.25"/>
    <row r="844" ht="13.8" x14ac:dyDescent="0.25"/>
    <row r="845" ht="13.8" x14ac:dyDescent="0.25"/>
    <row r="846" ht="13.8" x14ac:dyDescent="0.25"/>
    <row r="847" ht="13.8" x14ac:dyDescent="0.25"/>
    <row r="848" ht="13.8" x14ac:dyDescent="0.25"/>
    <row r="849" ht="13.8" x14ac:dyDescent="0.25"/>
    <row r="850" ht="13.8" x14ac:dyDescent="0.25"/>
    <row r="851" ht="13.8" x14ac:dyDescent="0.25"/>
    <row r="852" ht="13.8" x14ac:dyDescent="0.25"/>
    <row r="853" ht="13.8" x14ac:dyDescent="0.25"/>
    <row r="854" ht="13.8" x14ac:dyDescent="0.25"/>
    <row r="855" ht="13.8" x14ac:dyDescent="0.25"/>
    <row r="856" ht="13.8" x14ac:dyDescent="0.25"/>
    <row r="857" ht="13.8" x14ac:dyDescent="0.25"/>
    <row r="858" ht="13.8" x14ac:dyDescent="0.25"/>
    <row r="859" ht="13.8" x14ac:dyDescent="0.25"/>
    <row r="860" ht="13.8" x14ac:dyDescent="0.25"/>
    <row r="861" ht="13.8" x14ac:dyDescent="0.25"/>
    <row r="862" ht="13.8" x14ac:dyDescent="0.25"/>
    <row r="863" ht="13.8" x14ac:dyDescent="0.25"/>
    <row r="864" ht="13.8" x14ac:dyDescent="0.25"/>
    <row r="865" ht="13.8" x14ac:dyDescent="0.25"/>
    <row r="866" ht="13.8" x14ac:dyDescent="0.25"/>
    <row r="867" ht="13.8" x14ac:dyDescent="0.25"/>
    <row r="868" ht="13.8" x14ac:dyDescent="0.25"/>
    <row r="869" ht="13.8" x14ac:dyDescent="0.25"/>
    <row r="870" ht="13.8" x14ac:dyDescent="0.25"/>
    <row r="871" ht="13.8" x14ac:dyDescent="0.25"/>
    <row r="872" ht="13.8" x14ac:dyDescent="0.25"/>
    <row r="873" ht="13.8" x14ac:dyDescent="0.25"/>
    <row r="874" ht="13.8" x14ac:dyDescent="0.25"/>
    <row r="875" ht="13.8" x14ac:dyDescent="0.25"/>
    <row r="876" ht="13.8" x14ac:dyDescent="0.25"/>
    <row r="877" ht="13.8" x14ac:dyDescent="0.25"/>
    <row r="878" ht="13.8" x14ac:dyDescent="0.25"/>
    <row r="879" ht="13.8" x14ac:dyDescent="0.25"/>
    <row r="880" ht="13.8" x14ac:dyDescent="0.25"/>
    <row r="881" ht="13.8" x14ac:dyDescent="0.25"/>
    <row r="882" ht="13.8" x14ac:dyDescent="0.25"/>
    <row r="883" ht="13.8" x14ac:dyDescent="0.25"/>
    <row r="884" ht="13.8" x14ac:dyDescent="0.25"/>
    <row r="885" ht="13.8" x14ac:dyDescent="0.25"/>
    <row r="886" ht="13.8" x14ac:dyDescent="0.25"/>
    <row r="887" ht="13.8" x14ac:dyDescent="0.25"/>
    <row r="888" ht="13.8" x14ac:dyDescent="0.25"/>
    <row r="889" ht="13.8" x14ac:dyDescent="0.25"/>
    <row r="890" ht="13.8" x14ac:dyDescent="0.25"/>
    <row r="891" ht="13.8" x14ac:dyDescent="0.25"/>
    <row r="892" ht="13.8" x14ac:dyDescent="0.25"/>
    <row r="893" ht="13.8" x14ac:dyDescent="0.25"/>
    <row r="894" ht="13.8" x14ac:dyDescent="0.25"/>
    <row r="895" ht="13.8" x14ac:dyDescent="0.25"/>
    <row r="896" ht="13.8" x14ac:dyDescent="0.25"/>
    <row r="897" ht="13.8" x14ac:dyDescent="0.25"/>
    <row r="898" ht="13.8" x14ac:dyDescent="0.25"/>
    <row r="899" ht="13.8" x14ac:dyDescent="0.25"/>
    <row r="900" ht="13.8" x14ac:dyDescent="0.25"/>
    <row r="901" ht="13.8" x14ac:dyDescent="0.25"/>
    <row r="902" ht="13.8" x14ac:dyDescent="0.25"/>
    <row r="903" ht="13.8" x14ac:dyDescent="0.25"/>
    <row r="904" ht="13.8" x14ac:dyDescent="0.25"/>
    <row r="905" ht="13.8" x14ac:dyDescent="0.25"/>
    <row r="906" ht="13.8" x14ac:dyDescent="0.25"/>
    <row r="907" ht="13.8" x14ac:dyDescent="0.25"/>
    <row r="908" ht="13.8" x14ac:dyDescent="0.25"/>
    <row r="909" ht="13.8" x14ac:dyDescent="0.25"/>
    <row r="910" ht="13.8" x14ac:dyDescent="0.25"/>
    <row r="911" ht="13.8" x14ac:dyDescent="0.25"/>
    <row r="912" ht="13.8" x14ac:dyDescent="0.25"/>
    <row r="913" ht="13.8" x14ac:dyDescent="0.25"/>
    <row r="914" ht="13.8" x14ac:dyDescent="0.25"/>
    <row r="915" ht="13.8" x14ac:dyDescent="0.25"/>
    <row r="916" ht="13.8" x14ac:dyDescent="0.25"/>
    <row r="917" ht="13.8" x14ac:dyDescent="0.25"/>
    <row r="918" ht="13.8" x14ac:dyDescent="0.25"/>
    <row r="919" ht="13.8" x14ac:dyDescent="0.25"/>
    <row r="920" ht="13.8" x14ac:dyDescent="0.25"/>
    <row r="921" ht="13.8" x14ac:dyDescent="0.25"/>
    <row r="922" ht="13.8" x14ac:dyDescent="0.25"/>
    <row r="923" ht="13.8" x14ac:dyDescent="0.25"/>
    <row r="924" ht="13.8" x14ac:dyDescent="0.25"/>
    <row r="925" ht="13.8" x14ac:dyDescent="0.25"/>
    <row r="926" ht="13.8" x14ac:dyDescent="0.25"/>
    <row r="927" ht="13.8" x14ac:dyDescent="0.25"/>
    <row r="928" ht="13.8" x14ac:dyDescent="0.25"/>
    <row r="929" ht="13.8" x14ac:dyDescent="0.25"/>
    <row r="930" ht="13.8" x14ac:dyDescent="0.25"/>
    <row r="931" ht="13.8" x14ac:dyDescent="0.25"/>
    <row r="932" ht="13.8" x14ac:dyDescent="0.25"/>
    <row r="933" ht="13.8" x14ac:dyDescent="0.25"/>
    <row r="934" ht="13.8" x14ac:dyDescent="0.25"/>
    <row r="935" ht="13.8" x14ac:dyDescent="0.25"/>
    <row r="936" ht="13.8" x14ac:dyDescent="0.25"/>
    <row r="937" ht="13.8" x14ac:dyDescent="0.25"/>
    <row r="938" ht="13.8" x14ac:dyDescent="0.25"/>
    <row r="939" ht="13.8" x14ac:dyDescent="0.25"/>
    <row r="940" ht="13.8" x14ac:dyDescent="0.25"/>
    <row r="941" ht="13.8" x14ac:dyDescent="0.25"/>
    <row r="942" ht="13.8" x14ac:dyDescent="0.25"/>
    <row r="943" ht="13.8" x14ac:dyDescent="0.25"/>
    <row r="944" ht="13.8" x14ac:dyDescent="0.25"/>
    <row r="945" ht="13.8" x14ac:dyDescent="0.25"/>
    <row r="946" ht="13.8" x14ac:dyDescent="0.25"/>
    <row r="947" ht="13.8" x14ac:dyDescent="0.25"/>
    <row r="948" ht="13.8" x14ac:dyDescent="0.25"/>
    <row r="949" ht="13.8" x14ac:dyDescent="0.25"/>
    <row r="950" ht="13.8" x14ac:dyDescent="0.25"/>
    <row r="951" ht="13.8" x14ac:dyDescent="0.25"/>
    <row r="952" ht="13.8" x14ac:dyDescent="0.25"/>
    <row r="953" ht="13.8" x14ac:dyDescent="0.25"/>
    <row r="954" ht="13.8" x14ac:dyDescent="0.25"/>
    <row r="955" ht="13.8" x14ac:dyDescent="0.25"/>
    <row r="956" ht="13.8" x14ac:dyDescent="0.25"/>
    <row r="957" ht="13.8" x14ac:dyDescent="0.25"/>
    <row r="958" ht="13.8" x14ac:dyDescent="0.25"/>
    <row r="959" ht="13.8" x14ac:dyDescent="0.25"/>
    <row r="960" ht="13.8" x14ac:dyDescent="0.25"/>
    <row r="961" ht="13.8" x14ac:dyDescent="0.25"/>
    <row r="962" ht="13.8" x14ac:dyDescent="0.25"/>
    <row r="963" ht="13.8" x14ac:dyDescent="0.25"/>
    <row r="964" ht="13.8" x14ac:dyDescent="0.25"/>
    <row r="965" ht="13.8" x14ac:dyDescent="0.25"/>
    <row r="966" ht="13.8" x14ac:dyDescent="0.25"/>
    <row r="967" ht="13.8" x14ac:dyDescent="0.25"/>
    <row r="968" ht="13.8" x14ac:dyDescent="0.25"/>
    <row r="969" ht="13.8" x14ac:dyDescent="0.25"/>
    <row r="970" ht="13.8" x14ac:dyDescent="0.25"/>
    <row r="971" ht="13.8" x14ac:dyDescent="0.25"/>
    <row r="972" ht="13.8" x14ac:dyDescent="0.25"/>
    <row r="973" ht="13.8" x14ac:dyDescent="0.25"/>
    <row r="974" ht="13.8" x14ac:dyDescent="0.25"/>
    <row r="975" ht="13.8" x14ac:dyDescent="0.25"/>
    <row r="976" ht="13.8" x14ac:dyDescent="0.25"/>
    <row r="977" ht="13.8" x14ac:dyDescent="0.25"/>
    <row r="978" ht="13.8" x14ac:dyDescent="0.25"/>
    <row r="979" ht="13.8" x14ac:dyDescent="0.25"/>
    <row r="980" ht="13.8" x14ac:dyDescent="0.25"/>
    <row r="981" ht="13.8" x14ac:dyDescent="0.25"/>
    <row r="982" ht="13.8" x14ac:dyDescent="0.25"/>
    <row r="983" ht="13.8" x14ac:dyDescent="0.25"/>
    <row r="984" ht="13.8" x14ac:dyDescent="0.25"/>
    <row r="985" ht="13.8" x14ac:dyDescent="0.25"/>
    <row r="986" ht="13.8" x14ac:dyDescent="0.25"/>
    <row r="987" ht="13.8" x14ac:dyDescent="0.25"/>
    <row r="988" ht="13.8" x14ac:dyDescent="0.25"/>
    <row r="989" ht="13.8" x14ac:dyDescent="0.25"/>
    <row r="990" ht="13.8" x14ac:dyDescent="0.25"/>
    <row r="991" ht="13.8" x14ac:dyDescent="0.25"/>
    <row r="992" ht="13.8" x14ac:dyDescent="0.25"/>
    <row r="993" ht="13.8" x14ac:dyDescent="0.25"/>
    <row r="994" ht="13.8" x14ac:dyDescent="0.25"/>
    <row r="995" ht="13.8" x14ac:dyDescent="0.25"/>
    <row r="996" ht="13.8" x14ac:dyDescent="0.25"/>
    <row r="997" ht="13.8" x14ac:dyDescent="0.25"/>
    <row r="998" ht="13.8" x14ac:dyDescent="0.25"/>
    <row r="999" ht="13.8" x14ac:dyDescent="0.25"/>
    <row r="1000" ht="13.8" x14ac:dyDescent="0.25"/>
    <row r="1001" ht="13.8" x14ac:dyDescent="0.25"/>
    <row r="1002" ht="13.8" x14ac:dyDescent="0.25"/>
    <row r="1003" ht="13.8" x14ac:dyDescent="0.25"/>
    <row r="1004" ht="13.8" x14ac:dyDescent="0.25"/>
    <row r="1005" ht="13.8" x14ac:dyDescent="0.25"/>
    <row r="1006" ht="13.8" x14ac:dyDescent="0.25"/>
    <row r="1007" ht="13.8" x14ac:dyDescent="0.25"/>
    <row r="1008" ht="13.8" x14ac:dyDescent="0.25"/>
    <row r="1009" ht="13.8" x14ac:dyDescent="0.25"/>
    <row r="1010" ht="13.8" x14ac:dyDescent="0.25"/>
    <row r="1011" ht="13.8" x14ac:dyDescent="0.25"/>
    <row r="1012" ht="13.8" x14ac:dyDescent="0.25"/>
    <row r="1013" ht="13.8" x14ac:dyDescent="0.25"/>
    <row r="1014" ht="13.8" x14ac:dyDescent="0.25"/>
    <row r="1015" ht="13.8" x14ac:dyDescent="0.25"/>
    <row r="1016" ht="13.8" x14ac:dyDescent="0.25"/>
    <row r="1017" ht="13.8" x14ac:dyDescent="0.25"/>
    <row r="1018" ht="13.8" x14ac:dyDescent="0.25"/>
    <row r="1019" ht="13.8" x14ac:dyDescent="0.25"/>
    <row r="1020" ht="13.8" x14ac:dyDescent="0.25"/>
    <row r="1021" ht="13.8" x14ac:dyDescent="0.25"/>
    <row r="1022" ht="13.8" x14ac:dyDescent="0.25"/>
    <row r="1023" ht="13.8" x14ac:dyDescent="0.25"/>
    <row r="1024" ht="13.8" x14ac:dyDescent="0.25"/>
    <row r="1025" ht="13.8" x14ac:dyDescent="0.25"/>
    <row r="1026" ht="13.8" x14ac:dyDescent="0.25"/>
    <row r="1027" ht="13.8" x14ac:dyDescent="0.25"/>
    <row r="1028" ht="13.8" x14ac:dyDescent="0.25"/>
    <row r="1029" ht="13.8" x14ac:dyDescent="0.25"/>
    <row r="1030" ht="13.8" x14ac:dyDescent="0.25"/>
    <row r="1031" ht="13.8" x14ac:dyDescent="0.25"/>
    <row r="1032" ht="13.8" x14ac:dyDescent="0.25"/>
    <row r="1033" ht="13.8" x14ac:dyDescent="0.25"/>
    <row r="1034" ht="13.8" x14ac:dyDescent="0.25"/>
    <row r="1035" ht="13.8" x14ac:dyDescent="0.25"/>
    <row r="1036" ht="13.8" x14ac:dyDescent="0.25"/>
    <row r="1037" ht="13.8" x14ac:dyDescent="0.25"/>
    <row r="1038" ht="13.8" x14ac:dyDescent="0.25"/>
    <row r="1039" ht="13.8" x14ac:dyDescent="0.25"/>
    <row r="1040" ht="13.8" x14ac:dyDescent="0.25"/>
    <row r="1041" ht="13.8" x14ac:dyDescent="0.25"/>
    <row r="1042" ht="13.8" x14ac:dyDescent="0.25"/>
  </sheetData>
  <mergeCells count="83">
    <mergeCell ref="A103:I103"/>
    <mergeCell ref="A1:J1"/>
    <mergeCell ref="A2:J2"/>
    <mergeCell ref="A3:J3"/>
    <mergeCell ref="B4:J4"/>
    <mergeCell ref="A5:J5"/>
    <mergeCell ref="A157:F157"/>
    <mergeCell ref="A123:I123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69:F169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81:F181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93:F193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205:F205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17:F217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8:F218"/>
    <mergeCell ref="A219:F219"/>
    <mergeCell ref="A220:F220"/>
    <mergeCell ref="A221:F221"/>
    <mergeCell ref="A222:F222"/>
  </mergeCells>
  <dataValidations count="4">
    <dataValidation type="list" allowBlank="1" sqref="B125:B134" xr:uid="{401E3338-7DCE-42FC-9248-83458EB820DB}">
      <formula1>"FGS-1,FGS-2,FGS-3,FGA-1,FGA-2,FGA-3"</formula1>
    </dataValidation>
    <dataValidation type="list" allowBlank="1" sqref="B7:B88" xr:uid="{F670F140-5BF7-4F54-B4A8-8009DAA5F86F}">
      <formula1>"DAS,DAS-1,DAS-2,DAS-3,DAS-4,DAS-5,CAA-1,CAA-2,CAA-3,CAA-4,CAA-5"</formula1>
    </dataValidation>
    <dataValidation type="list" allowBlank="1" sqref="B105:B114" xr:uid="{98289D5E-6652-4BCE-BE02-9E865E861EA3}">
      <formula1>"FDA,FDA-1,FDA-2,FDA-3,FDA-4"</formula1>
    </dataValidation>
    <dataValidation type="list" allowBlank="1" sqref="D125:D134 D105:D114 D7:D88" xr:uid="{BDDB13AC-252E-4FCD-B5D6-C90041FD25CB}">
      <formula1>"AGP,CLH,CLT,COM,CTD,CTI,DES,DISP,ELE,ESG,EST,EXM,EXQ,EXR,FRQ,REV,VAGO"</formula1>
    </dataValidation>
  </dataValidations>
  <pageMargins left="0.74791666666666701" right="0.74791666666666701" top="0.98402777777777795" bottom="0.98402777777777795" header="0" footer="0"/>
  <pageSetup paperSize="9" orientation="portrait"/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6"/>
  <dimension ref="A1:AD1042"/>
  <sheetViews>
    <sheetView topLeftCell="A40" zoomScale="102" zoomScaleNormal="102" workbookViewId="0">
      <selection activeCell="D61" sqref="D61"/>
    </sheetView>
  </sheetViews>
  <sheetFormatPr defaultColWidth="12.59765625" defaultRowHeight="15" customHeight="1" x14ac:dyDescent="0.25"/>
  <cols>
    <col min="1" max="1" width="71" customWidth="1"/>
    <col min="2" max="2" width="12" customWidth="1"/>
    <col min="3" max="3" width="17.3984375" customWidth="1"/>
    <col min="4" max="4" width="14.5" customWidth="1"/>
    <col min="5" max="5" width="9.8984375" customWidth="1"/>
    <col min="6" max="6" width="52.8984375" customWidth="1"/>
    <col min="7" max="7" width="19.8984375" customWidth="1"/>
    <col min="8" max="8" width="18.19921875" customWidth="1"/>
    <col min="9" max="9" width="17.8984375" customWidth="1"/>
    <col min="10" max="10" width="15" customWidth="1"/>
    <col min="11" max="16" width="8" customWidth="1"/>
    <col min="17" max="17" width="43.8984375" customWidth="1"/>
    <col min="18" max="30" width="8" customWidth="1"/>
  </cols>
  <sheetData>
    <row r="1" spans="1:30" ht="21" x14ac:dyDescent="0.4">
      <c r="A1" s="76" t="s">
        <v>179</v>
      </c>
      <c r="B1" s="70"/>
      <c r="C1" s="70"/>
      <c r="D1" s="70"/>
      <c r="E1" s="70"/>
      <c r="F1" s="70"/>
      <c r="G1" s="70"/>
      <c r="H1" s="70"/>
      <c r="I1" s="70"/>
      <c r="J1" s="7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0" ht="21" x14ac:dyDescent="0.4">
      <c r="A2" s="77" t="s">
        <v>178</v>
      </c>
      <c r="B2" s="66"/>
      <c r="C2" s="66"/>
      <c r="D2" s="66"/>
      <c r="E2" s="66"/>
      <c r="F2" s="66"/>
      <c r="G2" s="66"/>
      <c r="H2" s="66"/>
      <c r="I2" s="66"/>
      <c r="J2" s="6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30" ht="21" x14ac:dyDescent="0.35">
      <c r="A3" s="77" t="s">
        <v>180</v>
      </c>
      <c r="B3" s="66"/>
      <c r="C3" s="66"/>
      <c r="D3" s="66"/>
      <c r="E3" s="66"/>
      <c r="F3" s="66"/>
      <c r="G3" s="66"/>
      <c r="H3" s="66"/>
      <c r="I3" s="66"/>
      <c r="J3" s="66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</row>
    <row r="4" spans="1:30" ht="13.8" x14ac:dyDescent="0.25">
      <c r="A4" s="4" t="s">
        <v>307</v>
      </c>
      <c r="B4" s="78"/>
      <c r="C4" s="66"/>
      <c r="D4" s="66"/>
      <c r="E4" s="66"/>
      <c r="F4" s="66"/>
      <c r="G4" s="66"/>
      <c r="H4" s="66"/>
      <c r="I4" s="66"/>
      <c r="J4" s="67"/>
      <c r="K4" s="5"/>
    </row>
    <row r="5" spans="1:30" ht="14.4" x14ac:dyDescent="0.25">
      <c r="A5" s="74" t="s">
        <v>0</v>
      </c>
      <c r="B5" s="66"/>
      <c r="C5" s="66"/>
      <c r="D5" s="66"/>
      <c r="E5" s="66"/>
      <c r="F5" s="66"/>
      <c r="G5" s="66"/>
      <c r="H5" s="66"/>
      <c r="I5" s="66"/>
      <c r="J5" s="67"/>
      <c r="K5" s="6"/>
      <c r="L5" s="7"/>
      <c r="M5" s="8"/>
      <c r="N5" s="8"/>
      <c r="O5" s="8"/>
      <c r="P5" s="8"/>
      <c r="Q5" s="8"/>
    </row>
    <row r="6" spans="1:30" ht="27.6" x14ac:dyDescent="0.25">
      <c r="A6" s="52" t="s">
        <v>1</v>
      </c>
      <c r="B6" s="52" t="s">
        <v>2</v>
      </c>
      <c r="C6" s="52" t="s">
        <v>3</v>
      </c>
      <c r="D6" s="52" t="s">
        <v>4</v>
      </c>
      <c r="E6" s="9" t="s">
        <v>5</v>
      </c>
      <c r="F6" s="52" t="s">
        <v>6</v>
      </c>
      <c r="G6" s="9" t="s">
        <v>7</v>
      </c>
      <c r="H6" s="9" t="s">
        <v>8</v>
      </c>
      <c r="I6" s="9" t="s">
        <v>9</v>
      </c>
      <c r="J6" s="9" t="s">
        <v>10</v>
      </c>
      <c r="K6" s="10"/>
      <c r="L6" s="11"/>
      <c r="M6" s="11"/>
      <c r="N6" s="11"/>
      <c r="O6" s="11"/>
      <c r="P6" s="11"/>
      <c r="Q6" s="11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</row>
    <row r="7" spans="1:30" ht="14.4" x14ac:dyDescent="0.25">
      <c r="A7" s="57" t="s">
        <v>181</v>
      </c>
      <c r="B7" s="55" t="s">
        <v>21</v>
      </c>
      <c r="C7" s="55" t="s">
        <v>238</v>
      </c>
      <c r="D7" s="56" t="s">
        <v>305</v>
      </c>
      <c r="E7" s="58">
        <v>1</v>
      </c>
      <c r="F7" s="57" t="s">
        <v>239</v>
      </c>
      <c r="G7" s="59">
        <v>0</v>
      </c>
      <c r="H7" s="16">
        <v>0</v>
      </c>
      <c r="I7" s="16">
        <v>14105.6</v>
      </c>
      <c r="J7" s="17">
        <f t="shared" ref="J7:J84" si="0">SUM(G7:I7)</f>
        <v>14105.6</v>
      </c>
      <c r="K7" s="18"/>
      <c r="L7" s="18"/>
      <c r="M7" s="18"/>
      <c r="N7" s="18"/>
      <c r="O7" s="18"/>
      <c r="P7" s="18"/>
      <c r="Q7" s="18"/>
      <c r="R7" s="19"/>
      <c r="S7" s="19"/>
      <c r="T7" s="19"/>
      <c r="U7" s="19"/>
      <c r="V7" s="19"/>
      <c r="W7" s="19"/>
      <c r="X7" s="19"/>
      <c r="Y7" s="19"/>
      <c r="Z7" s="19"/>
      <c r="AA7" s="5"/>
      <c r="AB7" s="5"/>
      <c r="AC7" s="5"/>
      <c r="AD7" s="5"/>
    </row>
    <row r="8" spans="1:30" ht="14.4" x14ac:dyDescent="0.25">
      <c r="A8" s="57" t="s">
        <v>182</v>
      </c>
      <c r="B8" s="56" t="s">
        <v>21</v>
      </c>
      <c r="C8" s="55" t="s">
        <v>238</v>
      </c>
      <c r="D8" s="56" t="s">
        <v>305</v>
      </c>
      <c r="E8" s="58">
        <v>1</v>
      </c>
      <c r="F8" s="57" t="s">
        <v>240</v>
      </c>
      <c r="G8" s="59">
        <v>0</v>
      </c>
      <c r="H8" s="16">
        <v>0</v>
      </c>
      <c r="I8" s="16">
        <v>12064</v>
      </c>
      <c r="J8" s="17">
        <f t="shared" si="0"/>
        <v>12064</v>
      </c>
      <c r="K8" s="18"/>
      <c r="L8" s="18"/>
      <c r="M8" s="18"/>
      <c r="N8" s="18"/>
      <c r="O8" s="18"/>
      <c r="P8" s="18"/>
      <c r="Q8" s="18"/>
      <c r="R8" s="51"/>
      <c r="S8" s="51"/>
      <c r="T8" s="51"/>
      <c r="U8" s="51"/>
      <c r="V8" s="51"/>
      <c r="W8" s="51"/>
      <c r="X8" s="51"/>
      <c r="Y8" s="51"/>
      <c r="Z8" s="51"/>
      <c r="AA8" s="5"/>
      <c r="AB8" s="5"/>
      <c r="AC8" s="5"/>
      <c r="AD8" s="5"/>
    </row>
    <row r="9" spans="1:30" ht="14.4" x14ac:dyDescent="0.25">
      <c r="A9" s="57" t="s">
        <v>183</v>
      </c>
      <c r="B9" s="56" t="s">
        <v>21</v>
      </c>
      <c r="C9" s="55" t="s">
        <v>238</v>
      </c>
      <c r="D9" s="56" t="s">
        <v>305</v>
      </c>
      <c r="E9" s="58">
        <v>1</v>
      </c>
      <c r="F9" s="57" t="s">
        <v>241</v>
      </c>
      <c r="G9" s="59">
        <v>0</v>
      </c>
      <c r="H9" s="16">
        <v>0</v>
      </c>
      <c r="I9" s="16">
        <v>12064</v>
      </c>
      <c r="J9" s="17">
        <f t="shared" si="0"/>
        <v>12064</v>
      </c>
      <c r="K9" s="18"/>
      <c r="L9" s="18"/>
      <c r="M9" s="18"/>
      <c r="N9" s="18"/>
      <c r="O9" s="18"/>
      <c r="P9" s="18"/>
      <c r="Q9" s="18"/>
      <c r="R9" s="51"/>
      <c r="S9" s="51"/>
      <c r="T9" s="51"/>
      <c r="U9" s="51"/>
      <c r="V9" s="51"/>
      <c r="W9" s="51"/>
      <c r="X9" s="51"/>
      <c r="Y9" s="51"/>
      <c r="Z9" s="51"/>
      <c r="AA9" s="5"/>
      <c r="AB9" s="5"/>
      <c r="AC9" s="5"/>
      <c r="AD9" s="5"/>
    </row>
    <row r="10" spans="1:30" ht="14.4" x14ac:dyDescent="0.25">
      <c r="A10" s="57" t="s">
        <v>184</v>
      </c>
      <c r="B10" s="56" t="s">
        <v>21</v>
      </c>
      <c r="C10" s="55" t="s">
        <v>238</v>
      </c>
      <c r="D10" s="56" t="s">
        <v>304</v>
      </c>
      <c r="E10" s="58">
        <v>1</v>
      </c>
      <c r="F10" s="57" t="s">
        <v>242</v>
      </c>
      <c r="G10" s="59">
        <v>0</v>
      </c>
      <c r="H10" s="16">
        <v>3016</v>
      </c>
      <c r="I10" s="16">
        <v>12064</v>
      </c>
      <c r="J10" s="17">
        <f t="shared" si="0"/>
        <v>15080</v>
      </c>
      <c r="K10" s="18"/>
      <c r="L10" s="18"/>
      <c r="M10" s="18"/>
      <c r="N10" s="18"/>
      <c r="O10" s="18"/>
      <c r="P10" s="18"/>
      <c r="Q10" s="18"/>
      <c r="R10" s="51"/>
      <c r="S10" s="51"/>
      <c r="T10" s="51"/>
      <c r="U10" s="51"/>
      <c r="V10" s="51"/>
      <c r="W10" s="51"/>
      <c r="X10" s="51"/>
      <c r="Y10" s="51"/>
      <c r="Z10" s="51"/>
      <c r="AA10" s="5"/>
      <c r="AB10" s="5"/>
      <c r="AC10" s="5"/>
      <c r="AD10" s="5"/>
    </row>
    <row r="11" spans="1:30" ht="14.4" x14ac:dyDescent="0.25">
      <c r="A11" s="57" t="s">
        <v>185</v>
      </c>
      <c r="B11" s="56" t="s">
        <v>25</v>
      </c>
      <c r="C11" s="55" t="s">
        <v>238</v>
      </c>
      <c r="D11" s="56" t="s">
        <v>304</v>
      </c>
      <c r="E11" s="58">
        <v>1</v>
      </c>
      <c r="F11" s="57" t="s">
        <v>243</v>
      </c>
      <c r="G11" s="59">
        <v>0</v>
      </c>
      <c r="H11" s="16">
        <v>1695.65</v>
      </c>
      <c r="I11" s="16">
        <v>6782.62</v>
      </c>
      <c r="J11" s="17">
        <f t="shared" si="0"/>
        <v>8478.27</v>
      </c>
      <c r="K11" s="18"/>
      <c r="L11" s="18"/>
      <c r="M11" s="18"/>
      <c r="N11" s="18"/>
      <c r="O11" s="18"/>
      <c r="P11" s="18"/>
      <c r="Q11" s="18"/>
      <c r="R11" s="51"/>
      <c r="S11" s="51"/>
      <c r="T11" s="51"/>
      <c r="U11" s="51"/>
      <c r="V11" s="51"/>
      <c r="W11" s="51"/>
      <c r="X11" s="51"/>
      <c r="Y11" s="51"/>
      <c r="Z11" s="51"/>
      <c r="AA11" s="5"/>
      <c r="AB11" s="5"/>
      <c r="AC11" s="5"/>
      <c r="AD11" s="5"/>
    </row>
    <row r="12" spans="1:30" ht="14.4" x14ac:dyDescent="0.25">
      <c r="A12" s="57" t="s">
        <v>186</v>
      </c>
      <c r="B12" s="56" t="s">
        <v>25</v>
      </c>
      <c r="C12" s="55" t="s">
        <v>238</v>
      </c>
      <c r="D12" s="56" t="s">
        <v>305</v>
      </c>
      <c r="E12" s="58">
        <v>1</v>
      </c>
      <c r="F12" s="57" t="s">
        <v>244</v>
      </c>
      <c r="G12" s="59">
        <v>0</v>
      </c>
      <c r="H12" s="16">
        <v>0</v>
      </c>
      <c r="I12" s="16">
        <v>6782.62</v>
      </c>
      <c r="J12" s="17">
        <f t="shared" si="0"/>
        <v>6782.62</v>
      </c>
      <c r="K12" s="18"/>
      <c r="L12" s="18"/>
      <c r="M12" s="18"/>
      <c r="N12" s="18"/>
      <c r="O12" s="18"/>
      <c r="P12" s="18"/>
      <c r="Q12" s="18"/>
      <c r="R12" s="51"/>
      <c r="S12" s="51"/>
      <c r="T12" s="51"/>
      <c r="U12" s="51"/>
      <c r="V12" s="51"/>
      <c r="W12" s="51"/>
      <c r="X12" s="51"/>
      <c r="Y12" s="51"/>
      <c r="Z12" s="51"/>
      <c r="AA12" s="5"/>
      <c r="AB12" s="5"/>
      <c r="AC12" s="5"/>
      <c r="AD12" s="5"/>
    </row>
    <row r="13" spans="1:30" ht="14.4" x14ac:dyDescent="0.25">
      <c r="A13" s="57" t="s">
        <v>187</v>
      </c>
      <c r="B13" s="56" t="s">
        <v>25</v>
      </c>
      <c r="C13" s="55" t="s">
        <v>238</v>
      </c>
      <c r="D13" s="56" t="s">
        <v>304</v>
      </c>
      <c r="E13" s="58">
        <v>1</v>
      </c>
      <c r="F13" s="57" t="s">
        <v>245</v>
      </c>
      <c r="G13" s="59">
        <v>0</v>
      </c>
      <c r="H13" s="16">
        <v>1695.65</v>
      </c>
      <c r="I13" s="16">
        <v>6782.62</v>
      </c>
      <c r="J13" s="17">
        <f t="shared" si="0"/>
        <v>8478.27</v>
      </c>
      <c r="K13" s="18"/>
      <c r="L13" s="18"/>
      <c r="M13" s="18"/>
      <c r="N13" s="18"/>
      <c r="O13" s="18"/>
      <c r="P13" s="18"/>
      <c r="Q13" s="18"/>
      <c r="R13" s="51"/>
      <c r="S13" s="51"/>
      <c r="T13" s="51"/>
      <c r="U13" s="51"/>
      <c r="V13" s="51"/>
      <c r="W13" s="51"/>
      <c r="X13" s="51"/>
      <c r="Y13" s="51"/>
      <c r="Z13" s="51"/>
      <c r="AA13" s="5"/>
      <c r="AB13" s="5"/>
      <c r="AC13" s="5"/>
      <c r="AD13" s="5"/>
    </row>
    <row r="14" spans="1:30" ht="14.4" x14ac:dyDescent="0.25">
      <c r="A14" s="57" t="s">
        <v>188</v>
      </c>
      <c r="B14" s="56" t="s">
        <v>25</v>
      </c>
      <c r="C14" s="55" t="s">
        <v>238</v>
      </c>
      <c r="D14" s="56" t="s">
        <v>304</v>
      </c>
      <c r="E14" s="58">
        <v>1</v>
      </c>
      <c r="F14" s="57" t="s">
        <v>246</v>
      </c>
      <c r="G14" s="59">
        <v>0</v>
      </c>
      <c r="H14" s="16">
        <v>1695.65</v>
      </c>
      <c r="I14" s="16">
        <v>6782.62</v>
      </c>
      <c r="J14" s="17">
        <f t="shared" si="0"/>
        <v>8478.27</v>
      </c>
      <c r="K14" s="18"/>
      <c r="L14" s="18"/>
      <c r="M14" s="18"/>
      <c r="N14" s="18"/>
      <c r="O14" s="18"/>
      <c r="P14" s="18"/>
      <c r="Q14" s="18"/>
      <c r="R14" s="51"/>
      <c r="S14" s="51"/>
      <c r="T14" s="51"/>
      <c r="U14" s="51"/>
      <c r="V14" s="51"/>
      <c r="W14" s="51"/>
      <c r="X14" s="51"/>
      <c r="Y14" s="51"/>
      <c r="Z14" s="51"/>
      <c r="AA14" s="5"/>
      <c r="AB14" s="5"/>
      <c r="AC14" s="5"/>
      <c r="AD14" s="5"/>
    </row>
    <row r="15" spans="1:30" ht="14.4" x14ac:dyDescent="0.25">
      <c r="A15" s="57" t="s">
        <v>189</v>
      </c>
      <c r="B15" s="56" t="s">
        <v>25</v>
      </c>
      <c r="C15" s="55" t="s">
        <v>238</v>
      </c>
      <c r="D15" s="56" t="s">
        <v>304</v>
      </c>
      <c r="E15" s="58">
        <v>1</v>
      </c>
      <c r="F15" s="57" t="s">
        <v>247</v>
      </c>
      <c r="G15" s="59">
        <v>0</v>
      </c>
      <c r="H15" s="16">
        <v>1695.65</v>
      </c>
      <c r="I15" s="16">
        <v>6782.62</v>
      </c>
      <c r="J15" s="17">
        <f t="shared" si="0"/>
        <v>8478.27</v>
      </c>
      <c r="K15" s="18"/>
      <c r="L15" s="18"/>
      <c r="M15" s="18"/>
      <c r="N15" s="18"/>
      <c r="O15" s="18"/>
      <c r="P15" s="18"/>
      <c r="Q15" s="18"/>
      <c r="R15" s="51"/>
      <c r="S15" s="51"/>
      <c r="T15" s="51"/>
      <c r="U15" s="51"/>
      <c r="V15" s="51"/>
      <c r="W15" s="51"/>
      <c r="X15" s="51"/>
      <c r="Y15" s="51"/>
      <c r="Z15" s="51"/>
      <c r="AA15" s="5"/>
      <c r="AB15" s="5"/>
      <c r="AC15" s="5"/>
      <c r="AD15" s="5"/>
    </row>
    <row r="16" spans="1:30" ht="14.4" x14ac:dyDescent="0.25">
      <c r="A16" s="57" t="s">
        <v>190</v>
      </c>
      <c r="B16" s="56" t="s">
        <v>25</v>
      </c>
      <c r="C16" s="55" t="s">
        <v>238</v>
      </c>
      <c r="D16" s="56" t="s">
        <v>304</v>
      </c>
      <c r="E16" s="58">
        <v>1</v>
      </c>
      <c r="F16" s="57" t="s">
        <v>248</v>
      </c>
      <c r="G16" s="59">
        <v>0</v>
      </c>
      <c r="H16" s="16">
        <v>1695.65</v>
      </c>
      <c r="I16" s="16">
        <v>6782.62</v>
      </c>
      <c r="J16" s="17">
        <f t="shared" si="0"/>
        <v>8478.27</v>
      </c>
      <c r="K16" s="18"/>
      <c r="L16" s="18"/>
      <c r="M16" s="18"/>
      <c r="N16" s="18"/>
      <c r="O16" s="18"/>
      <c r="P16" s="18"/>
      <c r="Q16" s="18"/>
      <c r="R16" s="51"/>
      <c r="S16" s="51"/>
      <c r="T16" s="51"/>
      <c r="U16" s="51"/>
      <c r="V16" s="51"/>
      <c r="W16" s="51"/>
      <c r="X16" s="51"/>
      <c r="Y16" s="51"/>
      <c r="Z16" s="51"/>
      <c r="AA16" s="5"/>
      <c r="AB16" s="5"/>
      <c r="AC16" s="5"/>
      <c r="AD16" s="5"/>
    </row>
    <row r="17" spans="1:30" ht="14.4" x14ac:dyDescent="0.25">
      <c r="A17" s="57" t="s">
        <v>191</v>
      </c>
      <c r="B17" s="56" t="s">
        <v>29</v>
      </c>
      <c r="C17" s="55" t="s">
        <v>238</v>
      </c>
      <c r="D17" s="56" t="s">
        <v>304</v>
      </c>
      <c r="E17" s="58">
        <v>1</v>
      </c>
      <c r="F17" s="57" t="s">
        <v>249</v>
      </c>
      <c r="G17" s="59">
        <v>0</v>
      </c>
      <c r="H17" s="16">
        <v>1310.28</v>
      </c>
      <c r="I17" s="16">
        <v>5241.1099999999997</v>
      </c>
      <c r="J17" s="17">
        <f t="shared" si="0"/>
        <v>6551.3899999999994</v>
      </c>
      <c r="K17" s="18"/>
      <c r="L17" s="18"/>
      <c r="M17" s="18"/>
      <c r="N17" s="18"/>
      <c r="O17" s="18"/>
      <c r="P17" s="18"/>
      <c r="Q17" s="18"/>
      <c r="R17" s="51"/>
      <c r="S17" s="51"/>
      <c r="T17" s="51"/>
      <c r="U17" s="51"/>
      <c r="V17" s="51"/>
      <c r="W17" s="51"/>
      <c r="X17" s="51"/>
      <c r="Y17" s="51"/>
      <c r="Z17" s="51"/>
      <c r="AA17" s="5"/>
      <c r="AB17" s="5"/>
      <c r="AC17" s="5"/>
      <c r="AD17" s="5"/>
    </row>
    <row r="18" spans="1:30" ht="14.4" x14ac:dyDescent="0.25">
      <c r="A18" s="57" t="s">
        <v>192</v>
      </c>
      <c r="B18" s="56" t="s">
        <v>29</v>
      </c>
      <c r="C18" s="55" t="s">
        <v>238</v>
      </c>
      <c r="D18" s="56" t="s">
        <v>304</v>
      </c>
      <c r="E18" s="58">
        <v>1</v>
      </c>
      <c r="F18" s="57" t="s">
        <v>250</v>
      </c>
      <c r="G18" s="59">
        <v>0</v>
      </c>
      <c r="H18" s="16">
        <v>1310.28</v>
      </c>
      <c r="I18" s="16">
        <v>5241.1099999999997</v>
      </c>
      <c r="J18" s="17">
        <f t="shared" si="0"/>
        <v>6551.3899999999994</v>
      </c>
      <c r="K18" s="18"/>
      <c r="L18" s="18"/>
      <c r="M18" s="18"/>
      <c r="N18" s="18"/>
      <c r="O18" s="18"/>
      <c r="P18" s="18"/>
      <c r="Q18" s="18"/>
      <c r="R18" s="51"/>
      <c r="S18" s="51"/>
      <c r="T18" s="51"/>
      <c r="U18" s="51"/>
      <c r="V18" s="51"/>
      <c r="W18" s="51"/>
      <c r="X18" s="51"/>
      <c r="Y18" s="51"/>
      <c r="Z18" s="51"/>
      <c r="AA18" s="5"/>
      <c r="AB18" s="5"/>
      <c r="AC18" s="5"/>
      <c r="AD18" s="5"/>
    </row>
    <row r="19" spans="1:30" ht="14.4" x14ac:dyDescent="0.25">
      <c r="A19" s="57" t="s">
        <v>191</v>
      </c>
      <c r="B19" s="56" t="s">
        <v>29</v>
      </c>
      <c r="C19" s="55" t="s">
        <v>238</v>
      </c>
      <c r="D19" s="56" t="s">
        <v>304</v>
      </c>
      <c r="E19" s="58">
        <v>1</v>
      </c>
      <c r="F19" s="57" t="s">
        <v>251</v>
      </c>
      <c r="G19" s="59">
        <v>0</v>
      </c>
      <c r="H19" s="16">
        <v>1310.28</v>
      </c>
      <c r="I19" s="16">
        <v>5241.1099999999997</v>
      </c>
      <c r="J19" s="17">
        <f t="shared" si="0"/>
        <v>6551.3899999999994</v>
      </c>
      <c r="K19" s="18"/>
      <c r="L19" s="18"/>
      <c r="M19" s="18"/>
      <c r="N19" s="18"/>
      <c r="O19" s="18"/>
      <c r="P19" s="18"/>
      <c r="Q19" s="18"/>
      <c r="R19" s="51"/>
      <c r="S19" s="51"/>
      <c r="T19" s="51"/>
      <c r="U19" s="51"/>
      <c r="V19" s="51"/>
      <c r="W19" s="51"/>
      <c r="X19" s="51"/>
      <c r="Y19" s="51"/>
      <c r="Z19" s="51"/>
      <c r="AA19" s="5"/>
      <c r="AB19" s="5"/>
      <c r="AC19" s="5"/>
      <c r="AD19" s="5"/>
    </row>
    <row r="20" spans="1:30" ht="14.4" x14ac:dyDescent="0.25">
      <c r="A20" s="57" t="s">
        <v>193</v>
      </c>
      <c r="B20" s="56" t="s">
        <v>29</v>
      </c>
      <c r="C20" s="55" t="s">
        <v>238</v>
      </c>
      <c r="D20" s="56" t="s">
        <v>304</v>
      </c>
      <c r="E20" s="58">
        <v>1</v>
      </c>
      <c r="F20" s="57" t="s">
        <v>252</v>
      </c>
      <c r="G20" s="59">
        <v>0</v>
      </c>
      <c r="H20" s="16">
        <v>1310.28</v>
      </c>
      <c r="I20" s="16">
        <v>5241.1099999999997</v>
      </c>
      <c r="J20" s="17">
        <f t="shared" si="0"/>
        <v>6551.3899999999994</v>
      </c>
      <c r="K20" s="18"/>
      <c r="L20" s="18"/>
      <c r="M20" s="18"/>
      <c r="N20" s="18"/>
      <c r="O20" s="18"/>
      <c r="P20" s="18"/>
      <c r="Q20" s="18"/>
      <c r="R20" s="51"/>
      <c r="S20" s="51"/>
      <c r="T20" s="51"/>
      <c r="U20" s="51"/>
      <c r="V20" s="51"/>
      <c r="W20" s="51"/>
      <c r="X20" s="51"/>
      <c r="Y20" s="51"/>
      <c r="Z20" s="51"/>
      <c r="AA20" s="5"/>
      <c r="AB20" s="5"/>
      <c r="AC20" s="5"/>
      <c r="AD20" s="5"/>
    </row>
    <row r="21" spans="1:30" ht="14.4" x14ac:dyDescent="0.25">
      <c r="A21" s="57" t="s">
        <v>194</v>
      </c>
      <c r="B21" s="56" t="s">
        <v>29</v>
      </c>
      <c r="C21" s="55" t="s">
        <v>238</v>
      </c>
      <c r="D21" s="56" t="s">
        <v>304</v>
      </c>
      <c r="E21" s="58">
        <v>1</v>
      </c>
      <c r="F21" s="57" t="s">
        <v>253</v>
      </c>
      <c r="G21" s="59">
        <v>0</v>
      </c>
      <c r="H21" s="16">
        <v>1310.28</v>
      </c>
      <c r="I21" s="16">
        <v>5241.1099999999997</v>
      </c>
      <c r="J21" s="17">
        <f t="shared" si="0"/>
        <v>6551.3899999999994</v>
      </c>
      <c r="K21" s="18"/>
      <c r="L21" s="18"/>
      <c r="M21" s="18"/>
      <c r="N21" s="18"/>
      <c r="O21" s="18"/>
      <c r="P21" s="18"/>
      <c r="Q21" s="18"/>
      <c r="R21" s="51"/>
      <c r="S21" s="51"/>
      <c r="T21" s="51"/>
      <c r="U21" s="51"/>
      <c r="V21" s="51"/>
      <c r="W21" s="51"/>
      <c r="X21" s="51"/>
      <c r="Y21" s="51"/>
      <c r="Z21" s="51"/>
      <c r="AA21" s="5"/>
      <c r="AB21" s="5"/>
      <c r="AC21" s="5"/>
      <c r="AD21" s="5"/>
    </row>
    <row r="22" spans="1:30" ht="14.4" x14ac:dyDescent="0.25">
      <c r="A22" s="57" t="s">
        <v>195</v>
      </c>
      <c r="B22" s="56" t="s">
        <v>29</v>
      </c>
      <c r="C22" s="55" t="s">
        <v>238</v>
      </c>
      <c r="D22" s="56" t="s">
        <v>304</v>
      </c>
      <c r="E22" s="58">
        <v>1</v>
      </c>
      <c r="F22" s="57" t="s">
        <v>254</v>
      </c>
      <c r="G22" s="59">
        <v>0</v>
      </c>
      <c r="H22" s="16">
        <v>1310.28</v>
      </c>
      <c r="I22" s="16">
        <v>5241.1099999999997</v>
      </c>
      <c r="J22" s="17">
        <f t="shared" si="0"/>
        <v>6551.3899999999994</v>
      </c>
      <c r="K22" s="18"/>
      <c r="L22" s="18"/>
      <c r="M22" s="18"/>
      <c r="N22" s="18"/>
      <c r="O22" s="18"/>
      <c r="P22" s="18"/>
      <c r="Q22" s="18"/>
      <c r="R22" s="51"/>
      <c r="S22" s="51"/>
      <c r="T22" s="51"/>
      <c r="U22" s="51"/>
      <c r="V22" s="51"/>
      <c r="W22" s="51"/>
      <c r="X22" s="51"/>
      <c r="Y22" s="51"/>
      <c r="Z22" s="51"/>
      <c r="AA22" s="5"/>
      <c r="AB22" s="5"/>
      <c r="AC22" s="5"/>
      <c r="AD22" s="5"/>
    </row>
    <row r="23" spans="1:30" ht="14.4" x14ac:dyDescent="0.25">
      <c r="A23" s="57" t="s">
        <v>196</v>
      </c>
      <c r="B23" s="56" t="s">
        <v>29</v>
      </c>
      <c r="C23" s="55" t="s">
        <v>238</v>
      </c>
      <c r="D23" s="56" t="s">
        <v>304</v>
      </c>
      <c r="E23" s="58">
        <v>1</v>
      </c>
      <c r="F23" s="57" t="s">
        <v>255</v>
      </c>
      <c r="G23" s="59">
        <v>0</v>
      </c>
      <c r="H23" s="16">
        <v>1310.28</v>
      </c>
      <c r="I23" s="16">
        <v>5241.1099999999997</v>
      </c>
      <c r="J23" s="17">
        <f t="shared" si="0"/>
        <v>6551.3899999999994</v>
      </c>
      <c r="K23" s="18"/>
      <c r="L23" s="18"/>
      <c r="M23" s="18"/>
      <c r="N23" s="18"/>
      <c r="O23" s="18"/>
      <c r="P23" s="18"/>
      <c r="Q23" s="18"/>
      <c r="R23" s="51"/>
      <c r="S23" s="51"/>
      <c r="T23" s="51"/>
      <c r="U23" s="51"/>
      <c r="V23" s="51"/>
      <c r="W23" s="51"/>
      <c r="X23" s="51"/>
      <c r="Y23" s="51"/>
      <c r="Z23" s="51"/>
      <c r="AA23" s="5"/>
      <c r="AB23" s="5"/>
      <c r="AC23" s="5"/>
      <c r="AD23" s="5"/>
    </row>
    <row r="24" spans="1:30" ht="14.4" x14ac:dyDescent="0.25">
      <c r="A24" s="57" t="s">
        <v>320</v>
      </c>
      <c r="B24" s="56" t="s">
        <v>29</v>
      </c>
      <c r="C24" s="55" t="s">
        <v>238</v>
      </c>
      <c r="D24" s="56" t="s">
        <v>305</v>
      </c>
      <c r="E24" s="58">
        <v>1</v>
      </c>
      <c r="F24" s="57" t="s">
        <v>321</v>
      </c>
      <c r="G24" s="59">
        <v>0</v>
      </c>
      <c r="H24" s="16">
        <v>0</v>
      </c>
      <c r="I24" s="16">
        <v>5241.1099999999997</v>
      </c>
      <c r="J24" s="17">
        <f t="shared" ref="J24:J25" si="1">SUM(G24:I24)</f>
        <v>5241.1099999999997</v>
      </c>
      <c r="K24" s="18"/>
      <c r="L24" s="18"/>
      <c r="M24" s="18"/>
      <c r="N24" s="18"/>
      <c r="O24" s="18"/>
      <c r="P24" s="18"/>
      <c r="Q24" s="18"/>
      <c r="R24" s="51"/>
      <c r="S24" s="51"/>
      <c r="T24" s="51"/>
      <c r="U24" s="51"/>
      <c r="V24" s="51"/>
      <c r="W24" s="51"/>
      <c r="X24" s="51"/>
      <c r="Y24" s="51"/>
      <c r="Z24" s="51"/>
      <c r="AA24" s="5"/>
      <c r="AB24" s="5"/>
      <c r="AC24" s="5"/>
      <c r="AD24" s="5"/>
    </row>
    <row r="25" spans="1:30" ht="14.4" x14ac:dyDescent="0.25">
      <c r="A25" s="57" t="s">
        <v>322</v>
      </c>
      <c r="B25" s="56" t="s">
        <v>29</v>
      </c>
      <c r="C25" s="55" t="s">
        <v>238</v>
      </c>
      <c r="D25" s="56" t="s">
        <v>305</v>
      </c>
      <c r="E25" s="58">
        <v>1</v>
      </c>
      <c r="F25" s="57" t="s">
        <v>323</v>
      </c>
      <c r="G25" s="59">
        <v>0</v>
      </c>
      <c r="H25" s="16">
        <v>0</v>
      </c>
      <c r="I25" s="16">
        <v>5241.1099999999997</v>
      </c>
      <c r="J25" s="17">
        <f t="shared" si="1"/>
        <v>5241.1099999999997</v>
      </c>
      <c r="K25" s="18"/>
      <c r="L25" s="18"/>
      <c r="M25" s="18"/>
      <c r="N25" s="18"/>
      <c r="O25" s="18"/>
      <c r="P25" s="18"/>
      <c r="Q25" s="18"/>
      <c r="R25" s="51"/>
      <c r="S25" s="51"/>
      <c r="T25" s="51"/>
      <c r="U25" s="51"/>
      <c r="V25" s="51"/>
      <c r="W25" s="51"/>
      <c r="X25" s="51"/>
      <c r="Y25" s="51"/>
      <c r="Z25" s="51"/>
      <c r="AA25" s="5"/>
      <c r="AB25" s="5"/>
      <c r="AC25" s="5"/>
      <c r="AD25" s="5"/>
    </row>
    <row r="26" spans="1:30" ht="14.4" x14ac:dyDescent="0.25">
      <c r="A26" s="57" t="s">
        <v>197</v>
      </c>
      <c r="B26" s="56" t="s">
        <v>29</v>
      </c>
      <c r="C26" s="55" t="s">
        <v>238</v>
      </c>
      <c r="D26" s="56" t="s">
        <v>303</v>
      </c>
      <c r="E26" s="58">
        <v>1</v>
      </c>
      <c r="F26" s="57"/>
      <c r="G26" s="59"/>
      <c r="H26" s="16"/>
      <c r="I26" s="16"/>
      <c r="J26" s="17"/>
      <c r="K26" s="18"/>
      <c r="L26" s="18"/>
      <c r="M26" s="18"/>
      <c r="N26" s="18"/>
      <c r="O26" s="18"/>
      <c r="P26" s="18"/>
      <c r="Q26" s="18"/>
      <c r="R26" s="51"/>
      <c r="S26" s="51"/>
      <c r="T26" s="51"/>
      <c r="U26" s="51"/>
      <c r="V26" s="51"/>
      <c r="W26" s="51"/>
      <c r="X26" s="51"/>
      <c r="Y26" s="51"/>
      <c r="Z26" s="51"/>
      <c r="AA26" s="5"/>
      <c r="AB26" s="5"/>
      <c r="AC26" s="5"/>
      <c r="AD26" s="5"/>
    </row>
    <row r="27" spans="1:30" ht="14.4" x14ac:dyDescent="0.25">
      <c r="A27" s="57" t="s">
        <v>198</v>
      </c>
      <c r="B27" s="56" t="s">
        <v>29</v>
      </c>
      <c r="C27" s="55" t="s">
        <v>238</v>
      </c>
      <c r="D27" s="56" t="s">
        <v>304</v>
      </c>
      <c r="E27" s="58">
        <v>1</v>
      </c>
      <c r="F27" s="57" t="s">
        <v>256</v>
      </c>
      <c r="G27" s="59">
        <v>0</v>
      </c>
      <c r="H27" s="16">
        <v>1310.28</v>
      </c>
      <c r="I27" s="16">
        <v>5241.1099999999997</v>
      </c>
      <c r="J27" s="17">
        <f t="shared" si="0"/>
        <v>6551.3899999999994</v>
      </c>
      <c r="K27" s="18"/>
      <c r="L27" s="18"/>
      <c r="M27" s="18"/>
      <c r="N27" s="18"/>
      <c r="O27" s="18"/>
      <c r="P27" s="18"/>
      <c r="Q27" s="18"/>
      <c r="R27" s="51"/>
      <c r="S27" s="51"/>
      <c r="T27" s="51"/>
      <c r="U27" s="51"/>
      <c r="V27" s="51"/>
      <c r="W27" s="51"/>
      <c r="X27" s="51"/>
      <c r="Y27" s="51"/>
      <c r="Z27" s="51"/>
      <c r="AA27" s="5"/>
      <c r="AB27" s="5"/>
      <c r="AC27" s="5"/>
      <c r="AD27" s="5"/>
    </row>
    <row r="28" spans="1:30" ht="14.4" x14ac:dyDescent="0.25">
      <c r="A28" s="57" t="s">
        <v>199</v>
      </c>
      <c r="B28" s="56" t="s">
        <v>31</v>
      </c>
      <c r="C28" s="55" t="s">
        <v>238</v>
      </c>
      <c r="D28" s="56" t="s">
        <v>304</v>
      </c>
      <c r="E28" s="58">
        <v>1</v>
      </c>
      <c r="F28" s="57" t="s">
        <v>257</v>
      </c>
      <c r="G28" s="59">
        <v>0</v>
      </c>
      <c r="H28" s="16">
        <v>1079.05</v>
      </c>
      <c r="I28" s="16">
        <v>4316.21</v>
      </c>
      <c r="J28" s="17">
        <f t="shared" si="0"/>
        <v>5395.26</v>
      </c>
      <c r="K28" s="18"/>
      <c r="L28" s="18"/>
      <c r="M28" s="18"/>
      <c r="N28" s="18"/>
      <c r="O28" s="18"/>
      <c r="P28" s="18"/>
      <c r="Q28" s="18"/>
      <c r="R28" s="51"/>
      <c r="S28" s="51"/>
      <c r="T28" s="51"/>
      <c r="U28" s="51"/>
      <c r="V28" s="51"/>
      <c r="W28" s="51"/>
      <c r="X28" s="51"/>
      <c r="Y28" s="51"/>
      <c r="Z28" s="51"/>
      <c r="AA28" s="5"/>
      <c r="AB28" s="5"/>
      <c r="AC28" s="5"/>
      <c r="AD28" s="5"/>
    </row>
    <row r="29" spans="1:30" ht="14.4" x14ac:dyDescent="0.25">
      <c r="A29" s="57" t="s">
        <v>200</v>
      </c>
      <c r="B29" s="56" t="s">
        <v>31</v>
      </c>
      <c r="C29" s="55" t="s">
        <v>238</v>
      </c>
      <c r="D29" s="56" t="s">
        <v>304</v>
      </c>
      <c r="E29" s="58">
        <v>1</v>
      </c>
      <c r="F29" s="57" t="s">
        <v>258</v>
      </c>
      <c r="G29" s="59">
        <v>0</v>
      </c>
      <c r="H29" s="16">
        <v>1079.05</v>
      </c>
      <c r="I29" s="16">
        <v>4316.21</v>
      </c>
      <c r="J29" s="17">
        <f t="shared" si="0"/>
        <v>5395.26</v>
      </c>
      <c r="K29" s="18"/>
      <c r="L29" s="18"/>
      <c r="M29" s="18"/>
      <c r="N29" s="18"/>
      <c r="O29" s="18"/>
      <c r="P29" s="18"/>
      <c r="Q29" s="18"/>
      <c r="R29" s="51"/>
      <c r="S29" s="51"/>
      <c r="T29" s="51"/>
      <c r="U29" s="51"/>
      <c r="V29" s="51"/>
      <c r="W29" s="51"/>
      <c r="X29" s="51"/>
      <c r="Y29" s="51"/>
      <c r="Z29" s="51"/>
      <c r="AA29" s="5"/>
      <c r="AB29" s="5"/>
      <c r="AC29" s="5"/>
      <c r="AD29" s="5"/>
    </row>
    <row r="30" spans="1:30" ht="14.4" x14ac:dyDescent="0.25">
      <c r="A30" s="57" t="s">
        <v>314</v>
      </c>
      <c r="B30" s="56" t="s">
        <v>31</v>
      </c>
      <c r="C30" s="55" t="s">
        <v>238</v>
      </c>
      <c r="D30" s="56" t="s">
        <v>304</v>
      </c>
      <c r="E30" s="58">
        <v>1</v>
      </c>
      <c r="F30" s="57" t="s">
        <v>315</v>
      </c>
      <c r="G30" s="59">
        <v>0</v>
      </c>
      <c r="H30" s="16">
        <v>1079.05</v>
      </c>
      <c r="I30" s="16">
        <v>4316.21</v>
      </c>
      <c r="J30" s="17">
        <f t="shared" si="0"/>
        <v>5395.26</v>
      </c>
      <c r="K30" s="18"/>
      <c r="L30" s="18"/>
      <c r="M30" s="18"/>
      <c r="N30" s="18"/>
      <c r="O30" s="18"/>
      <c r="P30" s="18"/>
      <c r="Q30" s="18"/>
      <c r="R30" s="51"/>
      <c r="S30" s="51"/>
      <c r="T30" s="51"/>
      <c r="U30" s="51"/>
      <c r="V30" s="51"/>
      <c r="W30" s="51"/>
      <c r="X30" s="51"/>
      <c r="Y30" s="51"/>
      <c r="Z30" s="51"/>
      <c r="AA30" s="5"/>
      <c r="AB30" s="5"/>
      <c r="AC30" s="5"/>
      <c r="AD30" s="5"/>
    </row>
    <row r="31" spans="1:30" ht="14.4" x14ac:dyDescent="0.25">
      <c r="A31" s="57" t="s">
        <v>312</v>
      </c>
      <c r="B31" s="56" t="s">
        <v>31</v>
      </c>
      <c r="C31" s="55" t="s">
        <v>238</v>
      </c>
      <c r="D31" s="55" t="s">
        <v>304</v>
      </c>
      <c r="E31" s="58">
        <v>1</v>
      </c>
      <c r="F31" s="57" t="s">
        <v>313</v>
      </c>
      <c r="G31" s="59">
        <v>0</v>
      </c>
      <c r="H31" s="16">
        <v>1079.05</v>
      </c>
      <c r="I31" s="16">
        <v>4316.21</v>
      </c>
      <c r="J31" s="17">
        <f t="shared" si="0"/>
        <v>5395.26</v>
      </c>
      <c r="K31" s="18"/>
      <c r="L31" s="18"/>
      <c r="M31" s="18"/>
      <c r="N31" s="18"/>
      <c r="O31" s="18"/>
      <c r="P31" s="18"/>
      <c r="Q31" s="18"/>
      <c r="R31" s="51"/>
      <c r="S31" s="51"/>
      <c r="T31" s="51"/>
      <c r="U31" s="51"/>
      <c r="V31" s="51"/>
      <c r="W31" s="51"/>
      <c r="X31" s="51"/>
      <c r="Y31" s="51"/>
      <c r="Z31" s="51"/>
      <c r="AA31" s="5"/>
      <c r="AB31" s="5"/>
      <c r="AC31" s="5"/>
      <c r="AD31" s="5"/>
    </row>
    <row r="32" spans="1:30" ht="14.4" x14ac:dyDescent="0.25">
      <c r="A32" s="57" t="s">
        <v>316</v>
      </c>
      <c r="B32" s="56" t="s">
        <v>31</v>
      </c>
      <c r="C32" s="55" t="s">
        <v>238</v>
      </c>
      <c r="D32" s="56" t="s">
        <v>304</v>
      </c>
      <c r="E32" s="58">
        <v>1</v>
      </c>
      <c r="F32" s="57" t="s">
        <v>317</v>
      </c>
      <c r="G32" s="59">
        <v>0</v>
      </c>
      <c r="H32" s="16">
        <v>1079.05</v>
      </c>
      <c r="I32" s="16">
        <v>4316.21</v>
      </c>
      <c r="J32" s="17">
        <f t="shared" si="0"/>
        <v>5395.26</v>
      </c>
      <c r="K32" s="18"/>
      <c r="L32" s="18"/>
      <c r="M32" s="18"/>
      <c r="N32" s="18"/>
      <c r="O32" s="18"/>
      <c r="P32" s="18"/>
      <c r="Q32" s="18"/>
      <c r="R32" s="51"/>
      <c r="S32" s="51"/>
      <c r="T32" s="51"/>
      <c r="U32" s="51"/>
      <c r="V32" s="51"/>
      <c r="W32" s="51"/>
      <c r="X32" s="51"/>
      <c r="Y32" s="51"/>
      <c r="Z32" s="51"/>
      <c r="AA32" s="5"/>
      <c r="AB32" s="5"/>
      <c r="AC32" s="5"/>
      <c r="AD32" s="5"/>
    </row>
    <row r="33" spans="1:30" ht="14.4" x14ac:dyDescent="0.25">
      <c r="A33" s="57" t="s">
        <v>318</v>
      </c>
      <c r="B33" s="56" t="s">
        <v>33</v>
      </c>
      <c r="C33" s="55" t="s">
        <v>238</v>
      </c>
      <c r="D33" s="55" t="s">
        <v>304</v>
      </c>
      <c r="E33" s="58">
        <v>1</v>
      </c>
      <c r="F33" s="57" t="s">
        <v>319</v>
      </c>
      <c r="G33" s="59">
        <v>0</v>
      </c>
      <c r="H33" s="16">
        <v>936.46</v>
      </c>
      <c r="I33" s="16">
        <v>3745.85</v>
      </c>
      <c r="J33" s="17">
        <f t="shared" si="0"/>
        <v>4682.3099999999995</v>
      </c>
      <c r="K33" s="63" t="s">
        <v>308</v>
      </c>
      <c r="L33" s="18"/>
      <c r="M33" s="18"/>
      <c r="N33" s="18"/>
      <c r="O33" s="18"/>
      <c r="P33" s="18"/>
      <c r="Q33" s="18"/>
      <c r="R33" s="51"/>
      <c r="S33" s="51"/>
      <c r="T33" s="51"/>
      <c r="U33" s="51"/>
      <c r="V33" s="51"/>
      <c r="W33" s="51"/>
      <c r="X33" s="51"/>
      <c r="Y33" s="51"/>
      <c r="Z33" s="51"/>
      <c r="AA33" s="5"/>
      <c r="AB33" s="5"/>
      <c r="AC33" s="5"/>
      <c r="AD33" s="5"/>
    </row>
    <row r="34" spans="1:30" ht="14.4" x14ac:dyDescent="0.25">
      <c r="A34" s="57" t="s">
        <v>203</v>
      </c>
      <c r="B34" s="56" t="s">
        <v>33</v>
      </c>
      <c r="C34" s="55" t="s">
        <v>238</v>
      </c>
      <c r="D34" s="56" t="s">
        <v>304</v>
      </c>
      <c r="E34" s="58">
        <v>1</v>
      </c>
      <c r="F34" s="57" t="s">
        <v>260</v>
      </c>
      <c r="G34" s="59">
        <v>0</v>
      </c>
      <c r="H34" s="16">
        <v>936.46</v>
      </c>
      <c r="I34" s="16">
        <v>3745.85</v>
      </c>
      <c r="J34" s="17">
        <f t="shared" si="0"/>
        <v>4682.3099999999995</v>
      </c>
      <c r="K34" s="18"/>
      <c r="L34" s="18"/>
      <c r="M34" s="18"/>
      <c r="N34" s="18"/>
      <c r="O34" s="18"/>
      <c r="P34" s="18"/>
      <c r="Q34" s="18"/>
      <c r="R34" s="51"/>
      <c r="S34" s="51"/>
      <c r="T34" s="51"/>
      <c r="U34" s="51"/>
      <c r="V34" s="51"/>
      <c r="W34" s="51"/>
      <c r="X34" s="51"/>
      <c r="Y34" s="51"/>
      <c r="Z34" s="51"/>
      <c r="AA34" s="5"/>
      <c r="AB34" s="5"/>
      <c r="AC34" s="5"/>
      <c r="AD34" s="5"/>
    </row>
    <row r="35" spans="1:30" ht="14.4" x14ac:dyDescent="0.25">
      <c r="A35" s="57" t="s">
        <v>204</v>
      </c>
      <c r="B35" s="56" t="s">
        <v>33</v>
      </c>
      <c r="C35" s="55" t="s">
        <v>238</v>
      </c>
      <c r="D35" s="56" t="s">
        <v>304</v>
      </c>
      <c r="E35" s="58">
        <v>1</v>
      </c>
      <c r="F35" s="57" t="s">
        <v>261</v>
      </c>
      <c r="G35" s="59">
        <v>0</v>
      </c>
      <c r="H35" s="16">
        <v>936.46</v>
      </c>
      <c r="I35" s="16">
        <v>3745.85</v>
      </c>
      <c r="J35" s="17">
        <f t="shared" si="0"/>
        <v>4682.3099999999995</v>
      </c>
      <c r="K35" s="18"/>
      <c r="L35" s="18"/>
      <c r="M35" s="18"/>
      <c r="N35" s="18"/>
      <c r="O35" s="18"/>
      <c r="P35" s="18"/>
      <c r="Q35" s="18"/>
      <c r="R35" s="51"/>
      <c r="S35" s="51"/>
      <c r="T35" s="51"/>
      <c r="U35" s="51"/>
      <c r="V35" s="51"/>
      <c r="W35" s="51"/>
      <c r="X35" s="51"/>
      <c r="Y35" s="51"/>
      <c r="Z35" s="51"/>
      <c r="AA35" s="5"/>
      <c r="AB35" s="5"/>
      <c r="AC35" s="5"/>
      <c r="AD35" s="5"/>
    </row>
    <row r="36" spans="1:30" ht="14.4" x14ac:dyDescent="0.25">
      <c r="A36" s="57" t="s">
        <v>205</v>
      </c>
      <c r="B36" s="56" t="s">
        <v>33</v>
      </c>
      <c r="C36" s="55" t="s">
        <v>238</v>
      </c>
      <c r="D36" s="56" t="s">
        <v>304</v>
      </c>
      <c r="E36" s="58">
        <v>1</v>
      </c>
      <c r="F36" s="57" t="s">
        <v>262</v>
      </c>
      <c r="G36" s="59">
        <v>0</v>
      </c>
      <c r="H36" s="16">
        <v>936.46</v>
      </c>
      <c r="I36" s="16">
        <v>3745.85</v>
      </c>
      <c r="J36" s="17">
        <f t="shared" si="0"/>
        <v>4682.3099999999995</v>
      </c>
      <c r="K36" s="18"/>
      <c r="L36" s="18"/>
      <c r="M36" s="18"/>
      <c r="N36" s="18"/>
      <c r="O36" s="18"/>
      <c r="P36" s="18"/>
      <c r="Q36" s="18"/>
      <c r="R36" s="51"/>
      <c r="S36" s="51"/>
      <c r="T36" s="51"/>
      <c r="U36" s="51"/>
      <c r="V36" s="51"/>
      <c r="W36" s="51"/>
      <c r="X36" s="51"/>
      <c r="Y36" s="51"/>
      <c r="Z36" s="51"/>
      <c r="AA36" s="5"/>
      <c r="AB36" s="5"/>
      <c r="AC36" s="5"/>
      <c r="AD36" s="5"/>
    </row>
    <row r="37" spans="1:30" ht="14.4" x14ac:dyDescent="0.25">
      <c r="A37" s="57" t="s">
        <v>206</v>
      </c>
      <c r="B37" s="56" t="s">
        <v>33</v>
      </c>
      <c r="C37" s="55" t="s">
        <v>238</v>
      </c>
      <c r="D37" s="56" t="s">
        <v>304</v>
      </c>
      <c r="E37" s="58">
        <v>1</v>
      </c>
      <c r="F37" s="57" t="s">
        <v>263</v>
      </c>
      <c r="G37" s="59">
        <v>0</v>
      </c>
      <c r="H37" s="16">
        <v>936.46</v>
      </c>
      <c r="I37" s="16">
        <v>3745.85</v>
      </c>
      <c r="J37" s="17">
        <f t="shared" si="0"/>
        <v>4682.3099999999995</v>
      </c>
      <c r="K37" s="18"/>
      <c r="L37" s="18"/>
      <c r="M37" s="18"/>
      <c r="N37" s="18"/>
      <c r="O37" s="18"/>
      <c r="P37" s="18"/>
      <c r="Q37" s="18"/>
      <c r="R37" s="51"/>
      <c r="S37" s="51"/>
      <c r="T37" s="51"/>
      <c r="U37" s="51"/>
      <c r="V37" s="51"/>
      <c r="W37" s="51"/>
      <c r="X37" s="51"/>
      <c r="Y37" s="51"/>
      <c r="Z37" s="51"/>
      <c r="AA37" s="5"/>
      <c r="AB37" s="5"/>
      <c r="AC37" s="5"/>
      <c r="AD37" s="5"/>
    </row>
    <row r="38" spans="1:30" ht="14.4" x14ac:dyDescent="0.25">
      <c r="A38" s="57" t="s">
        <v>207</v>
      </c>
      <c r="B38" s="56" t="s">
        <v>33</v>
      </c>
      <c r="C38" s="55" t="s">
        <v>238</v>
      </c>
      <c r="D38" s="56" t="s">
        <v>304</v>
      </c>
      <c r="E38" s="58">
        <v>1</v>
      </c>
      <c r="F38" s="57" t="s">
        <v>264</v>
      </c>
      <c r="G38" s="59">
        <v>0</v>
      </c>
      <c r="H38" s="16">
        <v>936.46</v>
      </c>
      <c r="I38" s="16">
        <v>3745.85</v>
      </c>
      <c r="J38" s="17">
        <f t="shared" si="0"/>
        <v>4682.3099999999995</v>
      </c>
      <c r="K38" s="18"/>
      <c r="L38" s="18"/>
      <c r="M38" s="18"/>
      <c r="N38" s="18"/>
      <c r="O38" s="18"/>
      <c r="P38" s="18"/>
      <c r="Q38" s="18"/>
      <c r="R38" s="51"/>
      <c r="S38" s="51"/>
      <c r="T38" s="51"/>
      <c r="U38" s="51"/>
      <c r="V38" s="51"/>
      <c r="W38" s="51"/>
      <c r="X38" s="51"/>
      <c r="Y38" s="51"/>
      <c r="Z38" s="51"/>
      <c r="AA38" s="5"/>
      <c r="AB38" s="5"/>
      <c r="AC38" s="5"/>
      <c r="AD38" s="5"/>
    </row>
    <row r="39" spans="1:30" ht="14.4" x14ac:dyDescent="0.25">
      <c r="A39" s="57" t="s">
        <v>208</v>
      </c>
      <c r="B39" s="56" t="s">
        <v>33</v>
      </c>
      <c r="C39" s="55" t="s">
        <v>238</v>
      </c>
      <c r="D39" s="56" t="s">
        <v>304</v>
      </c>
      <c r="E39" s="58">
        <v>1</v>
      </c>
      <c r="F39" s="57" t="s">
        <v>265</v>
      </c>
      <c r="G39" s="59">
        <v>0</v>
      </c>
      <c r="H39" s="16">
        <v>936.46</v>
      </c>
      <c r="I39" s="16">
        <v>3745.85</v>
      </c>
      <c r="J39" s="17">
        <f t="shared" si="0"/>
        <v>4682.3099999999995</v>
      </c>
      <c r="K39" s="18"/>
      <c r="L39" s="18"/>
      <c r="M39" s="18"/>
      <c r="N39" s="18"/>
      <c r="O39" s="18"/>
      <c r="P39" s="18"/>
      <c r="Q39" s="18"/>
      <c r="R39" s="51"/>
      <c r="S39" s="51"/>
      <c r="T39" s="51"/>
      <c r="U39" s="51"/>
      <c r="V39" s="51"/>
      <c r="W39" s="51"/>
      <c r="X39" s="51"/>
      <c r="Y39" s="51"/>
      <c r="Z39" s="51"/>
      <c r="AA39" s="5"/>
      <c r="AB39" s="5"/>
      <c r="AC39" s="5"/>
      <c r="AD39" s="5"/>
    </row>
    <row r="40" spans="1:30" ht="14.4" x14ac:dyDescent="0.25">
      <c r="A40" s="57" t="s">
        <v>209</v>
      </c>
      <c r="B40" s="56" t="s">
        <v>33</v>
      </c>
      <c r="C40" s="55" t="s">
        <v>238</v>
      </c>
      <c r="D40" s="56" t="s">
        <v>304</v>
      </c>
      <c r="E40" s="58">
        <v>1</v>
      </c>
      <c r="F40" s="57" t="s">
        <v>266</v>
      </c>
      <c r="G40" s="59">
        <v>0</v>
      </c>
      <c r="H40" s="16">
        <v>936.46</v>
      </c>
      <c r="I40" s="16">
        <v>3745.85</v>
      </c>
      <c r="J40" s="17">
        <f t="shared" si="0"/>
        <v>4682.3099999999995</v>
      </c>
      <c r="K40" s="18"/>
      <c r="L40" s="18"/>
      <c r="M40" s="18"/>
      <c r="N40" s="18"/>
      <c r="O40" s="18"/>
      <c r="P40" s="18"/>
      <c r="Q40" s="18"/>
      <c r="R40" s="51"/>
      <c r="S40" s="51"/>
      <c r="T40" s="51"/>
      <c r="U40" s="51"/>
      <c r="V40" s="51"/>
      <c r="W40" s="51"/>
      <c r="X40" s="51"/>
      <c r="Y40" s="51"/>
      <c r="Z40" s="51"/>
      <c r="AA40" s="5"/>
      <c r="AB40" s="5"/>
      <c r="AC40" s="5"/>
      <c r="AD40" s="5"/>
    </row>
    <row r="41" spans="1:30" ht="14.4" x14ac:dyDescent="0.25">
      <c r="A41" s="57" t="s">
        <v>210</v>
      </c>
      <c r="B41" s="56" t="s">
        <v>33</v>
      </c>
      <c r="C41" s="55" t="s">
        <v>238</v>
      </c>
      <c r="D41" s="56" t="s">
        <v>304</v>
      </c>
      <c r="E41" s="58">
        <v>1</v>
      </c>
      <c r="F41" s="57" t="s">
        <v>267</v>
      </c>
      <c r="G41" s="59">
        <v>0</v>
      </c>
      <c r="H41" s="16">
        <v>936.46</v>
      </c>
      <c r="I41" s="16">
        <v>3745.85</v>
      </c>
      <c r="J41" s="17">
        <f t="shared" si="0"/>
        <v>4682.3099999999995</v>
      </c>
      <c r="K41" s="18"/>
      <c r="L41" s="18"/>
      <c r="M41" s="18"/>
      <c r="N41" s="18"/>
      <c r="O41" s="18"/>
      <c r="P41" s="18"/>
      <c r="Q41" s="18"/>
      <c r="R41" s="51"/>
      <c r="S41" s="51"/>
      <c r="T41" s="51"/>
      <c r="U41" s="51"/>
      <c r="V41" s="51"/>
      <c r="W41" s="51"/>
      <c r="X41" s="51"/>
      <c r="Y41" s="51"/>
      <c r="Z41" s="51"/>
      <c r="AA41" s="5"/>
      <c r="AB41" s="5"/>
      <c r="AC41" s="5"/>
      <c r="AD41" s="5"/>
    </row>
    <row r="42" spans="1:30" ht="14.4" x14ac:dyDescent="0.25">
      <c r="A42" s="57" t="s">
        <v>211</v>
      </c>
      <c r="B42" s="56" t="s">
        <v>33</v>
      </c>
      <c r="C42" s="55" t="s">
        <v>238</v>
      </c>
      <c r="D42" s="56" t="s">
        <v>304</v>
      </c>
      <c r="E42" s="58">
        <v>1</v>
      </c>
      <c r="F42" s="57" t="s">
        <v>268</v>
      </c>
      <c r="G42" s="59">
        <v>0</v>
      </c>
      <c r="H42" s="16">
        <v>936.46</v>
      </c>
      <c r="I42" s="16">
        <v>3745.85</v>
      </c>
      <c r="J42" s="17">
        <f t="shared" si="0"/>
        <v>4682.3099999999995</v>
      </c>
      <c r="K42" s="18"/>
      <c r="L42" s="18"/>
      <c r="M42" s="18"/>
      <c r="N42" s="18"/>
      <c r="O42" s="18"/>
      <c r="P42" s="18"/>
      <c r="Q42" s="18"/>
      <c r="R42" s="51"/>
      <c r="S42" s="51"/>
      <c r="T42" s="51"/>
      <c r="U42" s="51"/>
      <c r="V42" s="51"/>
      <c r="W42" s="51"/>
      <c r="X42" s="51"/>
      <c r="Y42" s="51"/>
      <c r="Z42" s="51"/>
      <c r="AA42" s="5"/>
      <c r="AB42" s="5"/>
      <c r="AC42" s="5"/>
      <c r="AD42" s="5"/>
    </row>
    <row r="43" spans="1:30" ht="14.4" x14ac:dyDescent="0.25">
      <c r="A43" s="57" t="s">
        <v>211</v>
      </c>
      <c r="B43" s="56" t="s">
        <v>33</v>
      </c>
      <c r="C43" s="55" t="s">
        <v>238</v>
      </c>
      <c r="D43" s="56" t="s">
        <v>304</v>
      </c>
      <c r="E43" s="58">
        <v>1</v>
      </c>
      <c r="F43" s="57" t="s">
        <v>269</v>
      </c>
      <c r="G43" s="59">
        <v>0</v>
      </c>
      <c r="H43" s="16">
        <v>936.46</v>
      </c>
      <c r="I43" s="16">
        <v>3745.85</v>
      </c>
      <c r="J43" s="17">
        <f t="shared" si="0"/>
        <v>4682.3099999999995</v>
      </c>
      <c r="K43" s="18"/>
      <c r="L43" s="18"/>
      <c r="M43" s="18"/>
      <c r="N43" s="18"/>
      <c r="O43" s="18"/>
      <c r="P43" s="18"/>
      <c r="Q43" s="18"/>
      <c r="R43" s="51"/>
      <c r="S43" s="51"/>
      <c r="T43" s="51"/>
      <c r="U43" s="51"/>
      <c r="V43" s="51"/>
      <c r="W43" s="51"/>
      <c r="X43" s="51"/>
      <c r="Y43" s="51"/>
      <c r="Z43" s="51"/>
      <c r="AA43" s="5"/>
      <c r="AB43" s="5"/>
      <c r="AC43" s="5"/>
      <c r="AD43" s="5"/>
    </row>
    <row r="44" spans="1:30" ht="14.4" x14ac:dyDescent="0.25">
      <c r="A44" s="57" t="s">
        <v>212</v>
      </c>
      <c r="B44" s="56" t="s">
        <v>33</v>
      </c>
      <c r="C44" s="55" t="s">
        <v>238</v>
      </c>
      <c r="D44" s="56" t="s">
        <v>304</v>
      </c>
      <c r="E44" s="58">
        <v>1</v>
      </c>
      <c r="F44" s="57" t="s">
        <v>270</v>
      </c>
      <c r="G44" s="59">
        <v>0</v>
      </c>
      <c r="H44" s="16">
        <v>936.46</v>
      </c>
      <c r="I44" s="16">
        <v>3745.85</v>
      </c>
      <c r="J44" s="17">
        <f t="shared" si="0"/>
        <v>4682.3099999999995</v>
      </c>
      <c r="K44" s="18"/>
      <c r="L44" s="18"/>
      <c r="M44" s="18"/>
      <c r="N44" s="18"/>
      <c r="O44" s="18"/>
      <c r="P44" s="18"/>
      <c r="Q44" s="18"/>
      <c r="R44" s="51"/>
      <c r="S44" s="51"/>
      <c r="T44" s="51"/>
      <c r="U44" s="51"/>
      <c r="V44" s="51"/>
      <c r="W44" s="51"/>
      <c r="X44" s="51"/>
      <c r="Y44" s="51"/>
      <c r="Z44" s="51"/>
      <c r="AA44" s="5"/>
      <c r="AB44" s="5"/>
      <c r="AC44" s="5"/>
      <c r="AD44" s="5"/>
    </row>
    <row r="45" spans="1:30" ht="14.4" x14ac:dyDescent="0.25">
      <c r="A45" s="57" t="s">
        <v>213</v>
      </c>
      <c r="B45" s="56" t="s">
        <v>33</v>
      </c>
      <c r="C45" s="55" t="s">
        <v>238</v>
      </c>
      <c r="D45" s="56" t="s">
        <v>304</v>
      </c>
      <c r="E45" s="58">
        <v>1</v>
      </c>
      <c r="F45" s="57" t="s">
        <v>271</v>
      </c>
      <c r="G45" s="59">
        <v>0</v>
      </c>
      <c r="H45" s="16">
        <v>936.46</v>
      </c>
      <c r="I45" s="16">
        <v>3745.85</v>
      </c>
      <c r="J45" s="17">
        <f t="shared" si="0"/>
        <v>4682.3099999999995</v>
      </c>
      <c r="K45" s="18"/>
      <c r="L45" s="18"/>
      <c r="M45" s="18"/>
      <c r="N45" s="18"/>
      <c r="O45" s="18"/>
      <c r="P45" s="18"/>
      <c r="Q45" s="18"/>
      <c r="R45" s="51"/>
      <c r="S45" s="51"/>
      <c r="T45" s="51"/>
      <c r="U45" s="51"/>
      <c r="V45" s="51"/>
      <c r="W45" s="51"/>
      <c r="X45" s="51"/>
      <c r="Y45" s="51"/>
      <c r="Z45" s="51"/>
      <c r="AA45" s="5"/>
      <c r="AB45" s="5"/>
      <c r="AC45" s="5"/>
      <c r="AD45" s="5"/>
    </row>
    <row r="46" spans="1:30" ht="14.4" x14ac:dyDescent="0.25">
      <c r="A46" s="57" t="s">
        <v>208</v>
      </c>
      <c r="B46" s="56" t="s">
        <v>33</v>
      </c>
      <c r="C46" s="55" t="s">
        <v>238</v>
      </c>
      <c r="D46" s="56" t="s">
        <v>304</v>
      </c>
      <c r="E46" s="58">
        <v>1</v>
      </c>
      <c r="F46" s="57" t="s">
        <v>272</v>
      </c>
      <c r="G46" s="59">
        <v>0</v>
      </c>
      <c r="H46" s="16">
        <v>936.46</v>
      </c>
      <c r="I46" s="16">
        <v>3745.85</v>
      </c>
      <c r="J46" s="17">
        <f t="shared" si="0"/>
        <v>4682.3099999999995</v>
      </c>
      <c r="K46" s="18"/>
      <c r="L46" s="18"/>
      <c r="M46" s="18"/>
      <c r="N46" s="18"/>
      <c r="O46" s="18"/>
      <c r="P46" s="18"/>
      <c r="Q46" s="18"/>
      <c r="R46" s="51"/>
      <c r="S46" s="51"/>
      <c r="T46" s="51"/>
      <c r="U46" s="51"/>
      <c r="V46" s="51"/>
      <c r="W46" s="51"/>
      <c r="X46" s="51"/>
      <c r="Y46" s="51"/>
      <c r="Z46" s="51"/>
      <c r="AA46" s="5"/>
      <c r="AB46" s="5"/>
      <c r="AC46" s="5"/>
      <c r="AD46" s="5"/>
    </row>
    <row r="47" spans="1:30" ht="14.4" x14ac:dyDescent="0.25">
      <c r="A47" s="57" t="s">
        <v>214</v>
      </c>
      <c r="B47" s="56" t="s">
        <v>33</v>
      </c>
      <c r="C47" s="55" t="s">
        <v>238</v>
      </c>
      <c r="D47" s="56" t="s">
        <v>304</v>
      </c>
      <c r="E47" s="58">
        <v>1</v>
      </c>
      <c r="F47" s="57" t="s">
        <v>273</v>
      </c>
      <c r="G47" s="59">
        <v>0</v>
      </c>
      <c r="H47" s="16">
        <v>936.46</v>
      </c>
      <c r="I47" s="16">
        <v>3745.85</v>
      </c>
      <c r="J47" s="17">
        <f t="shared" si="0"/>
        <v>4682.3099999999995</v>
      </c>
      <c r="K47" s="18"/>
      <c r="L47" s="18"/>
      <c r="M47" s="18"/>
      <c r="N47" s="18"/>
      <c r="O47" s="18"/>
      <c r="P47" s="18"/>
      <c r="Q47" s="18"/>
      <c r="R47" s="51"/>
      <c r="S47" s="51"/>
      <c r="T47" s="51"/>
      <c r="U47" s="51"/>
      <c r="V47" s="51"/>
      <c r="W47" s="51"/>
      <c r="X47" s="51"/>
      <c r="Y47" s="51"/>
      <c r="Z47" s="51"/>
      <c r="AA47" s="5"/>
      <c r="AB47" s="5"/>
      <c r="AC47" s="5"/>
      <c r="AD47" s="5"/>
    </row>
    <row r="48" spans="1:30" ht="14.4" x14ac:dyDescent="0.25">
      <c r="A48" s="57" t="s">
        <v>204</v>
      </c>
      <c r="B48" s="56" t="s">
        <v>33</v>
      </c>
      <c r="C48" s="55" t="s">
        <v>238</v>
      </c>
      <c r="D48" s="56" t="s">
        <v>304</v>
      </c>
      <c r="E48" s="58">
        <v>1</v>
      </c>
      <c r="F48" s="57" t="s">
        <v>274</v>
      </c>
      <c r="G48" s="59">
        <v>0</v>
      </c>
      <c r="H48" s="16">
        <v>936.46</v>
      </c>
      <c r="I48" s="16">
        <v>3745.85</v>
      </c>
      <c r="J48" s="17">
        <f t="shared" si="0"/>
        <v>4682.3099999999995</v>
      </c>
      <c r="K48" s="18"/>
      <c r="L48" s="18"/>
      <c r="M48" s="18"/>
      <c r="N48" s="18"/>
      <c r="O48" s="18"/>
      <c r="P48" s="18"/>
      <c r="Q48" s="18"/>
      <c r="R48" s="51"/>
      <c r="S48" s="51"/>
      <c r="T48" s="51"/>
      <c r="U48" s="51"/>
      <c r="V48" s="51"/>
      <c r="W48" s="51"/>
      <c r="X48" s="51"/>
      <c r="Y48" s="51"/>
      <c r="Z48" s="51"/>
      <c r="AA48" s="5"/>
      <c r="AB48" s="5"/>
      <c r="AC48" s="5"/>
      <c r="AD48" s="5"/>
    </row>
    <row r="49" spans="1:30" ht="14.4" x14ac:dyDescent="0.25">
      <c r="A49" s="57" t="s">
        <v>208</v>
      </c>
      <c r="B49" s="56" t="s">
        <v>33</v>
      </c>
      <c r="C49" s="55" t="s">
        <v>238</v>
      </c>
      <c r="D49" s="56" t="s">
        <v>304</v>
      </c>
      <c r="E49" s="58">
        <v>1</v>
      </c>
      <c r="F49" s="57" t="s">
        <v>275</v>
      </c>
      <c r="G49" s="59">
        <v>0</v>
      </c>
      <c r="H49" s="16">
        <v>936.46</v>
      </c>
      <c r="I49" s="16">
        <v>3745.85</v>
      </c>
      <c r="J49" s="17">
        <f t="shared" si="0"/>
        <v>4682.3099999999995</v>
      </c>
      <c r="K49" s="18"/>
      <c r="L49" s="18"/>
      <c r="M49" s="18"/>
      <c r="N49" s="18"/>
      <c r="O49" s="18"/>
      <c r="P49" s="18"/>
      <c r="Q49" s="18"/>
      <c r="R49" s="51"/>
      <c r="S49" s="51"/>
      <c r="T49" s="51"/>
      <c r="U49" s="51"/>
      <c r="V49" s="51"/>
      <c r="W49" s="51"/>
      <c r="X49" s="51"/>
      <c r="Y49" s="51"/>
      <c r="Z49" s="51"/>
      <c r="AA49" s="5"/>
      <c r="AB49" s="5"/>
      <c r="AC49" s="5"/>
      <c r="AD49" s="5"/>
    </row>
    <row r="50" spans="1:30" ht="14.4" x14ac:dyDescent="0.25">
      <c r="A50" s="57" t="s">
        <v>215</v>
      </c>
      <c r="B50" s="56" t="s">
        <v>33</v>
      </c>
      <c r="C50" s="55" t="s">
        <v>238</v>
      </c>
      <c r="D50" s="56" t="s">
        <v>304</v>
      </c>
      <c r="E50" s="58">
        <v>1</v>
      </c>
      <c r="F50" s="57" t="s">
        <v>276</v>
      </c>
      <c r="G50" s="59">
        <v>0</v>
      </c>
      <c r="H50" s="16">
        <v>936.46</v>
      </c>
      <c r="I50" s="16">
        <v>3745.85</v>
      </c>
      <c r="J50" s="17">
        <f t="shared" si="0"/>
        <v>4682.3099999999995</v>
      </c>
      <c r="K50" s="18"/>
      <c r="L50" s="18"/>
      <c r="M50" s="18"/>
      <c r="N50" s="18"/>
      <c r="O50" s="18"/>
      <c r="P50" s="18"/>
      <c r="Q50" s="18"/>
      <c r="R50" s="51"/>
      <c r="S50" s="51"/>
      <c r="T50" s="51"/>
      <c r="U50" s="51"/>
      <c r="V50" s="51"/>
      <c r="W50" s="51"/>
      <c r="X50" s="51"/>
      <c r="Y50" s="51"/>
      <c r="Z50" s="51"/>
      <c r="AA50" s="5"/>
      <c r="AB50" s="5"/>
      <c r="AC50" s="5"/>
      <c r="AD50" s="5"/>
    </row>
    <row r="51" spans="1:30" ht="14.4" x14ac:dyDescent="0.25">
      <c r="A51" s="57" t="s">
        <v>216</v>
      </c>
      <c r="B51" s="56" t="s">
        <v>33</v>
      </c>
      <c r="C51" s="55" t="s">
        <v>238</v>
      </c>
      <c r="D51" s="56" t="s">
        <v>304</v>
      </c>
      <c r="E51" s="58">
        <v>1</v>
      </c>
      <c r="F51" s="57" t="s">
        <v>277</v>
      </c>
      <c r="G51" s="59">
        <v>0</v>
      </c>
      <c r="H51" s="16">
        <v>936.46</v>
      </c>
      <c r="I51" s="16">
        <v>3745.85</v>
      </c>
      <c r="J51" s="17">
        <f t="shared" si="0"/>
        <v>4682.3099999999995</v>
      </c>
      <c r="K51" s="18"/>
      <c r="L51" s="18"/>
      <c r="M51" s="18"/>
      <c r="N51" s="18"/>
      <c r="O51" s="18"/>
      <c r="P51" s="18"/>
      <c r="Q51" s="18"/>
      <c r="R51" s="51"/>
      <c r="S51" s="51"/>
      <c r="T51" s="51"/>
      <c r="U51" s="51"/>
      <c r="V51" s="51"/>
      <c r="W51" s="51"/>
      <c r="X51" s="51"/>
      <c r="Y51" s="51"/>
      <c r="Z51" s="51"/>
      <c r="AA51" s="5"/>
      <c r="AB51" s="5"/>
      <c r="AC51" s="5"/>
      <c r="AD51" s="5"/>
    </row>
    <row r="52" spans="1:30" ht="14.4" x14ac:dyDescent="0.25">
      <c r="A52" s="57" t="s">
        <v>216</v>
      </c>
      <c r="B52" s="56" t="s">
        <v>33</v>
      </c>
      <c r="C52" s="55" t="s">
        <v>238</v>
      </c>
      <c r="D52" s="56" t="s">
        <v>304</v>
      </c>
      <c r="E52" s="58">
        <v>1</v>
      </c>
      <c r="F52" s="57" t="s">
        <v>278</v>
      </c>
      <c r="G52" s="59">
        <v>0</v>
      </c>
      <c r="H52" s="16">
        <v>936.46</v>
      </c>
      <c r="I52" s="16">
        <v>3745.85</v>
      </c>
      <c r="J52" s="17">
        <f t="shared" si="0"/>
        <v>4682.3099999999995</v>
      </c>
      <c r="K52" s="18"/>
      <c r="L52" s="18"/>
      <c r="M52" s="18"/>
      <c r="N52" s="18"/>
      <c r="O52" s="18"/>
      <c r="P52" s="18"/>
      <c r="Q52" s="18"/>
      <c r="R52" s="51"/>
      <c r="S52" s="51"/>
      <c r="T52" s="51"/>
      <c r="U52" s="51"/>
      <c r="V52" s="51"/>
      <c r="W52" s="51"/>
      <c r="X52" s="51"/>
      <c r="Y52" s="51"/>
      <c r="Z52" s="51"/>
      <c r="AA52" s="5"/>
      <c r="AB52" s="5"/>
      <c r="AC52" s="5"/>
      <c r="AD52" s="5"/>
    </row>
    <row r="53" spans="1:30" ht="14.4" x14ac:dyDescent="0.25">
      <c r="A53" s="57" t="s">
        <v>215</v>
      </c>
      <c r="B53" s="56" t="s">
        <v>33</v>
      </c>
      <c r="C53" s="55" t="s">
        <v>238</v>
      </c>
      <c r="D53" s="56" t="s">
        <v>304</v>
      </c>
      <c r="E53" s="58">
        <v>1</v>
      </c>
      <c r="F53" s="57" t="s">
        <v>279</v>
      </c>
      <c r="G53" s="59">
        <v>0</v>
      </c>
      <c r="H53" s="16">
        <v>936.46</v>
      </c>
      <c r="I53" s="16">
        <v>3745.85</v>
      </c>
      <c r="J53" s="17">
        <f t="shared" si="0"/>
        <v>4682.3099999999995</v>
      </c>
      <c r="K53" s="18"/>
      <c r="L53" s="18"/>
      <c r="M53" s="18"/>
      <c r="N53" s="18"/>
      <c r="O53" s="18"/>
      <c r="P53" s="18"/>
      <c r="Q53" s="18"/>
      <c r="R53" s="51"/>
      <c r="S53" s="51"/>
      <c r="T53" s="51"/>
      <c r="U53" s="51"/>
      <c r="V53" s="51"/>
      <c r="W53" s="51"/>
      <c r="X53" s="51"/>
      <c r="Y53" s="51"/>
      <c r="Z53" s="51"/>
      <c r="AA53" s="5"/>
      <c r="AB53" s="5"/>
      <c r="AC53" s="5"/>
      <c r="AD53" s="5"/>
    </row>
    <row r="54" spans="1:30" ht="14.4" x14ac:dyDescent="0.25">
      <c r="A54" s="57" t="s">
        <v>214</v>
      </c>
      <c r="B54" s="56" t="s">
        <v>33</v>
      </c>
      <c r="C54" s="55" t="s">
        <v>238</v>
      </c>
      <c r="D54" s="56" t="s">
        <v>304</v>
      </c>
      <c r="E54" s="58">
        <v>1</v>
      </c>
      <c r="F54" s="57" t="s">
        <v>310</v>
      </c>
      <c r="G54" s="59">
        <v>0</v>
      </c>
      <c r="H54" s="16">
        <v>936.46</v>
      </c>
      <c r="I54" s="16">
        <v>3745.85</v>
      </c>
      <c r="J54" s="17">
        <f t="shared" ref="J54" si="2">SUM(G54:I54)</f>
        <v>4682.3099999999995</v>
      </c>
      <c r="K54" s="18"/>
      <c r="L54" s="18"/>
      <c r="M54" s="18"/>
      <c r="N54" s="18"/>
      <c r="O54" s="18"/>
      <c r="P54" s="18"/>
      <c r="Q54" s="18"/>
      <c r="R54" s="51"/>
      <c r="S54" s="51"/>
      <c r="T54" s="51"/>
      <c r="U54" s="51"/>
      <c r="V54" s="51"/>
      <c r="W54" s="51"/>
      <c r="X54" s="51"/>
      <c r="Y54" s="51"/>
      <c r="Z54" s="51"/>
      <c r="AA54" s="5"/>
      <c r="AB54" s="5"/>
      <c r="AC54" s="5"/>
      <c r="AD54" s="5"/>
    </row>
    <row r="55" spans="1:30" ht="14.4" x14ac:dyDescent="0.25">
      <c r="A55" s="57" t="s">
        <v>217</v>
      </c>
      <c r="B55" s="56" t="s">
        <v>35</v>
      </c>
      <c r="C55" s="55" t="s">
        <v>238</v>
      </c>
      <c r="D55" s="56" t="s">
        <v>304</v>
      </c>
      <c r="E55" s="58">
        <v>1</v>
      </c>
      <c r="F55" s="57" t="s">
        <v>280</v>
      </c>
      <c r="G55" s="59">
        <v>0</v>
      </c>
      <c r="H55" s="16">
        <v>770.75</v>
      </c>
      <c r="I55" s="16">
        <v>3083.01</v>
      </c>
      <c r="J55" s="17">
        <f t="shared" si="0"/>
        <v>3853.76</v>
      </c>
      <c r="K55" s="18"/>
      <c r="L55" s="18"/>
      <c r="M55" s="18"/>
      <c r="N55" s="18"/>
      <c r="O55" s="18"/>
      <c r="P55" s="18"/>
      <c r="Q55" s="18"/>
      <c r="R55" s="51"/>
      <c r="S55" s="51"/>
      <c r="T55" s="51"/>
      <c r="U55" s="51"/>
      <c r="V55" s="51"/>
      <c r="W55" s="51"/>
      <c r="X55" s="51"/>
      <c r="Y55" s="51"/>
      <c r="Z55" s="51"/>
      <c r="AA55" s="5"/>
      <c r="AB55" s="5"/>
      <c r="AC55" s="5"/>
      <c r="AD55" s="5"/>
    </row>
    <row r="56" spans="1:30" ht="14.4" x14ac:dyDescent="0.25">
      <c r="A56" s="57" t="s">
        <v>218</v>
      </c>
      <c r="B56" s="56" t="s">
        <v>35</v>
      </c>
      <c r="C56" s="55" t="s">
        <v>238</v>
      </c>
      <c r="D56" s="56" t="s">
        <v>304</v>
      </c>
      <c r="E56" s="58">
        <v>1</v>
      </c>
      <c r="F56" s="57" t="s">
        <v>281</v>
      </c>
      <c r="G56" s="59">
        <v>0</v>
      </c>
      <c r="H56" s="16">
        <v>770.75</v>
      </c>
      <c r="I56" s="16">
        <v>3083.01</v>
      </c>
      <c r="J56" s="17">
        <f t="shared" si="0"/>
        <v>3853.76</v>
      </c>
      <c r="K56" s="18"/>
      <c r="L56" s="18"/>
      <c r="M56" s="18"/>
      <c r="N56" s="18"/>
      <c r="O56" s="18"/>
      <c r="P56" s="18"/>
      <c r="Q56" s="18"/>
      <c r="R56" s="51"/>
      <c r="S56" s="51"/>
      <c r="T56" s="51"/>
      <c r="U56" s="51"/>
      <c r="V56" s="51"/>
      <c r="W56" s="51"/>
      <c r="X56" s="51"/>
      <c r="Y56" s="51"/>
      <c r="Z56" s="51"/>
      <c r="AA56" s="5"/>
      <c r="AB56" s="5"/>
      <c r="AC56" s="5"/>
      <c r="AD56" s="5"/>
    </row>
    <row r="57" spans="1:30" ht="14.4" x14ac:dyDescent="0.25">
      <c r="A57" s="57" t="s">
        <v>218</v>
      </c>
      <c r="B57" s="56" t="s">
        <v>35</v>
      </c>
      <c r="C57" s="55" t="s">
        <v>238</v>
      </c>
      <c r="D57" s="56" t="s">
        <v>304</v>
      </c>
      <c r="E57" s="58">
        <v>1</v>
      </c>
      <c r="F57" s="57" t="s">
        <v>282</v>
      </c>
      <c r="G57" s="59">
        <v>0</v>
      </c>
      <c r="H57" s="16">
        <v>770.75</v>
      </c>
      <c r="I57" s="16">
        <v>3083.01</v>
      </c>
      <c r="J57" s="17">
        <f t="shared" si="0"/>
        <v>3853.76</v>
      </c>
      <c r="K57" s="18"/>
      <c r="L57" s="18"/>
      <c r="M57" s="18"/>
      <c r="N57" s="18"/>
      <c r="O57" s="18"/>
      <c r="P57" s="18"/>
      <c r="Q57" s="18"/>
      <c r="R57" s="51"/>
      <c r="S57" s="51"/>
      <c r="T57" s="51"/>
      <c r="U57" s="51"/>
      <c r="V57" s="51"/>
      <c r="W57" s="51"/>
      <c r="X57" s="51"/>
      <c r="Y57" s="51"/>
      <c r="Z57" s="51"/>
      <c r="AA57" s="5"/>
      <c r="AB57" s="5"/>
      <c r="AC57" s="5"/>
      <c r="AD57" s="5"/>
    </row>
    <row r="58" spans="1:30" ht="14.4" x14ac:dyDescent="0.25">
      <c r="A58" s="57" t="s">
        <v>219</v>
      </c>
      <c r="B58" s="56" t="s">
        <v>35</v>
      </c>
      <c r="C58" s="55" t="s">
        <v>238</v>
      </c>
      <c r="D58" s="56" t="s">
        <v>304</v>
      </c>
      <c r="E58" s="58">
        <v>1</v>
      </c>
      <c r="F58" s="57" t="s">
        <v>283</v>
      </c>
      <c r="G58" s="59">
        <v>0</v>
      </c>
      <c r="H58" s="16">
        <v>770.75</v>
      </c>
      <c r="I58" s="16">
        <v>3083.01</v>
      </c>
      <c r="J58" s="17">
        <f t="shared" si="0"/>
        <v>3853.76</v>
      </c>
      <c r="K58" s="18"/>
      <c r="L58" s="18"/>
      <c r="M58" s="18"/>
      <c r="N58" s="18"/>
      <c r="O58" s="18"/>
      <c r="P58" s="18"/>
      <c r="Q58" s="18"/>
      <c r="R58" s="51"/>
      <c r="S58" s="51"/>
      <c r="T58" s="51"/>
      <c r="U58" s="51"/>
      <c r="V58" s="51"/>
      <c r="W58" s="51"/>
      <c r="X58" s="51"/>
      <c r="Y58" s="51"/>
      <c r="Z58" s="51"/>
      <c r="AA58" s="5"/>
      <c r="AB58" s="5"/>
      <c r="AC58" s="5"/>
      <c r="AD58" s="5"/>
    </row>
    <row r="59" spans="1:30" ht="14.4" x14ac:dyDescent="0.25">
      <c r="A59" s="57" t="s">
        <v>220</v>
      </c>
      <c r="B59" s="56" t="s">
        <v>35</v>
      </c>
      <c r="C59" s="55" t="s">
        <v>238</v>
      </c>
      <c r="D59" s="56" t="s">
        <v>304</v>
      </c>
      <c r="E59" s="58">
        <v>1</v>
      </c>
      <c r="F59" s="57" t="s">
        <v>284</v>
      </c>
      <c r="G59" s="59">
        <v>0</v>
      </c>
      <c r="H59" s="16">
        <v>770.75</v>
      </c>
      <c r="I59" s="16">
        <v>3083.01</v>
      </c>
      <c r="J59" s="17">
        <f t="shared" si="0"/>
        <v>3853.76</v>
      </c>
      <c r="K59" s="18"/>
      <c r="L59" s="18"/>
      <c r="M59" s="18"/>
      <c r="N59" s="18"/>
      <c r="O59" s="18"/>
      <c r="P59" s="18"/>
      <c r="Q59" s="18"/>
      <c r="R59" s="51"/>
      <c r="S59" s="51"/>
      <c r="T59" s="51"/>
      <c r="U59" s="51"/>
      <c r="V59" s="51"/>
      <c r="W59" s="51"/>
      <c r="X59" s="51"/>
      <c r="Y59" s="51"/>
      <c r="Z59" s="51"/>
      <c r="AA59" s="5"/>
      <c r="AB59" s="5"/>
      <c r="AC59" s="5"/>
      <c r="AD59" s="5"/>
    </row>
    <row r="60" spans="1:30" ht="14.4" x14ac:dyDescent="0.25">
      <c r="A60" s="57" t="s">
        <v>221</v>
      </c>
      <c r="B60" s="56" t="s">
        <v>35</v>
      </c>
      <c r="C60" s="55" t="s">
        <v>238</v>
      </c>
      <c r="D60" s="56" t="s">
        <v>304</v>
      </c>
      <c r="E60" s="58">
        <v>1</v>
      </c>
      <c r="F60" s="57" t="s">
        <v>285</v>
      </c>
      <c r="G60" s="59">
        <v>0</v>
      </c>
      <c r="H60" s="16">
        <v>770.75</v>
      </c>
      <c r="I60" s="16">
        <v>3083.01</v>
      </c>
      <c r="J60" s="17">
        <f t="shared" si="0"/>
        <v>3853.76</v>
      </c>
      <c r="K60" s="18"/>
      <c r="L60" s="18"/>
      <c r="M60" s="18"/>
      <c r="N60" s="18"/>
      <c r="O60" s="18"/>
      <c r="P60" s="18"/>
      <c r="Q60" s="18"/>
      <c r="R60" s="51"/>
      <c r="S60" s="51"/>
      <c r="T60" s="51"/>
      <c r="U60" s="51"/>
      <c r="V60" s="51"/>
      <c r="W60" s="51"/>
      <c r="X60" s="51"/>
      <c r="Y60" s="51"/>
      <c r="Z60" s="51"/>
      <c r="AA60" s="5"/>
      <c r="AB60" s="5"/>
      <c r="AC60" s="5"/>
      <c r="AD60" s="5"/>
    </row>
    <row r="61" spans="1:30" ht="14.4" x14ac:dyDescent="0.25">
      <c r="A61" s="57" t="s">
        <v>218</v>
      </c>
      <c r="B61" s="56" t="s">
        <v>35</v>
      </c>
      <c r="C61" s="55" t="s">
        <v>238</v>
      </c>
      <c r="D61" s="56" t="s">
        <v>304</v>
      </c>
      <c r="E61" s="58">
        <v>1</v>
      </c>
      <c r="F61" s="57" t="s">
        <v>286</v>
      </c>
      <c r="G61" s="59">
        <v>0</v>
      </c>
      <c r="H61" s="16">
        <v>770.75</v>
      </c>
      <c r="I61" s="16">
        <v>3083.01</v>
      </c>
      <c r="J61" s="17">
        <f t="shared" si="0"/>
        <v>3853.76</v>
      </c>
      <c r="K61" s="18"/>
      <c r="L61" s="18"/>
      <c r="M61" s="18"/>
      <c r="N61" s="18"/>
      <c r="O61" s="18"/>
      <c r="P61" s="18"/>
      <c r="Q61" s="18"/>
      <c r="R61" s="51"/>
      <c r="S61" s="51"/>
      <c r="T61" s="51"/>
      <c r="U61" s="51"/>
      <c r="V61" s="51"/>
      <c r="W61" s="51"/>
      <c r="X61" s="51"/>
      <c r="Y61" s="51"/>
      <c r="Z61" s="51"/>
      <c r="AA61" s="5"/>
      <c r="AB61" s="5"/>
      <c r="AC61" s="5"/>
      <c r="AD61" s="5"/>
    </row>
    <row r="62" spans="1:30" ht="14.4" x14ac:dyDescent="0.25">
      <c r="A62" s="57" t="s">
        <v>222</v>
      </c>
      <c r="B62" s="56" t="s">
        <v>35</v>
      </c>
      <c r="C62" s="55" t="s">
        <v>238</v>
      </c>
      <c r="D62" s="56" t="s">
        <v>304</v>
      </c>
      <c r="E62" s="58">
        <v>1</v>
      </c>
      <c r="F62" s="57" t="s">
        <v>287</v>
      </c>
      <c r="G62" s="59">
        <v>0</v>
      </c>
      <c r="H62" s="16">
        <v>770.75</v>
      </c>
      <c r="I62" s="16">
        <v>3083.01</v>
      </c>
      <c r="J62" s="17">
        <f t="shared" si="0"/>
        <v>3853.76</v>
      </c>
      <c r="K62" s="18"/>
      <c r="L62" s="18"/>
      <c r="M62" s="18"/>
      <c r="N62" s="18"/>
      <c r="O62" s="18"/>
      <c r="P62" s="18"/>
      <c r="Q62" s="18"/>
      <c r="R62" s="51"/>
      <c r="S62" s="51"/>
      <c r="T62" s="51"/>
      <c r="U62" s="51"/>
      <c r="V62" s="51"/>
      <c r="W62" s="51"/>
      <c r="X62" s="51"/>
      <c r="Y62" s="51"/>
      <c r="Z62" s="51"/>
      <c r="AA62" s="5"/>
      <c r="AB62" s="5"/>
      <c r="AC62" s="5"/>
      <c r="AD62" s="5"/>
    </row>
    <row r="63" spans="1:30" ht="14.4" x14ac:dyDescent="0.25">
      <c r="A63" s="57" t="s">
        <v>223</v>
      </c>
      <c r="B63" s="56" t="s">
        <v>35</v>
      </c>
      <c r="C63" s="55" t="s">
        <v>238</v>
      </c>
      <c r="D63" s="56" t="s">
        <v>304</v>
      </c>
      <c r="E63" s="58">
        <v>1</v>
      </c>
      <c r="F63" s="57" t="s">
        <v>288</v>
      </c>
      <c r="G63" s="59">
        <v>0</v>
      </c>
      <c r="H63" s="16">
        <v>770.75</v>
      </c>
      <c r="I63" s="16">
        <v>3083.01</v>
      </c>
      <c r="J63" s="17">
        <f t="shared" si="0"/>
        <v>3853.76</v>
      </c>
      <c r="K63" s="18"/>
      <c r="L63" s="18"/>
      <c r="M63" s="18"/>
      <c r="N63" s="18"/>
      <c r="O63" s="18"/>
      <c r="P63" s="18"/>
      <c r="Q63" s="18"/>
      <c r="R63" s="51"/>
      <c r="S63" s="51"/>
      <c r="T63" s="51"/>
      <c r="U63" s="51"/>
      <c r="V63" s="51"/>
      <c r="W63" s="51"/>
      <c r="X63" s="51"/>
      <c r="Y63" s="51"/>
      <c r="Z63" s="51"/>
      <c r="AA63" s="5"/>
      <c r="AB63" s="5"/>
      <c r="AC63" s="5"/>
      <c r="AD63" s="5"/>
    </row>
    <row r="64" spans="1:30" ht="14.4" x14ac:dyDescent="0.25">
      <c r="A64" s="57" t="s">
        <v>224</v>
      </c>
      <c r="B64" s="56" t="s">
        <v>35</v>
      </c>
      <c r="C64" s="55" t="s">
        <v>238</v>
      </c>
      <c r="D64" s="56" t="s">
        <v>303</v>
      </c>
      <c r="E64" s="58">
        <v>1</v>
      </c>
      <c r="F64" s="57"/>
      <c r="G64" s="59"/>
      <c r="H64" s="16"/>
      <c r="I64" s="16"/>
      <c r="J64" s="17"/>
      <c r="K64" s="18"/>
      <c r="L64" s="18"/>
      <c r="M64" s="18"/>
      <c r="N64" s="18"/>
      <c r="O64" s="18"/>
      <c r="P64" s="18"/>
      <c r="Q64" s="18"/>
      <c r="R64" s="51"/>
      <c r="S64" s="51"/>
      <c r="T64" s="51"/>
      <c r="U64" s="51"/>
      <c r="V64" s="51"/>
      <c r="W64" s="51"/>
      <c r="X64" s="51"/>
      <c r="Y64" s="51"/>
      <c r="Z64" s="51"/>
      <c r="AA64" s="5"/>
      <c r="AB64" s="5"/>
      <c r="AC64" s="5"/>
      <c r="AD64" s="5"/>
    </row>
    <row r="65" spans="1:30" ht="14.4" x14ac:dyDescent="0.25">
      <c r="A65" s="57" t="s">
        <v>225</v>
      </c>
      <c r="B65" s="56" t="s">
        <v>37</v>
      </c>
      <c r="C65" s="55" t="s">
        <v>238</v>
      </c>
      <c r="D65" s="56" t="s">
        <v>303</v>
      </c>
      <c r="E65" s="58">
        <v>1</v>
      </c>
      <c r="F65" s="57" t="s">
        <v>295</v>
      </c>
      <c r="G65" s="59">
        <v>0</v>
      </c>
      <c r="H65" s="16">
        <v>500.99</v>
      </c>
      <c r="I65" s="16">
        <v>2003.96</v>
      </c>
      <c r="J65" s="17">
        <f t="shared" si="0"/>
        <v>2504.9499999999998</v>
      </c>
      <c r="K65" s="18"/>
      <c r="L65" s="18"/>
      <c r="M65" s="18"/>
      <c r="N65" s="18"/>
      <c r="O65" s="18"/>
      <c r="P65" s="18"/>
      <c r="Q65" s="18"/>
      <c r="R65" s="51"/>
      <c r="S65" s="51"/>
      <c r="T65" s="51"/>
      <c r="U65" s="51"/>
      <c r="V65" s="51"/>
      <c r="W65" s="51"/>
      <c r="X65" s="51"/>
      <c r="Y65" s="51"/>
      <c r="Z65" s="51"/>
      <c r="AA65" s="5"/>
      <c r="AB65" s="5"/>
      <c r="AC65" s="5"/>
      <c r="AD65" s="5"/>
    </row>
    <row r="66" spans="1:30" ht="14.4" x14ac:dyDescent="0.25">
      <c r="A66" s="57" t="s">
        <v>226</v>
      </c>
      <c r="B66" s="56" t="s">
        <v>37</v>
      </c>
      <c r="C66" s="55" t="s">
        <v>238</v>
      </c>
      <c r="D66" s="56" t="s">
        <v>303</v>
      </c>
      <c r="E66" s="58">
        <v>1</v>
      </c>
      <c r="F66" s="57"/>
      <c r="G66" s="59"/>
      <c r="H66" s="16"/>
      <c r="I66" s="16"/>
      <c r="J66" s="17"/>
      <c r="K66" s="18"/>
      <c r="L66" s="18"/>
      <c r="M66" s="18"/>
      <c r="N66" s="18"/>
      <c r="O66" s="18"/>
      <c r="P66" s="18"/>
      <c r="Q66" s="18"/>
      <c r="R66" s="51"/>
      <c r="S66" s="51"/>
      <c r="T66" s="51"/>
      <c r="U66" s="51"/>
      <c r="V66" s="51"/>
      <c r="W66" s="51"/>
      <c r="X66" s="51"/>
      <c r="Y66" s="51"/>
      <c r="Z66" s="51"/>
      <c r="AA66" s="5"/>
      <c r="AB66" s="5"/>
      <c r="AC66" s="5"/>
      <c r="AD66" s="5"/>
    </row>
    <row r="67" spans="1:30" ht="14.4" x14ac:dyDescent="0.25">
      <c r="A67" s="57" t="s">
        <v>227</v>
      </c>
      <c r="B67" s="56" t="s">
        <v>37</v>
      </c>
      <c r="C67" s="55" t="s">
        <v>238</v>
      </c>
      <c r="D67" s="56" t="s">
        <v>304</v>
      </c>
      <c r="E67" s="58">
        <v>1</v>
      </c>
      <c r="F67" s="57" t="s">
        <v>289</v>
      </c>
      <c r="G67" s="59">
        <v>0</v>
      </c>
      <c r="H67" s="16">
        <v>500.99</v>
      </c>
      <c r="I67" s="16">
        <v>2003.96</v>
      </c>
      <c r="J67" s="17">
        <f t="shared" si="0"/>
        <v>2504.9499999999998</v>
      </c>
      <c r="K67" s="18"/>
      <c r="L67" s="18"/>
      <c r="M67" s="18"/>
      <c r="N67" s="18"/>
      <c r="O67" s="18"/>
      <c r="P67" s="18"/>
      <c r="Q67" s="18"/>
      <c r="R67" s="51"/>
      <c r="S67" s="51"/>
      <c r="T67" s="51"/>
      <c r="U67" s="51"/>
      <c r="V67" s="51"/>
      <c r="W67" s="51"/>
      <c r="X67" s="51"/>
      <c r="Y67" s="51"/>
      <c r="Z67" s="51"/>
      <c r="AA67" s="5"/>
      <c r="AB67" s="5"/>
      <c r="AC67" s="5"/>
      <c r="AD67" s="5"/>
    </row>
    <row r="68" spans="1:30" ht="14.4" x14ac:dyDescent="0.25">
      <c r="A68" s="57" t="s">
        <v>228</v>
      </c>
      <c r="B68" s="56" t="s">
        <v>37</v>
      </c>
      <c r="C68" s="55" t="s">
        <v>238</v>
      </c>
      <c r="D68" s="56" t="s">
        <v>304</v>
      </c>
      <c r="E68" s="58">
        <v>1</v>
      </c>
      <c r="F68" s="57" t="s">
        <v>290</v>
      </c>
      <c r="G68" s="59">
        <v>0</v>
      </c>
      <c r="H68" s="16">
        <v>500.99</v>
      </c>
      <c r="I68" s="16">
        <v>2003.96</v>
      </c>
      <c r="J68" s="17">
        <f t="shared" si="0"/>
        <v>2504.9499999999998</v>
      </c>
      <c r="K68" s="18"/>
      <c r="L68" s="18"/>
      <c r="M68" s="18"/>
      <c r="N68" s="18"/>
      <c r="O68" s="18"/>
      <c r="P68" s="18"/>
      <c r="Q68" s="18"/>
      <c r="R68" s="51"/>
      <c r="S68" s="51"/>
      <c r="T68" s="51"/>
      <c r="U68" s="51"/>
      <c r="V68" s="51"/>
      <c r="W68" s="51"/>
      <c r="X68" s="51"/>
      <c r="Y68" s="51"/>
      <c r="Z68" s="51"/>
      <c r="AA68" s="5"/>
      <c r="AB68" s="5"/>
      <c r="AC68" s="5"/>
      <c r="AD68" s="5"/>
    </row>
    <row r="69" spans="1:30" ht="14.4" x14ac:dyDescent="0.25">
      <c r="A69" s="57" t="s">
        <v>229</v>
      </c>
      <c r="B69" s="56" t="s">
        <v>37</v>
      </c>
      <c r="C69" s="55" t="s">
        <v>238</v>
      </c>
      <c r="D69" s="56" t="s">
        <v>304</v>
      </c>
      <c r="E69" s="58">
        <v>1</v>
      </c>
      <c r="F69" s="57" t="s">
        <v>291</v>
      </c>
      <c r="G69" s="59">
        <v>0</v>
      </c>
      <c r="H69" s="16">
        <v>500.99</v>
      </c>
      <c r="I69" s="16">
        <v>2003.96</v>
      </c>
      <c r="J69" s="17">
        <f t="shared" si="0"/>
        <v>2504.9499999999998</v>
      </c>
      <c r="K69" s="18"/>
      <c r="L69" s="18"/>
      <c r="M69" s="18"/>
      <c r="N69" s="18"/>
      <c r="O69" s="18"/>
      <c r="P69" s="18"/>
      <c r="Q69" s="18"/>
      <c r="R69" s="51"/>
      <c r="S69" s="51"/>
      <c r="T69" s="51"/>
      <c r="U69" s="51"/>
      <c r="V69" s="51"/>
      <c r="W69" s="51"/>
      <c r="X69" s="51"/>
      <c r="Y69" s="51"/>
      <c r="Z69" s="51"/>
      <c r="AA69" s="5"/>
      <c r="AB69" s="5"/>
      <c r="AC69" s="5"/>
      <c r="AD69" s="5"/>
    </row>
    <row r="70" spans="1:30" ht="14.4" x14ac:dyDescent="0.25">
      <c r="A70" s="57" t="s">
        <v>228</v>
      </c>
      <c r="B70" s="56" t="s">
        <v>37</v>
      </c>
      <c r="C70" s="55" t="s">
        <v>238</v>
      </c>
      <c r="D70" s="56" t="s">
        <v>304</v>
      </c>
      <c r="E70" s="58">
        <v>1</v>
      </c>
      <c r="F70" s="57" t="s">
        <v>292</v>
      </c>
      <c r="G70" s="59">
        <v>0</v>
      </c>
      <c r="H70" s="16">
        <v>500.99</v>
      </c>
      <c r="I70" s="16">
        <v>2003.96</v>
      </c>
      <c r="J70" s="17">
        <f t="shared" si="0"/>
        <v>2504.9499999999998</v>
      </c>
      <c r="K70" s="18"/>
      <c r="L70" s="18"/>
      <c r="M70" s="18"/>
      <c r="N70" s="18"/>
      <c r="O70" s="18"/>
      <c r="P70" s="18"/>
      <c r="Q70" s="18"/>
      <c r="R70" s="51"/>
      <c r="S70" s="51"/>
      <c r="T70" s="51"/>
      <c r="U70" s="51"/>
      <c r="V70" s="51"/>
      <c r="W70" s="51"/>
      <c r="X70" s="51"/>
      <c r="Y70" s="51"/>
      <c r="Z70" s="51"/>
      <c r="AA70" s="5"/>
      <c r="AB70" s="5"/>
      <c r="AC70" s="5"/>
      <c r="AD70" s="5"/>
    </row>
    <row r="71" spans="1:30" ht="14.4" x14ac:dyDescent="0.25">
      <c r="A71" s="57" t="s">
        <v>230</v>
      </c>
      <c r="B71" s="56" t="s">
        <v>37</v>
      </c>
      <c r="C71" s="55" t="s">
        <v>238</v>
      </c>
      <c r="D71" s="56" t="s">
        <v>304</v>
      </c>
      <c r="E71" s="58">
        <v>1</v>
      </c>
      <c r="F71" s="57" t="s">
        <v>293</v>
      </c>
      <c r="G71" s="59">
        <v>0</v>
      </c>
      <c r="H71" s="16">
        <v>500.99</v>
      </c>
      <c r="I71" s="16">
        <v>2003.96</v>
      </c>
      <c r="J71" s="17">
        <f t="shared" si="0"/>
        <v>2504.9499999999998</v>
      </c>
      <c r="K71" s="18"/>
      <c r="L71" s="18"/>
      <c r="M71" s="18"/>
      <c r="N71" s="18"/>
      <c r="O71" s="18"/>
      <c r="P71" s="18"/>
      <c r="Q71" s="18"/>
      <c r="R71" s="51"/>
      <c r="S71" s="51"/>
      <c r="T71" s="51"/>
      <c r="U71" s="51"/>
      <c r="V71" s="51"/>
      <c r="W71" s="51"/>
      <c r="X71" s="51"/>
      <c r="Y71" s="51"/>
      <c r="Z71" s="51"/>
      <c r="AA71" s="5"/>
      <c r="AB71" s="5"/>
      <c r="AC71" s="5"/>
      <c r="AD71" s="5"/>
    </row>
    <row r="72" spans="1:30" ht="14.4" x14ac:dyDescent="0.25">
      <c r="A72" s="57" t="s">
        <v>231</v>
      </c>
      <c r="B72" s="56" t="s">
        <v>37</v>
      </c>
      <c r="C72" s="55" t="s">
        <v>238</v>
      </c>
      <c r="D72" s="56" t="s">
        <v>304</v>
      </c>
      <c r="E72" s="58">
        <v>1</v>
      </c>
      <c r="F72" s="57" t="s">
        <v>294</v>
      </c>
      <c r="G72" s="59">
        <v>0</v>
      </c>
      <c r="H72" s="16">
        <v>500.99</v>
      </c>
      <c r="I72" s="16">
        <v>2003.96</v>
      </c>
      <c r="J72" s="17">
        <f t="shared" si="0"/>
        <v>2504.9499999999998</v>
      </c>
      <c r="K72" s="18"/>
      <c r="L72" s="18"/>
      <c r="M72" s="18"/>
      <c r="N72" s="18"/>
      <c r="O72" s="18"/>
      <c r="P72" s="18"/>
      <c r="Q72" s="18"/>
      <c r="R72" s="51"/>
      <c r="S72" s="51"/>
      <c r="T72" s="51"/>
      <c r="U72" s="51"/>
      <c r="V72" s="51"/>
      <c r="W72" s="51"/>
      <c r="X72" s="51"/>
      <c r="Y72" s="51"/>
      <c r="Z72" s="51"/>
      <c r="AA72" s="5"/>
      <c r="AB72" s="5"/>
      <c r="AC72" s="5"/>
      <c r="AD72" s="5"/>
    </row>
    <row r="73" spans="1:30" ht="14.4" x14ac:dyDescent="0.25">
      <c r="A73" s="57" t="s">
        <v>232</v>
      </c>
      <c r="B73" s="56" t="s">
        <v>37</v>
      </c>
      <c r="C73" s="55" t="s">
        <v>238</v>
      </c>
      <c r="D73" s="56" t="s">
        <v>303</v>
      </c>
      <c r="E73" s="58">
        <v>1</v>
      </c>
      <c r="F73" s="57"/>
      <c r="G73" s="59"/>
      <c r="H73" s="16"/>
      <c r="I73" s="16"/>
      <c r="J73" s="17"/>
      <c r="K73" s="18"/>
      <c r="L73" s="18"/>
      <c r="M73" s="18"/>
      <c r="N73" s="18"/>
      <c r="O73" s="18"/>
      <c r="P73" s="18"/>
      <c r="Q73" s="18"/>
      <c r="R73" s="51"/>
      <c r="S73" s="51"/>
      <c r="T73" s="51"/>
      <c r="U73" s="51"/>
      <c r="V73" s="51"/>
      <c r="W73" s="51"/>
      <c r="X73" s="51"/>
      <c r="Y73" s="51"/>
      <c r="Z73" s="51"/>
      <c r="AA73" s="5"/>
      <c r="AB73" s="5"/>
      <c r="AC73" s="5"/>
      <c r="AD73" s="5"/>
    </row>
    <row r="74" spans="1:30" ht="14.4" x14ac:dyDescent="0.25">
      <c r="A74" s="57" t="s">
        <v>232</v>
      </c>
      <c r="B74" s="56" t="s">
        <v>37</v>
      </c>
      <c r="C74" s="55" t="s">
        <v>238</v>
      </c>
      <c r="D74" s="56" t="s">
        <v>303</v>
      </c>
      <c r="E74" s="58">
        <v>1</v>
      </c>
      <c r="F74" s="57"/>
      <c r="G74" s="59"/>
      <c r="H74" s="16"/>
      <c r="I74" s="16"/>
      <c r="J74" s="17"/>
      <c r="K74" s="18"/>
      <c r="L74" s="18"/>
      <c r="M74" s="18"/>
      <c r="N74" s="18"/>
      <c r="O74" s="18"/>
      <c r="P74" s="18"/>
      <c r="Q74" s="18"/>
      <c r="R74" s="51"/>
      <c r="S74" s="51"/>
      <c r="T74" s="51"/>
      <c r="U74" s="51"/>
      <c r="V74" s="51"/>
      <c r="W74" s="51"/>
      <c r="X74" s="51"/>
      <c r="Y74" s="51"/>
      <c r="Z74" s="51"/>
      <c r="AA74" s="5"/>
      <c r="AB74" s="5"/>
      <c r="AC74" s="5"/>
      <c r="AD74" s="5"/>
    </row>
    <row r="75" spans="1:30" ht="14.4" x14ac:dyDescent="0.25">
      <c r="A75" s="57" t="s">
        <v>232</v>
      </c>
      <c r="B75" s="56" t="s">
        <v>37</v>
      </c>
      <c r="C75" s="55" t="s">
        <v>238</v>
      </c>
      <c r="D75" s="56" t="s">
        <v>303</v>
      </c>
      <c r="E75" s="58">
        <v>1</v>
      </c>
      <c r="F75" s="57"/>
      <c r="G75" s="59"/>
      <c r="H75" s="16"/>
      <c r="I75" s="16"/>
      <c r="J75" s="17"/>
      <c r="K75" s="18"/>
      <c r="L75" s="18"/>
      <c r="M75" s="18"/>
      <c r="N75" s="18"/>
      <c r="O75" s="18"/>
      <c r="P75" s="18"/>
      <c r="Q75" s="18"/>
      <c r="R75" s="51"/>
      <c r="S75" s="51"/>
      <c r="T75" s="51"/>
      <c r="U75" s="51"/>
      <c r="V75" s="51"/>
      <c r="W75" s="51"/>
      <c r="X75" s="51"/>
      <c r="Y75" s="51"/>
      <c r="Z75" s="51"/>
      <c r="AA75" s="5"/>
      <c r="AB75" s="5"/>
      <c r="AC75" s="5"/>
      <c r="AD75" s="5"/>
    </row>
    <row r="76" spans="1:30" ht="14.4" x14ac:dyDescent="0.25">
      <c r="A76" s="57" t="s">
        <v>233</v>
      </c>
      <c r="B76" s="56" t="s">
        <v>41</v>
      </c>
      <c r="C76" s="55" t="s">
        <v>238</v>
      </c>
      <c r="D76" s="56" t="s">
        <v>303</v>
      </c>
      <c r="E76" s="58">
        <v>1</v>
      </c>
      <c r="F76" s="57"/>
      <c r="G76" s="59"/>
      <c r="H76" s="16"/>
      <c r="I76" s="16"/>
      <c r="J76" s="17"/>
      <c r="K76" s="18"/>
      <c r="L76" s="18"/>
      <c r="M76" s="18"/>
      <c r="N76" s="18"/>
      <c r="O76" s="18"/>
      <c r="P76" s="18"/>
      <c r="Q76" s="18"/>
      <c r="R76" s="51"/>
      <c r="S76" s="51"/>
      <c r="T76" s="51"/>
      <c r="U76" s="51"/>
      <c r="V76" s="51"/>
      <c r="W76" s="51"/>
      <c r="X76" s="51"/>
      <c r="Y76" s="51"/>
      <c r="Z76" s="51"/>
      <c r="AA76" s="5"/>
      <c r="AB76" s="5"/>
      <c r="AC76" s="5"/>
      <c r="AD76" s="5"/>
    </row>
    <row r="77" spans="1:30" ht="14.4" x14ac:dyDescent="0.25">
      <c r="A77" s="57" t="s">
        <v>234</v>
      </c>
      <c r="B77" s="56" t="s">
        <v>41</v>
      </c>
      <c r="C77" s="55" t="s">
        <v>238</v>
      </c>
      <c r="D77" s="56" t="s">
        <v>304</v>
      </c>
      <c r="E77" s="58">
        <v>1</v>
      </c>
      <c r="F77" s="57" t="s">
        <v>296</v>
      </c>
      <c r="G77" s="59">
        <v>0</v>
      </c>
      <c r="H77" s="16">
        <v>269.76</v>
      </c>
      <c r="I77" s="16">
        <v>1079.06</v>
      </c>
      <c r="J77" s="17">
        <f t="shared" si="0"/>
        <v>1348.82</v>
      </c>
      <c r="K77" s="18"/>
      <c r="L77" s="18"/>
      <c r="M77" s="18"/>
      <c r="N77" s="18"/>
      <c r="O77" s="18"/>
      <c r="P77" s="18"/>
      <c r="Q77" s="18"/>
      <c r="R77" s="51"/>
      <c r="S77" s="51"/>
      <c r="T77" s="51"/>
      <c r="U77" s="51"/>
      <c r="V77" s="51"/>
      <c r="W77" s="51"/>
      <c r="X77" s="51"/>
      <c r="Y77" s="51"/>
      <c r="Z77" s="51"/>
      <c r="AA77" s="5"/>
      <c r="AB77" s="5"/>
      <c r="AC77" s="5"/>
      <c r="AD77" s="5"/>
    </row>
    <row r="78" spans="1:30" ht="14.4" x14ac:dyDescent="0.25">
      <c r="A78" s="57" t="s">
        <v>235</v>
      </c>
      <c r="B78" s="56" t="s">
        <v>41</v>
      </c>
      <c r="C78" s="55" t="s">
        <v>238</v>
      </c>
      <c r="D78" s="56" t="s">
        <v>304</v>
      </c>
      <c r="E78" s="58">
        <v>1</v>
      </c>
      <c r="F78" s="57" t="s">
        <v>297</v>
      </c>
      <c r="G78" s="59">
        <v>0</v>
      </c>
      <c r="H78" s="16">
        <v>269.76</v>
      </c>
      <c r="I78" s="16">
        <v>1079.06</v>
      </c>
      <c r="J78" s="17">
        <f t="shared" si="0"/>
        <v>1348.82</v>
      </c>
      <c r="K78" s="18"/>
      <c r="L78" s="18"/>
      <c r="M78" s="18"/>
      <c r="N78" s="18"/>
      <c r="O78" s="18"/>
      <c r="P78" s="18"/>
      <c r="Q78" s="1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ht="14.4" x14ac:dyDescent="0.25">
      <c r="A79" s="57" t="s">
        <v>236</v>
      </c>
      <c r="B79" s="56" t="s">
        <v>41</v>
      </c>
      <c r="C79" s="55" t="s">
        <v>238</v>
      </c>
      <c r="D79" s="56" t="s">
        <v>303</v>
      </c>
      <c r="E79" s="58">
        <v>1</v>
      </c>
      <c r="F79" s="57"/>
      <c r="G79" s="61" t="s">
        <v>308</v>
      </c>
      <c r="H79" s="62" t="s">
        <v>308</v>
      </c>
      <c r="I79" s="62" t="s">
        <v>308</v>
      </c>
      <c r="J79" s="17"/>
      <c r="K79" s="18"/>
      <c r="L79" s="18"/>
      <c r="M79" s="18"/>
      <c r="N79" s="18"/>
      <c r="O79" s="18"/>
      <c r="P79" s="18"/>
      <c r="Q79" s="1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ht="14.4" x14ac:dyDescent="0.25">
      <c r="A80" s="57" t="s">
        <v>234</v>
      </c>
      <c r="B80" s="56" t="s">
        <v>41</v>
      </c>
      <c r="C80" s="55" t="s">
        <v>238</v>
      </c>
      <c r="D80" s="56" t="s">
        <v>304</v>
      </c>
      <c r="E80" s="58">
        <v>1</v>
      </c>
      <c r="F80" s="57" t="s">
        <v>298</v>
      </c>
      <c r="G80" s="59">
        <v>0</v>
      </c>
      <c r="H80" s="16">
        <v>269.76</v>
      </c>
      <c r="I80" s="16">
        <v>1079.06</v>
      </c>
      <c r="J80" s="17">
        <f t="shared" si="0"/>
        <v>1348.82</v>
      </c>
      <c r="K80" s="18"/>
      <c r="L80" s="18"/>
      <c r="M80" s="18"/>
      <c r="N80" s="18"/>
      <c r="O80" s="18"/>
      <c r="P80" s="18"/>
      <c r="Q80" s="1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ht="14.4" x14ac:dyDescent="0.25">
      <c r="A81" s="57" t="s">
        <v>234</v>
      </c>
      <c r="B81" s="56" t="s">
        <v>41</v>
      </c>
      <c r="C81" s="55" t="s">
        <v>238</v>
      </c>
      <c r="D81" s="56" t="s">
        <v>304</v>
      </c>
      <c r="E81" s="58">
        <v>1</v>
      </c>
      <c r="F81" s="57" t="s">
        <v>299</v>
      </c>
      <c r="G81" s="59">
        <v>0</v>
      </c>
      <c r="H81" s="16">
        <v>269.76</v>
      </c>
      <c r="I81" s="16">
        <v>1079.06</v>
      </c>
      <c r="J81" s="17">
        <f t="shared" si="0"/>
        <v>1348.82</v>
      </c>
      <c r="K81" s="18"/>
      <c r="L81" s="18"/>
      <c r="M81" s="18"/>
      <c r="N81" s="18"/>
      <c r="O81" s="18"/>
      <c r="P81" s="18"/>
      <c r="Q81" s="1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ht="14.4" x14ac:dyDescent="0.25">
      <c r="A82" s="57" t="s">
        <v>234</v>
      </c>
      <c r="B82" s="56" t="s">
        <v>41</v>
      </c>
      <c r="C82" s="55" t="s">
        <v>238</v>
      </c>
      <c r="D82" s="56" t="s">
        <v>304</v>
      </c>
      <c r="E82" s="58">
        <v>1</v>
      </c>
      <c r="F82" s="57" t="s">
        <v>300</v>
      </c>
      <c r="G82" s="59">
        <v>0</v>
      </c>
      <c r="H82" s="16">
        <v>269.76</v>
      </c>
      <c r="I82" s="16">
        <v>1079.06</v>
      </c>
      <c r="J82" s="17">
        <f t="shared" si="0"/>
        <v>1348.82</v>
      </c>
      <c r="K82" s="18"/>
      <c r="L82" s="18"/>
      <c r="M82" s="18"/>
      <c r="N82" s="18"/>
      <c r="O82" s="18"/>
      <c r="P82" s="18"/>
      <c r="Q82" s="1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ht="14.4" x14ac:dyDescent="0.25">
      <c r="A83" s="57" t="s">
        <v>234</v>
      </c>
      <c r="B83" s="56" t="s">
        <v>41</v>
      </c>
      <c r="C83" s="55" t="s">
        <v>238</v>
      </c>
      <c r="D83" s="56" t="s">
        <v>304</v>
      </c>
      <c r="E83" s="58">
        <v>1</v>
      </c>
      <c r="F83" s="57" t="s">
        <v>301</v>
      </c>
      <c r="G83" s="59">
        <v>0</v>
      </c>
      <c r="H83" s="16">
        <v>269.76</v>
      </c>
      <c r="I83" s="16">
        <v>1079.06</v>
      </c>
      <c r="J83" s="17">
        <f t="shared" si="0"/>
        <v>1348.82</v>
      </c>
      <c r="K83" s="18"/>
      <c r="L83" s="18"/>
      <c r="M83" s="18"/>
      <c r="N83" s="18"/>
      <c r="O83" s="18"/>
      <c r="P83" s="18"/>
      <c r="Q83" s="1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1:30" ht="14.4" x14ac:dyDescent="0.25">
      <c r="A84" s="57" t="s">
        <v>234</v>
      </c>
      <c r="B84" s="56" t="s">
        <v>41</v>
      </c>
      <c r="C84" s="55" t="s">
        <v>238</v>
      </c>
      <c r="D84" s="56" t="s">
        <v>304</v>
      </c>
      <c r="E84" s="58">
        <v>1</v>
      </c>
      <c r="F84" s="57" t="s">
        <v>302</v>
      </c>
      <c r="G84" s="59">
        <v>0</v>
      </c>
      <c r="H84" s="16">
        <v>269.76</v>
      </c>
      <c r="I84" s="16">
        <v>1079.06</v>
      </c>
      <c r="J84" s="17">
        <f t="shared" si="0"/>
        <v>1348.82</v>
      </c>
      <c r="K84" s="18"/>
      <c r="L84" s="18"/>
      <c r="M84" s="18"/>
      <c r="N84" s="18"/>
      <c r="O84" s="18"/>
      <c r="P84" s="18"/>
      <c r="Q84" s="1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0" ht="14.4" x14ac:dyDescent="0.25">
      <c r="A85" s="57" t="s">
        <v>237</v>
      </c>
      <c r="B85" s="56" t="s">
        <v>41</v>
      </c>
      <c r="C85" s="55" t="s">
        <v>238</v>
      </c>
      <c r="D85" s="56" t="s">
        <v>303</v>
      </c>
      <c r="E85" s="58">
        <v>1</v>
      </c>
      <c r="F85" s="57"/>
      <c r="G85" s="59"/>
      <c r="H85" s="16"/>
      <c r="I85" s="16"/>
      <c r="J85" s="17"/>
      <c r="K85" s="18"/>
      <c r="L85" s="18"/>
      <c r="M85" s="18"/>
      <c r="N85" s="18"/>
      <c r="O85" s="18"/>
      <c r="P85" s="18"/>
      <c r="Q85" s="1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ht="14.4" x14ac:dyDescent="0.25">
      <c r="A86" s="57" t="s">
        <v>237</v>
      </c>
      <c r="B86" s="56" t="s">
        <v>41</v>
      </c>
      <c r="C86" s="55" t="s">
        <v>238</v>
      </c>
      <c r="D86" s="56" t="s">
        <v>303</v>
      </c>
      <c r="E86" s="58">
        <v>1</v>
      </c>
      <c r="F86" s="57"/>
      <c r="G86" s="59"/>
      <c r="H86" s="16"/>
      <c r="I86" s="16"/>
      <c r="J86" s="17"/>
      <c r="K86" s="18"/>
      <c r="L86" s="18"/>
      <c r="M86" s="18"/>
      <c r="N86" s="18"/>
      <c r="O86" s="18"/>
      <c r="P86" s="18"/>
      <c r="Q86" s="1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ht="14.4" x14ac:dyDescent="0.25">
      <c r="A87" s="57"/>
      <c r="B87" s="56"/>
      <c r="C87" s="55"/>
      <c r="D87" s="56"/>
      <c r="E87" s="58">
        <v>1</v>
      </c>
      <c r="F87" s="57"/>
      <c r="G87" s="59"/>
      <c r="H87" s="16"/>
      <c r="I87" s="16"/>
      <c r="J87" s="17"/>
      <c r="K87" s="18"/>
      <c r="L87" s="18"/>
      <c r="M87" s="18"/>
      <c r="N87" s="18"/>
      <c r="O87" s="18"/>
      <c r="P87" s="18"/>
      <c r="Q87" s="1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ht="14.4" x14ac:dyDescent="0.25">
      <c r="A88" s="57"/>
      <c r="B88" s="56"/>
      <c r="C88" s="55"/>
      <c r="D88" s="56"/>
      <c r="E88" s="58">
        <v>1</v>
      </c>
      <c r="F88" s="57"/>
      <c r="G88" s="59"/>
      <c r="H88" s="16"/>
      <c r="I88" s="16"/>
      <c r="J88" s="17"/>
      <c r="K88" s="18"/>
      <c r="L88" s="18"/>
      <c r="M88" s="18"/>
      <c r="N88" s="18"/>
      <c r="O88" s="18"/>
      <c r="P88" s="18"/>
      <c r="Q88" s="1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ht="41.4" x14ac:dyDescent="0.25">
      <c r="A89" s="53" t="s">
        <v>11</v>
      </c>
      <c r="B89" s="53" t="s">
        <v>12</v>
      </c>
      <c r="C89" s="54" t="s">
        <v>13</v>
      </c>
      <c r="D89" s="54" t="s">
        <v>14</v>
      </c>
      <c r="E89" s="21" t="s">
        <v>15</v>
      </c>
      <c r="F89" s="60"/>
      <c r="G89" s="21" t="s">
        <v>16</v>
      </c>
      <c r="H89" s="21" t="s">
        <v>17</v>
      </c>
      <c r="I89" s="21" t="s">
        <v>18</v>
      </c>
      <c r="J89" s="21" t="s">
        <v>19</v>
      </c>
      <c r="K89" s="18"/>
      <c r="L89" s="18"/>
      <c r="M89" s="18"/>
      <c r="N89" s="18"/>
      <c r="O89" s="18"/>
      <c r="P89" s="18"/>
      <c r="Q89" s="1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ht="14.4" x14ac:dyDescent="0.25">
      <c r="A90" s="23" t="s">
        <v>20</v>
      </c>
      <c r="B90" s="15" t="s">
        <v>21</v>
      </c>
      <c r="C90" s="24">
        <f>SUMIFS($E$7:$E$88,$B$7:$B$88,"DAS",$D$7:$D$88,"&lt;&gt;VAGO")</f>
        <v>4</v>
      </c>
      <c r="D90" s="24">
        <f>SUMIFS($E$7:$E$88,$B$7:$B$88,"DAS",$D$7:$D$88,"VAGO")</f>
        <v>0</v>
      </c>
      <c r="E90" s="24">
        <f t="shared" ref="E90:E100" si="3">C90+D90</f>
        <v>4</v>
      </c>
      <c r="F90" s="25"/>
      <c r="G90" s="26">
        <f>SUMIF($B$7:$B$88,"DAS",$G$7:$G$88)</f>
        <v>0</v>
      </c>
      <c r="H90" s="26">
        <f>SUMIF($B$7:$B$88,"DAS",$H$7:$H$88)</f>
        <v>3016</v>
      </c>
      <c r="I90" s="26">
        <f>SUMIF($B$7:$B$88,"DAS",$I$7:$I$88)</f>
        <v>50297.599999999999</v>
      </c>
      <c r="J90" s="26">
        <f>SUMIF($B$7:$B$88,"DAS",$J$7:$J$88)</f>
        <v>53313.599999999999</v>
      </c>
      <c r="K90" s="27"/>
      <c r="L90" s="27"/>
      <c r="M90" s="27"/>
      <c r="N90" s="27"/>
      <c r="O90" s="27"/>
      <c r="P90" s="27"/>
      <c r="Q90" s="27"/>
    </row>
    <row r="91" spans="1:30" ht="14.4" x14ac:dyDescent="0.25">
      <c r="A91" s="23" t="s">
        <v>22</v>
      </c>
      <c r="B91" s="15" t="s">
        <v>23</v>
      </c>
      <c r="C91" s="24">
        <f>SUMIFS($E$7:$E$88,$B$7:$B$88,"DAS-1",$D$7:$D$88,"&lt;&gt;VAGO")</f>
        <v>0</v>
      </c>
      <c r="D91" s="24">
        <f>SUMIFS($E$7:$E$88,$B$7:$B$88,"DAS-1",$D$7:$D$88,"VAGO")</f>
        <v>0</v>
      </c>
      <c r="E91" s="24">
        <f t="shared" si="3"/>
        <v>0</v>
      </c>
      <c r="F91" s="28"/>
      <c r="G91" s="26">
        <f>SUMIF($B$7:$B$88,"DAS-1",$G$7:$G$88)</f>
        <v>0</v>
      </c>
      <c r="H91" s="26">
        <f>SUMIF($B$7:$B$88,"DAS-1",$H$7:$H$88)</f>
        <v>0</v>
      </c>
      <c r="I91" s="26">
        <f>SUMIF($B$7:$B$88,"DAS-1",$I$7:$I$88)</f>
        <v>0</v>
      </c>
      <c r="J91" s="26">
        <f>SUMIF($B$7:$B$88,"DAS-1",$J$7:$J$88)</f>
        <v>0</v>
      </c>
      <c r="K91" s="27"/>
      <c r="L91" s="27"/>
      <c r="M91" s="27"/>
      <c r="N91" s="27"/>
      <c r="O91" s="27"/>
      <c r="P91" s="27"/>
      <c r="Q91" s="27"/>
    </row>
    <row r="92" spans="1:30" ht="14.4" x14ac:dyDescent="0.25">
      <c r="A92" s="23" t="s">
        <v>24</v>
      </c>
      <c r="B92" s="15" t="s">
        <v>25</v>
      </c>
      <c r="C92" s="24">
        <f>SUMIFS($E$7:$E$88,$B$7:$B$88,"DAS-2",$D$7:$D$88,"&lt;&gt;VAGO")</f>
        <v>6</v>
      </c>
      <c r="D92" s="24">
        <f>SUMIFS($E$7:$E$88,$B$7:$B$88,"DAS-2",$D$7:$D$88,"VAGO")</f>
        <v>0</v>
      </c>
      <c r="E92" s="24">
        <f t="shared" si="3"/>
        <v>6</v>
      </c>
      <c r="F92" s="28"/>
      <c r="G92" s="26">
        <f>SUMIF($B$7:$B$88,"DAS-2",$G$7:$G$88)</f>
        <v>0</v>
      </c>
      <c r="H92" s="26">
        <f>SUMIF($B$7:$B$88,"DAS-2",$H$7:$H$88)</f>
        <v>8478.25</v>
      </c>
      <c r="I92" s="26">
        <f>SUMIF($B$7:$B$88,"DAS-2",$I$7:$I$88)</f>
        <v>40695.72</v>
      </c>
      <c r="J92" s="26">
        <f>SUMIF($B$7:$B$88,"DAS-2",$J$7:$J$88)</f>
        <v>49173.97</v>
      </c>
      <c r="K92" s="27"/>
      <c r="L92" s="27"/>
      <c r="M92" s="27"/>
      <c r="N92" s="27"/>
      <c r="O92" s="27"/>
      <c r="P92" s="27"/>
      <c r="Q92" s="27"/>
    </row>
    <row r="93" spans="1:30" ht="14.4" x14ac:dyDescent="0.25">
      <c r="A93" s="23" t="s">
        <v>26</v>
      </c>
      <c r="B93" s="15" t="s">
        <v>27</v>
      </c>
      <c r="C93" s="24">
        <f>SUMIFS($E$7:$E$88,$B$7:$B$88,"DAS-3",$D$7:$D$88,"&lt;&gt;VAGO")</f>
        <v>0</v>
      </c>
      <c r="D93" s="24">
        <f>SUMIFS($E$7:$E$88,$B$7:$B$88,"DAS-3",$D$7:$D$88,"VAGO")</f>
        <v>0</v>
      </c>
      <c r="E93" s="24">
        <f t="shared" si="3"/>
        <v>0</v>
      </c>
      <c r="F93" s="28"/>
      <c r="G93" s="26">
        <f>SUMIF($B$7:$B$88,"DAS-3",$G$7:$G$88)</f>
        <v>0</v>
      </c>
      <c r="H93" s="26">
        <f>SUMIF($B$7:$B$88,"DAS-3",$H$7:$H$88)</f>
        <v>0</v>
      </c>
      <c r="I93" s="26">
        <f>SUMIF($B$7:$B$88,"DAS-3",$I$7:$I$88)</f>
        <v>0</v>
      </c>
      <c r="J93" s="26">
        <f>SUMIF($B$7:$B$88,"DAS-3",$J$7:$J$88)</f>
        <v>0</v>
      </c>
      <c r="K93" s="27"/>
      <c r="L93" s="27"/>
      <c r="M93" s="27"/>
      <c r="N93" s="27"/>
      <c r="O93" s="27"/>
      <c r="P93" s="27"/>
      <c r="Q93" s="27"/>
    </row>
    <row r="94" spans="1:30" ht="14.4" x14ac:dyDescent="0.25">
      <c r="A94" s="29" t="s">
        <v>28</v>
      </c>
      <c r="B94" s="15" t="s">
        <v>29</v>
      </c>
      <c r="C94" s="24">
        <f>SUMIFS($E$7:$E$88,$B$7:$B$88,"DAS-4",$D$7:$D$88,"&lt;&gt;VAGO")</f>
        <v>10</v>
      </c>
      <c r="D94" s="24">
        <f>SUMIFS($E$7:$E$88,$B$7:$B$88,"DAS-4",$D$7:$D$88,"VAGO")</f>
        <v>1</v>
      </c>
      <c r="E94" s="24">
        <f t="shared" si="3"/>
        <v>11</v>
      </c>
      <c r="F94" s="30"/>
      <c r="G94" s="26">
        <f>SUMIF($B$7:$B$88,"DAS-4",$G$7:$G$88)</f>
        <v>0</v>
      </c>
      <c r="H94" s="26">
        <f>SUMIF($B$7:$B$88,"DAS-4",$H$7:$H$88)</f>
        <v>10482.24</v>
      </c>
      <c r="I94" s="26">
        <f>SUMIF($B$7:$B$88,"DAS-4",$I$7:$I$88)</f>
        <v>52411.1</v>
      </c>
      <c r="J94" s="26">
        <f>SUMIF($B$7:$B$88,"DAS-4",$J$7:$J$88)</f>
        <v>62893.34</v>
      </c>
      <c r="K94" s="27"/>
      <c r="L94" s="27"/>
      <c r="M94" s="27"/>
      <c r="N94" s="27"/>
      <c r="O94" s="27"/>
      <c r="P94" s="27"/>
      <c r="Q94" s="27"/>
    </row>
    <row r="95" spans="1:30" ht="14.4" x14ac:dyDescent="0.25">
      <c r="A95" s="29" t="s">
        <v>30</v>
      </c>
      <c r="B95" s="15" t="s">
        <v>31</v>
      </c>
      <c r="C95" s="24">
        <f>SUMIFS($E$7:$E$88,$B$7:$B$88,"DAS-5",$D$7:$D$88,"&lt;&gt;VAGO")</f>
        <v>5</v>
      </c>
      <c r="D95" s="24">
        <f>SUMIFS($E$7:$E$88,$B$7:$B$88,"DAS-5",$D$7:$D$88,"VAGO")</f>
        <v>0</v>
      </c>
      <c r="E95" s="24">
        <f t="shared" si="3"/>
        <v>5</v>
      </c>
      <c r="F95" s="30"/>
      <c r="G95" s="26">
        <f>SUMIF($B$7:$B$88,"DAS-5",$G$7:$G$88)</f>
        <v>0</v>
      </c>
      <c r="H95" s="26">
        <f>SUMIF($B$7:$B$88,"DAS-5",$H$7:$H$88)</f>
        <v>5395.25</v>
      </c>
      <c r="I95" s="26">
        <f>SUMIF($B$7:$B$88,"DAS-5",$I$7:$I$88)</f>
        <v>21581.05</v>
      </c>
      <c r="J95" s="26">
        <f>SUMIF($B$7:$B$88,"DAS-5",$J$7:$J$88)</f>
        <v>26976.300000000003</v>
      </c>
      <c r="K95" s="27"/>
      <c r="L95" s="27"/>
      <c r="M95" s="27"/>
      <c r="N95" s="27"/>
      <c r="O95" s="27"/>
      <c r="P95" s="27"/>
      <c r="Q95" s="27"/>
    </row>
    <row r="96" spans="1:30" ht="14.4" x14ac:dyDescent="0.25">
      <c r="A96" s="29" t="s">
        <v>32</v>
      </c>
      <c r="B96" s="15" t="s">
        <v>33</v>
      </c>
      <c r="C96" s="24">
        <f>SUMIFS($E$7:$E$88,$B$7:$B$88,"CAA-1",$D$7:$D$88,"&lt;&gt;VAGO")</f>
        <v>22</v>
      </c>
      <c r="D96" s="24">
        <f>SUMIFS($E$7:$E$88,$B$7:$B$88,"CAA-1",$D$7:$D$88,"VAGO")</f>
        <v>0</v>
      </c>
      <c r="E96" s="24">
        <f t="shared" si="3"/>
        <v>22</v>
      </c>
      <c r="F96" s="30"/>
      <c r="G96" s="26">
        <f>SUMIF($B$7:$B$88,"CAA-1",$G$7:$G$88)</f>
        <v>0</v>
      </c>
      <c r="H96" s="26">
        <f>SUMIF($B$7:$B$88,"CAA-1",$H$7:$H$88)</f>
        <v>20602.119999999988</v>
      </c>
      <c r="I96" s="26">
        <f>SUMIF($B$7:$B$88,"CAA-1",$I$7:$I$88)</f>
        <v>82408.700000000012</v>
      </c>
      <c r="J96" s="26">
        <f>SUMIF($B$7:$B$88,"CAA-1",$J$7:$J$88)</f>
        <v>103010.81999999996</v>
      </c>
      <c r="K96" s="27"/>
      <c r="L96" s="27"/>
      <c r="M96" s="27"/>
      <c r="N96" s="27"/>
      <c r="O96" s="27"/>
      <c r="P96" s="27"/>
      <c r="Q96" s="27"/>
    </row>
    <row r="97" spans="1:30" ht="14.4" x14ac:dyDescent="0.25">
      <c r="A97" s="29" t="s">
        <v>34</v>
      </c>
      <c r="B97" s="15" t="s">
        <v>35</v>
      </c>
      <c r="C97" s="24">
        <f>SUMIFS($E$7:$E$88,$B$7:$B$88,"CAA-2",$D$7:$D$88,"&lt;&gt;VAGO")</f>
        <v>9</v>
      </c>
      <c r="D97" s="24">
        <f>SUMIFS($E$7:$E$88,$B$7:$B$88,"CAA-2",$D$7:$D$88,"VAGO")</f>
        <v>1</v>
      </c>
      <c r="E97" s="24">
        <f t="shared" si="3"/>
        <v>10</v>
      </c>
      <c r="F97" s="30"/>
      <c r="G97" s="26">
        <f>SUMIF($B$7:$B$88,"CAA-2",$G$7:$G$88)</f>
        <v>0</v>
      </c>
      <c r="H97" s="26">
        <f>SUMIF($B$7:$B$88,"CAA-2",$H$7:$H$88)</f>
        <v>6936.75</v>
      </c>
      <c r="I97" s="26">
        <f>SUMIF($B$7:$B$88,"CAA-2",$I$7:$I$88)</f>
        <v>27747.090000000004</v>
      </c>
      <c r="J97" s="26">
        <f>SUMIF($B$7:$B$88,"CAA-2",$J$7:$J$88)</f>
        <v>34683.840000000011</v>
      </c>
      <c r="K97" s="27"/>
      <c r="L97" s="27"/>
      <c r="M97" s="27"/>
      <c r="N97" s="27"/>
      <c r="O97" s="27"/>
      <c r="P97" s="27"/>
      <c r="Q97" s="27"/>
    </row>
    <row r="98" spans="1:30" ht="14.4" x14ac:dyDescent="0.25">
      <c r="A98" s="29" t="s">
        <v>36</v>
      </c>
      <c r="B98" s="15" t="s">
        <v>37</v>
      </c>
      <c r="C98" s="24">
        <f>SUMIFS($E$7:$E$88,$B$7:$B$88,"CAA-3",$D$7:$D$88,"&lt;&gt;VAGO")</f>
        <v>6</v>
      </c>
      <c r="D98" s="24">
        <f>SUMIFS($E$7:$E$88,$B$7:$B$88,"CAA-3",$D$7:$D$88,"VAGO")</f>
        <v>5</v>
      </c>
      <c r="E98" s="24">
        <f t="shared" si="3"/>
        <v>11</v>
      </c>
      <c r="F98" s="28"/>
      <c r="G98" s="26">
        <f>SUMIF($B$7:$B$88,"CAA-3",$G$7:$G$88)</f>
        <v>0</v>
      </c>
      <c r="H98" s="26">
        <f>SUMIF($B$7:$B$88,"CAA-3",$H$7:$H$88)</f>
        <v>3506.9299999999994</v>
      </c>
      <c r="I98" s="26">
        <f>SUMIF($B$7:$B$88,"CAA-3",$I$7:$I$88)</f>
        <v>14027.719999999998</v>
      </c>
      <c r="J98" s="26">
        <f>SUMIF($B$7:$B$88,"CAA-3",$J$7:$J$88)</f>
        <v>17534.650000000001</v>
      </c>
      <c r="K98" s="27"/>
      <c r="L98" s="27"/>
      <c r="M98" s="27"/>
      <c r="N98" s="27"/>
      <c r="O98" s="27"/>
      <c r="P98" s="27"/>
      <c r="Q98" s="27"/>
    </row>
    <row r="99" spans="1:30" ht="14.4" x14ac:dyDescent="0.25">
      <c r="A99" s="29" t="s">
        <v>38</v>
      </c>
      <c r="B99" s="15" t="s">
        <v>39</v>
      </c>
      <c r="C99" s="24">
        <f>SUMIFS($E$7:$E$88,$B$7:$B$88,"CAA-4",$D$7:$D$88,"&lt;&gt;VAGO")</f>
        <v>0</v>
      </c>
      <c r="D99" s="24">
        <f>SUMIFS($E$7:$E$88,$B$7:$B$88,"CAA-4",$D$7:$D$88,"VAGO")</f>
        <v>0</v>
      </c>
      <c r="E99" s="24">
        <f>C99+D99</f>
        <v>0</v>
      </c>
      <c r="F99" s="28"/>
      <c r="G99" s="26">
        <f>SUMIF($B$7:$B$88,"CAA-4",$G$7:$G$88)</f>
        <v>0</v>
      </c>
      <c r="H99" s="26">
        <f>SUMIF($B$7:$B$88,"CAA-4",$H$7:$H$88)</f>
        <v>0</v>
      </c>
      <c r="I99" s="26">
        <f>SUMIF($B$7:$B$88,"CAA-4",$I$7:$I$88)</f>
        <v>0</v>
      </c>
      <c r="J99" s="26">
        <f>SUMIF($B$7:$B$88,"CAA-4",$J$7:$J$88)</f>
        <v>0</v>
      </c>
      <c r="K99" s="27"/>
      <c r="L99" s="27"/>
      <c r="M99" s="27"/>
      <c r="N99" s="27"/>
      <c r="O99" s="27"/>
      <c r="P99" s="27"/>
      <c r="Q99" s="27"/>
    </row>
    <row r="100" spans="1:30" ht="14.4" x14ac:dyDescent="0.25">
      <c r="A100" s="29" t="s">
        <v>40</v>
      </c>
      <c r="B100" s="15" t="s">
        <v>41</v>
      </c>
      <c r="C100" s="24">
        <f>SUMIFS($E$7:$E$88,$B$7:$B$88,"CAA-5",$D$7:$D$88,"&lt;&gt;VAGO")</f>
        <v>7</v>
      </c>
      <c r="D100" s="24">
        <f>SUMIFS($E$7:$E$88,$B$7:$B$88,"CAA-5",$D$7:$D$88,"VAGO")</f>
        <v>4</v>
      </c>
      <c r="E100" s="24">
        <f t="shared" si="3"/>
        <v>11</v>
      </c>
      <c r="F100" s="28"/>
      <c r="G100" s="26">
        <f>SUMIF($B$7:$B$88,"CAA-5",$G$7:$G$88)</f>
        <v>0</v>
      </c>
      <c r="H100" s="26">
        <f>SUMIF($B$7:$B$88,"CAA-5",$H$7:$H$88)</f>
        <v>1888.32</v>
      </c>
      <c r="I100" s="26">
        <f>SUMIF($B$7:$B$88,"CAA-5",$I$7:$I$88)</f>
        <v>7553.4199999999983</v>
      </c>
      <c r="J100" s="26">
        <f>SUMIF($B$7:$B$88,"CAA-5",$J$7:$J$88)</f>
        <v>9441.74</v>
      </c>
      <c r="K100" s="27"/>
      <c r="L100" s="27"/>
      <c r="M100" s="27"/>
      <c r="N100" s="27"/>
      <c r="O100" s="27"/>
      <c r="P100" s="27"/>
      <c r="Q100" s="27"/>
    </row>
    <row r="101" spans="1:30" ht="14.4" x14ac:dyDescent="0.25">
      <c r="A101" s="20" t="s">
        <v>42</v>
      </c>
      <c r="B101" s="22"/>
      <c r="C101" s="21">
        <f>SUM(C90:C100)</f>
        <v>69</v>
      </c>
      <c r="D101" s="21">
        <f>SUM(D90:D100)</f>
        <v>11</v>
      </c>
      <c r="E101" s="21">
        <f>SUM(E90:E100)</f>
        <v>80</v>
      </c>
      <c r="F101" s="22"/>
      <c r="G101" s="31">
        <f t="shared" ref="G101:J101" si="4">SUM(G90:G100)</f>
        <v>0</v>
      </c>
      <c r="H101" s="31">
        <f t="shared" si="4"/>
        <v>60305.859999999986</v>
      </c>
      <c r="I101" s="31">
        <f t="shared" si="4"/>
        <v>296722.39999999997</v>
      </c>
      <c r="J101" s="31">
        <f t="shared" si="4"/>
        <v>357028.26</v>
      </c>
      <c r="K101" s="27"/>
      <c r="L101" s="27"/>
      <c r="M101" s="27"/>
      <c r="N101" s="27"/>
      <c r="O101" s="27"/>
      <c r="P101" s="27"/>
      <c r="Q101" s="27"/>
    </row>
    <row r="102" spans="1:30" ht="45.75" customHeight="1" x14ac:dyDescent="0.25">
      <c r="A102" s="27"/>
      <c r="B102" s="27"/>
      <c r="C102" s="27"/>
      <c r="D102" s="27"/>
      <c r="E102" s="27"/>
      <c r="F102" s="27"/>
      <c r="G102" s="27"/>
      <c r="H102" s="18"/>
      <c r="I102" s="18"/>
      <c r="J102" s="32"/>
      <c r="K102" s="27"/>
      <c r="L102" s="27"/>
      <c r="M102" s="27"/>
      <c r="N102" s="27"/>
      <c r="O102" s="27"/>
      <c r="P102" s="27"/>
      <c r="Q102" s="27"/>
    </row>
    <row r="103" spans="1:30" ht="14.4" x14ac:dyDescent="0.25">
      <c r="A103" s="74" t="s">
        <v>43</v>
      </c>
      <c r="B103" s="66"/>
      <c r="C103" s="66"/>
      <c r="D103" s="66"/>
      <c r="E103" s="66"/>
      <c r="F103" s="66"/>
      <c r="G103" s="66"/>
      <c r="H103" s="66"/>
      <c r="I103" s="67"/>
      <c r="J103" s="27"/>
      <c r="K103" s="6"/>
      <c r="L103" s="27"/>
      <c r="M103" s="27"/>
      <c r="N103" s="27"/>
      <c r="O103" s="27"/>
      <c r="P103" s="27"/>
      <c r="Q103" s="27"/>
    </row>
    <row r="104" spans="1:30" ht="27.6" x14ac:dyDescent="0.25">
      <c r="A104" s="9" t="s">
        <v>44</v>
      </c>
      <c r="B104" s="9" t="s">
        <v>45</v>
      </c>
      <c r="C104" s="9" t="s">
        <v>46</v>
      </c>
      <c r="D104" s="9" t="s">
        <v>47</v>
      </c>
      <c r="E104" s="9" t="s">
        <v>48</v>
      </c>
      <c r="F104" s="9" t="s">
        <v>49</v>
      </c>
      <c r="G104" s="9" t="s">
        <v>50</v>
      </c>
      <c r="H104" s="9" t="s">
        <v>51</v>
      </c>
      <c r="I104" s="9" t="s">
        <v>52</v>
      </c>
      <c r="J104" s="33"/>
      <c r="K104" s="6"/>
      <c r="L104" s="33"/>
      <c r="M104" s="33"/>
      <c r="N104" s="33"/>
      <c r="O104" s="33"/>
      <c r="P104" s="33"/>
      <c r="Q104" s="33"/>
      <c r="R104" s="34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</row>
    <row r="105" spans="1:30" ht="14.4" x14ac:dyDescent="0.25">
      <c r="A105" s="13"/>
      <c r="B105" s="35"/>
      <c r="C105" s="14"/>
      <c r="D105" s="14"/>
      <c r="E105" s="15">
        <v>1</v>
      </c>
      <c r="F105" s="36"/>
      <c r="G105" s="16">
        <v>0</v>
      </c>
      <c r="H105" s="16">
        <v>0</v>
      </c>
      <c r="I105" s="17">
        <f t="shared" ref="I105:I114" si="5">SUM(G105:H105)</f>
        <v>0</v>
      </c>
      <c r="J105" s="27"/>
      <c r="K105" s="18"/>
      <c r="L105" s="18"/>
      <c r="M105" s="18"/>
      <c r="N105" s="18"/>
      <c r="O105" s="18"/>
      <c r="P105" s="18"/>
      <c r="Q105" s="1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ht="14.4" x14ac:dyDescent="0.25">
      <c r="A106" s="13"/>
      <c r="B106" s="35"/>
      <c r="C106" s="14"/>
      <c r="D106" s="14"/>
      <c r="E106" s="15">
        <v>1</v>
      </c>
      <c r="F106" s="36"/>
      <c r="G106" s="16">
        <v>0</v>
      </c>
      <c r="H106" s="16">
        <v>0</v>
      </c>
      <c r="I106" s="17">
        <f t="shared" si="5"/>
        <v>0</v>
      </c>
      <c r="J106" s="27"/>
      <c r="K106" s="18"/>
      <c r="L106" s="18"/>
      <c r="M106" s="18"/>
      <c r="N106" s="18"/>
      <c r="O106" s="18"/>
      <c r="P106" s="18"/>
      <c r="Q106" s="1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ht="14.4" x14ac:dyDescent="0.25">
      <c r="A107" s="13"/>
      <c r="B107" s="35"/>
      <c r="C107" s="14"/>
      <c r="D107" s="14"/>
      <c r="E107" s="15">
        <v>1</v>
      </c>
      <c r="F107" s="13"/>
      <c r="G107" s="16">
        <v>0</v>
      </c>
      <c r="H107" s="16">
        <v>0</v>
      </c>
      <c r="I107" s="17">
        <f t="shared" si="5"/>
        <v>0</v>
      </c>
      <c r="J107" s="27"/>
      <c r="K107" s="18"/>
      <c r="L107" s="18"/>
      <c r="M107" s="18"/>
      <c r="N107" s="18"/>
      <c r="O107" s="18"/>
      <c r="P107" s="18"/>
      <c r="Q107" s="1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ht="14.4" x14ac:dyDescent="0.25">
      <c r="A108" s="13"/>
      <c r="B108" s="35"/>
      <c r="C108" s="14"/>
      <c r="D108" s="14"/>
      <c r="E108" s="15">
        <v>1</v>
      </c>
      <c r="F108" s="13"/>
      <c r="G108" s="16">
        <v>0</v>
      </c>
      <c r="H108" s="16">
        <v>0</v>
      </c>
      <c r="I108" s="17">
        <f t="shared" si="5"/>
        <v>0</v>
      </c>
      <c r="J108" s="27"/>
      <c r="K108" s="18"/>
      <c r="L108" s="18"/>
      <c r="M108" s="18"/>
      <c r="N108" s="18"/>
      <c r="O108" s="18"/>
      <c r="P108" s="18"/>
      <c r="Q108" s="1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ht="14.4" x14ac:dyDescent="0.25">
      <c r="A109" s="13"/>
      <c r="B109" s="35"/>
      <c r="C109" s="14"/>
      <c r="D109" s="14"/>
      <c r="E109" s="15">
        <v>1</v>
      </c>
      <c r="F109" s="13"/>
      <c r="G109" s="16">
        <v>0</v>
      </c>
      <c r="H109" s="16">
        <v>0</v>
      </c>
      <c r="I109" s="17">
        <f t="shared" si="5"/>
        <v>0</v>
      </c>
      <c r="J109" s="27"/>
      <c r="K109" s="18"/>
      <c r="L109" s="18"/>
      <c r="M109" s="18"/>
      <c r="N109" s="18"/>
      <c r="O109" s="18"/>
      <c r="P109" s="18"/>
      <c r="Q109" s="1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ht="14.4" x14ac:dyDescent="0.25">
      <c r="A110" s="13"/>
      <c r="B110" s="35"/>
      <c r="C110" s="14"/>
      <c r="D110" s="14"/>
      <c r="E110" s="15">
        <v>1</v>
      </c>
      <c r="F110" s="13"/>
      <c r="G110" s="16">
        <v>0</v>
      </c>
      <c r="H110" s="16">
        <v>0</v>
      </c>
      <c r="I110" s="17">
        <f t="shared" si="5"/>
        <v>0</v>
      </c>
      <c r="J110" s="27"/>
      <c r="K110" s="18"/>
      <c r="L110" s="18"/>
      <c r="M110" s="18"/>
      <c r="N110" s="18"/>
      <c r="O110" s="18"/>
      <c r="P110" s="18"/>
      <c r="Q110" s="1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ht="14.4" x14ac:dyDescent="0.25">
      <c r="A111" s="13"/>
      <c r="B111" s="35"/>
      <c r="C111" s="14"/>
      <c r="D111" s="14"/>
      <c r="E111" s="15">
        <v>1</v>
      </c>
      <c r="F111" s="13"/>
      <c r="G111" s="16">
        <v>0</v>
      </c>
      <c r="H111" s="16">
        <v>0</v>
      </c>
      <c r="I111" s="17">
        <f t="shared" si="5"/>
        <v>0</v>
      </c>
      <c r="J111" s="27"/>
      <c r="K111" s="18"/>
      <c r="L111" s="18"/>
      <c r="M111" s="18"/>
      <c r="N111" s="18"/>
      <c r="O111" s="18"/>
      <c r="P111" s="18"/>
      <c r="Q111" s="1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ht="14.4" x14ac:dyDescent="0.25">
      <c r="A112" s="13"/>
      <c r="B112" s="35"/>
      <c r="C112" s="14"/>
      <c r="D112" s="14"/>
      <c r="E112" s="15">
        <v>1</v>
      </c>
      <c r="F112" s="13"/>
      <c r="G112" s="16">
        <v>0</v>
      </c>
      <c r="H112" s="16">
        <v>0</v>
      </c>
      <c r="I112" s="17">
        <f t="shared" si="5"/>
        <v>0</v>
      </c>
      <c r="J112" s="27"/>
      <c r="K112" s="18"/>
      <c r="L112" s="18"/>
      <c r="M112" s="18"/>
      <c r="N112" s="18"/>
      <c r="O112" s="18"/>
      <c r="P112" s="18"/>
      <c r="Q112" s="1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ht="14.4" x14ac:dyDescent="0.25">
      <c r="A113" s="13"/>
      <c r="B113" s="35"/>
      <c r="C113" s="14"/>
      <c r="D113" s="14"/>
      <c r="E113" s="15">
        <v>1</v>
      </c>
      <c r="F113" s="13"/>
      <c r="G113" s="16">
        <v>0</v>
      </c>
      <c r="H113" s="16">
        <v>0</v>
      </c>
      <c r="I113" s="17">
        <f t="shared" si="5"/>
        <v>0</v>
      </c>
      <c r="J113" s="27"/>
      <c r="K113" s="18"/>
      <c r="L113" s="18"/>
      <c r="M113" s="18"/>
      <c r="N113" s="18"/>
      <c r="O113" s="18"/>
      <c r="P113" s="18"/>
      <c r="Q113" s="1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ht="14.4" x14ac:dyDescent="0.25">
      <c r="A114" s="13"/>
      <c r="B114" s="35"/>
      <c r="C114" s="14"/>
      <c r="D114" s="14"/>
      <c r="E114" s="15">
        <v>1</v>
      </c>
      <c r="F114" s="13"/>
      <c r="G114" s="16">
        <v>0</v>
      </c>
      <c r="H114" s="16">
        <v>0</v>
      </c>
      <c r="I114" s="17">
        <f t="shared" si="5"/>
        <v>0</v>
      </c>
      <c r="J114" s="27"/>
      <c r="K114" s="18"/>
      <c r="L114" s="18"/>
      <c r="M114" s="18"/>
      <c r="N114" s="18"/>
      <c r="O114" s="18"/>
      <c r="P114" s="18"/>
      <c r="Q114" s="1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ht="41.4" x14ac:dyDescent="0.25">
      <c r="A115" s="20" t="s">
        <v>53</v>
      </c>
      <c r="B115" s="20" t="s">
        <v>54</v>
      </c>
      <c r="C115" s="21" t="s">
        <v>55</v>
      </c>
      <c r="D115" s="21" t="s">
        <v>56</v>
      </c>
      <c r="E115" s="21" t="s">
        <v>57</v>
      </c>
      <c r="F115" s="37"/>
      <c r="G115" s="21" t="s">
        <v>58</v>
      </c>
      <c r="H115" s="21" t="s">
        <v>59</v>
      </c>
      <c r="I115" s="21" t="s">
        <v>60</v>
      </c>
      <c r="J115" s="27"/>
      <c r="K115" s="6"/>
      <c r="L115" s="6"/>
      <c r="M115" s="6"/>
      <c r="N115" s="6"/>
      <c r="O115" s="6"/>
      <c r="P115" s="6"/>
      <c r="Q115" s="6"/>
      <c r="R115" s="38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</row>
    <row r="116" spans="1:30" ht="14.4" x14ac:dyDescent="0.25">
      <c r="A116" s="23" t="s">
        <v>61</v>
      </c>
      <c r="B116" s="39" t="s">
        <v>62</v>
      </c>
      <c r="C116" s="24">
        <f>SUMIFS($E$105:$E$114,$B$105:$B$114,"FDA",$D$105:$D$114,"&lt;&gt;VAGO")</f>
        <v>0</v>
      </c>
      <c r="D116" s="24">
        <f>SUMIFS($E$105:$E$114,$B$105:$B$114,"FDA",$D$105:$D$114,"VAGO")</f>
        <v>0</v>
      </c>
      <c r="E116" s="24">
        <f t="shared" ref="E116:E120" si="6">C116+D116</f>
        <v>0</v>
      </c>
      <c r="F116" s="25"/>
      <c r="G116" s="17">
        <f>SUMIF($B$105:$B$114,"FDA",$G$105:$G$114)</f>
        <v>0</v>
      </c>
      <c r="H116" s="17">
        <f>SUMIF($B$105:$B$114,"FDA",$H$105:$H$114)</f>
        <v>0</v>
      </c>
      <c r="I116" s="17">
        <f>SUMIF($B$105:$B$114,"FDA",$I$105:$I$114)</f>
        <v>0</v>
      </c>
      <c r="J116" s="18"/>
      <c r="K116" s="6"/>
      <c r="L116" s="18"/>
      <c r="M116" s="18"/>
      <c r="N116" s="18"/>
      <c r="O116" s="18"/>
      <c r="P116" s="18"/>
      <c r="Q116" s="1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ht="14.4" x14ac:dyDescent="0.25">
      <c r="A117" s="23" t="s">
        <v>63</v>
      </c>
      <c r="B117" s="39" t="s">
        <v>64</v>
      </c>
      <c r="C117" s="24">
        <f>SUMIFS($E$105:$E$114,$B$105:$B$114,"FDA-1",$D$105:$D$114,"&lt;&gt;VAGO")</f>
        <v>0</v>
      </c>
      <c r="D117" s="24">
        <f>SUMIFS($E$105:$E$114,$B$105:$B$114,"FDA-1",$D$105:$D$114,"VAGO")</f>
        <v>0</v>
      </c>
      <c r="E117" s="24">
        <f t="shared" si="6"/>
        <v>0</v>
      </c>
      <c r="F117" s="25"/>
      <c r="G117" s="17">
        <f>SUMIF($B$105:$B$114,"FDA-1",$G$105:$G$114)</f>
        <v>0</v>
      </c>
      <c r="H117" s="17">
        <f>SUMIF($B$105:$B$114,"FDA-1",$H$105:$H$114)</f>
        <v>0</v>
      </c>
      <c r="I117" s="17">
        <f>SUMIF($B$105:$B$114,"FDA-1",$I$105:$I$114)</f>
        <v>0</v>
      </c>
      <c r="J117" s="18"/>
      <c r="K117" s="6"/>
      <c r="L117" s="18"/>
      <c r="M117" s="18"/>
      <c r="N117" s="18"/>
      <c r="O117" s="18"/>
      <c r="P117" s="18"/>
      <c r="Q117" s="1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ht="14.4" x14ac:dyDescent="0.25">
      <c r="A118" s="23" t="s">
        <v>65</v>
      </c>
      <c r="B118" s="39" t="s">
        <v>66</v>
      </c>
      <c r="C118" s="24">
        <f>SUMIFS($E$105:$E$114,$B$105:$B$114,"FDA-2",$D$105:$D$114,"&lt;&gt;VAGO")</f>
        <v>0</v>
      </c>
      <c r="D118" s="24">
        <f>SUMIFS($E$105:$E$114,$B$105:$B$114,"FDA-2",$D$105:$D$114,"VAGO")</f>
        <v>0</v>
      </c>
      <c r="E118" s="24">
        <f t="shared" si="6"/>
        <v>0</v>
      </c>
      <c r="F118" s="28"/>
      <c r="G118" s="17">
        <f>SUMIF($B$105:$B$114,"FDA-2",$G$105:$G$114)</f>
        <v>0</v>
      </c>
      <c r="H118" s="17">
        <f>SUMIF($B$105:$B$114,"FDA-2",$H$105:$H$114)</f>
        <v>0</v>
      </c>
      <c r="I118" s="17">
        <f>SUMIF($B$105:$B$114,"FDA-2",$I$105:$I$114)</f>
        <v>0</v>
      </c>
      <c r="J118" s="18"/>
      <c r="K118" s="6"/>
      <c r="L118" s="18"/>
      <c r="M118" s="18"/>
      <c r="N118" s="18"/>
      <c r="O118" s="18"/>
      <c r="P118" s="18"/>
      <c r="Q118" s="1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ht="14.4" x14ac:dyDescent="0.25">
      <c r="A119" s="23" t="s">
        <v>67</v>
      </c>
      <c r="B119" s="39" t="s">
        <v>68</v>
      </c>
      <c r="C119" s="24">
        <f>SUMIFS($E$105:$E$114,$B$105:$B$114,"FDA-3",$D$105:$D$114,"&lt;&gt;VAGO")</f>
        <v>0</v>
      </c>
      <c r="D119" s="24">
        <f>SUMIFS($E$105:$E$114,$B$105:$B$114,"FDA-3",$D$105:$D$114,"VAGO")</f>
        <v>0</v>
      </c>
      <c r="E119" s="24">
        <f t="shared" si="6"/>
        <v>0</v>
      </c>
      <c r="F119" s="30"/>
      <c r="G119" s="17">
        <f>SUMIF($B$105:$B$114,"FDA-3",$G$105:$G$114)</f>
        <v>0</v>
      </c>
      <c r="H119" s="17">
        <f>SUMIF($B$105:$B$114,"FDA-3",$H$105:$H$114)</f>
        <v>0</v>
      </c>
      <c r="I119" s="17">
        <f>SUMIF($B$105:$B$114,"FDA-3",$I$105:$I$114)</f>
        <v>0</v>
      </c>
      <c r="J119" s="18"/>
      <c r="K119" s="6"/>
      <c r="L119" s="18"/>
      <c r="M119" s="18"/>
      <c r="N119" s="18"/>
      <c r="O119" s="18"/>
      <c r="P119" s="18"/>
      <c r="Q119" s="1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ht="14.4" x14ac:dyDescent="0.25">
      <c r="A120" s="23" t="s">
        <v>69</v>
      </c>
      <c r="B120" s="39" t="s">
        <v>70</v>
      </c>
      <c r="C120" s="24">
        <f>SUMIFS($E$105:$E$114,$B$105:$B$114,"FDA-4",$D$105:$D$114,"&lt;&gt;VAGO")</f>
        <v>0</v>
      </c>
      <c r="D120" s="24">
        <f>SUMIFS($E$105:$E$114,$B$105:$B$114,"FDA-4",$D$105:$D$114,"VAGO")</f>
        <v>0</v>
      </c>
      <c r="E120" s="24">
        <f t="shared" si="6"/>
        <v>0</v>
      </c>
      <c r="F120" s="28"/>
      <c r="G120" s="17">
        <f>SUMIF($B$105:$B$114,"FDA-4",$G$105:$G$114)</f>
        <v>0</v>
      </c>
      <c r="H120" s="17">
        <f>SUMIF($B$105:$B$114,"FDA-4",$H$105:$H$114)</f>
        <v>0</v>
      </c>
      <c r="I120" s="17">
        <f>SUMIF($B$105:$B$114,"FDA-4",$I$105:$I$114)</f>
        <v>0</v>
      </c>
      <c r="J120" s="18"/>
      <c r="K120" s="6"/>
      <c r="L120" s="18"/>
      <c r="M120" s="18"/>
      <c r="N120" s="18"/>
      <c r="O120" s="18"/>
      <c r="P120" s="18"/>
      <c r="Q120" s="1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ht="27.6" x14ac:dyDescent="0.25">
      <c r="A121" s="20" t="s">
        <v>71</v>
      </c>
      <c r="B121" s="37"/>
      <c r="C121" s="21">
        <f t="shared" ref="C121:E121" si="7">SUM(C117:C120)</f>
        <v>0</v>
      </c>
      <c r="D121" s="21">
        <f t="shared" si="7"/>
        <v>0</v>
      </c>
      <c r="E121" s="21">
        <f t="shared" si="7"/>
        <v>0</v>
      </c>
      <c r="F121" s="37"/>
      <c r="G121" s="40">
        <f t="shared" ref="G121:I121" si="8">SUM(G116:G120)</f>
        <v>0</v>
      </c>
      <c r="H121" s="40">
        <f t="shared" si="8"/>
        <v>0</v>
      </c>
      <c r="I121" s="40">
        <f t="shared" si="8"/>
        <v>0</v>
      </c>
      <c r="J121" s="18"/>
      <c r="K121" s="6"/>
      <c r="L121" s="18"/>
      <c r="M121" s="18"/>
      <c r="N121" s="18"/>
      <c r="O121" s="18"/>
      <c r="P121" s="18"/>
      <c r="Q121" s="1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ht="45" customHeight="1" x14ac:dyDescent="0.25">
      <c r="A122" s="32"/>
      <c r="B122" s="32"/>
      <c r="C122" s="32"/>
      <c r="D122" s="32"/>
      <c r="E122" s="32"/>
      <c r="F122" s="32"/>
      <c r="G122" s="32"/>
      <c r="H122" s="32"/>
      <c r="I122" s="6"/>
      <c r="J122" s="18"/>
      <c r="K122" s="6"/>
      <c r="L122" s="18"/>
      <c r="M122" s="18"/>
      <c r="N122" s="18"/>
      <c r="O122" s="18"/>
      <c r="P122" s="18"/>
      <c r="Q122" s="1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ht="14.4" x14ac:dyDescent="0.25">
      <c r="A123" s="74" t="s">
        <v>72</v>
      </c>
      <c r="B123" s="66"/>
      <c r="C123" s="66"/>
      <c r="D123" s="66"/>
      <c r="E123" s="66"/>
      <c r="F123" s="66"/>
      <c r="G123" s="66"/>
      <c r="H123" s="66"/>
      <c r="I123" s="67"/>
      <c r="J123" s="18"/>
      <c r="K123" s="6"/>
      <c r="L123" s="18"/>
      <c r="M123" s="18"/>
      <c r="N123" s="18"/>
      <c r="O123" s="18"/>
      <c r="P123" s="18"/>
      <c r="Q123" s="1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ht="27.6" x14ac:dyDescent="0.25">
      <c r="A124" s="41" t="s">
        <v>73</v>
      </c>
      <c r="B124" s="9" t="s">
        <v>74</v>
      </c>
      <c r="C124" s="9" t="s">
        <v>75</v>
      </c>
      <c r="D124" s="9" t="s">
        <v>76</v>
      </c>
      <c r="E124" s="9" t="s">
        <v>77</v>
      </c>
      <c r="F124" s="9" t="s">
        <v>78</v>
      </c>
      <c r="G124" s="9" t="s">
        <v>79</v>
      </c>
      <c r="H124" s="9" t="s">
        <v>80</v>
      </c>
      <c r="I124" s="9" t="s">
        <v>81</v>
      </c>
      <c r="J124" s="6"/>
      <c r="K124" s="6"/>
      <c r="L124" s="6"/>
      <c r="M124" s="6"/>
      <c r="N124" s="6"/>
      <c r="O124" s="6"/>
      <c r="P124" s="6"/>
      <c r="Q124" s="6"/>
      <c r="R124" s="34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</row>
    <row r="125" spans="1:30" ht="14.4" x14ac:dyDescent="0.25">
      <c r="A125" s="42"/>
      <c r="B125" s="43"/>
      <c r="C125" s="43"/>
      <c r="D125" s="14"/>
      <c r="E125" s="15">
        <v>1</v>
      </c>
      <c r="F125" s="42"/>
      <c r="G125" s="16">
        <v>0</v>
      </c>
      <c r="H125" s="16">
        <v>0</v>
      </c>
      <c r="I125" s="17">
        <f t="shared" ref="I125:I134" si="9">SUM(G125:H125)</f>
        <v>0</v>
      </c>
      <c r="J125" s="18"/>
      <c r="K125" s="18"/>
      <c r="L125" s="18"/>
      <c r="M125" s="18"/>
      <c r="N125" s="18"/>
      <c r="O125" s="18"/>
      <c r="P125" s="18"/>
      <c r="Q125" s="1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ht="14.4" x14ac:dyDescent="0.25">
      <c r="A126" s="13"/>
      <c r="B126" s="43"/>
      <c r="C126" s="14"/>
      <c r="D126" s="14"/>
      <c r="E126" s="15">
        <v>1</v>
      </c>
      <c r="F126" s="13"/>
      <c r="G126" s="16">
        <v>0</v>
      </c>
      <c r="H126" s="16">
        <v>0</v>
      </c>
      <c r="I126" s="17">
        <f t="shared" si="9"/>
        <v>0</v>
      </c>
      <c r="J126" s="18"/>
      <c r="K126" s="18"/>
      <c r="L126" s="18"/>
      <c r="M126" s="18"/>
      <c r="N126" s="18"/>
      <c r="O126" s="18"/>
      <c r="P126" s="18"/>
      <c r="Q126" s="1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ht="14.4" x14ac:dyDescent="0.25">
      <c r="A127" s="13"/>
      <c r="B127" s="43"/>
      <c r="C127" s="14"/>
      <c r="D127" s="14"/>
      <c r="E127" s="15">
        <v>1</v>
      </c>
      <c r="F127" s="36"/>
      <c r="G127" s="16">
        <v>0</v>
      </c>
      <c r="H127" s="16">
        <v>0</v>
      </c>
      <c r="I127" s="17">
        <f t="shared" si="9"/>
        <v>0</v>
      </c>
      <c r="J127" s="18"/>
      <c r="K127" s="18"/>
      <c r="L127" s="18"/>
      <c r="M127" s="18"/>
      <c r="N127" s="18"/>
      <c r="O127" s="18"/>
      <c r="P127" s="18"/>
      <c r="Q127" s="1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ht="14.4" x14ac:dyDescent="0.25">
      <c r="A128" s="42"/>
      <c r="B128" s="43"/>
      <c r="C128" s="14"/>
      <c r="D128" s="14"/>
      <c r="E128" s="15">
        <v>1</v>
      </c>
      <c r="F128" s="13"/>
      <c r="G128" s="16">
        <v>0</v>
      </c>
      <c r="H128" s="16">
        <v>0</v>
      </c>
      <c r="I128" s="17">
        <f t="shared" si="9"/>
        <v>0</v>
      </c>
      <c r="J128" s="18"/>
      <c r="K128" s="18"/>
      <c r="L128" s="18"/>
      <c r="M128" s="18"/>
      <c r="N128" s="18"/>
      <c r="O128" s="18"/>
      <c r="P128" s="18"/>
      <c r="Q128" s="1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ht="14.4" x14ac:dyDescent="0.25">
      <c r="A129" s="42"/>
      <c r="B129" s="43"/>
      <c r="C129" s="43"/>
      <c r="D129" s="14"/>
      <c r="E129" s="15">
        <v>1</v>
      </c>
      <c r="F129" s="42"/>
      <c r="G129" s="16">
        <v>0</v>
      </c>
      <c r="H129" s="16">
        <v>0</v>
      </c>
      <c r="I129" s="17">
        <f t="shared" si="9"/>
        <v>0</v>
      </c>
      <c r="J129" s="18"/>
      <c r="K129" s="18"/>
      <c r="L129" s="18"/>
      <c r="M129" s="18"/>
      <c r="N129" s="18"/>
      <c r="O129" s="18"/>
      <c r="P129" s="18"/>
      <c r="Q129" s="1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ht="14.4" x14ac:dyDescent="0.25">
      <c r="A130" s="42"/>
      <c r="B130" s="43"/>
      <c r="C130" s="43"/>
      <c r="D130" s="14"/>
      <c r="E130" s="15">
        <v>1</v>
      </c>
      <c r="F130" s="42"/>
      <c r="G130" s="16">
        <v>0</v>
      </c>
      <c r="H130" s="16">
        <v>0</v>
      </c>
      <c r="I130" s="17">
        <f t="shared" si="9"/>
        <v>0</v>
      </c>
      <c r="J130" s="18"/>
      <c r="K130" s="18"/>
      <c r="L130" s="18"/>
      <c r="M130" s="18"/>
      <c r="N130" s="18"/>
      <c r="O130" s="18"/>
      <c r="P130" s="18"/>
      <c r="Q130" s="1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ht="14.4" x14ac:dyDescent="0.25">
      <c r="A131" s="42"/>
      <c r="B131" s="43"/>
      <c r="C131" s="43"/>
      <c r="D131" s="14"/>
      <c r="E131" s="15">
        <v>1</v>
      </c>
      <c r="F131" s="42"/>
      <c r="G131" s="16">
        <v>0</v>
      </c>
      <c r="H131" s="16">
        <v>0</v>
      </c>
      <c r="I131" s="17">
        <f t="shared" si="9"/>
        <v>0</v>
      </c>
      <c r="J131" s="18"/>
      <c r="K131" s="18"/>
      <c r="L131" s="18"/>
      <c r="M131" s="18"/>
      <c r="N131" s="18"/>
      <c r="O131" s="18"/>
      <c r="P131" s="18"/>
      <c r="Q131" s="1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ht="14.4" x14ac:dyDescent="0.25">
      <c r="A132" s="42"/>
      <c r="B132" s="43"/>
      <c r="C132" s="43"/>
      <c r="D132" s="14"/>
      <c r="E132" s="15">
        <v>1</v>
      </c>
      <c r="F132" s="42"/>
      <c r="G132" s="16">
        <v>0</v>
      </c>
      <c r="H132" s="16">
        <v>0</v>
      </c>
      <c r="I132" s="17">
        <f t="shared" si="9"/>
        <v>0</v>
      </c>
      <c r="J132" s="18"/>
      <c r="K132" s="18"/>
      <c r="L132" s="18"/>
      <c r="M132" s="18"/>
      <c r="N132" s="18"/>
      <c r="O132" s="18"/>
      <c r="P132" s="18"/>
      <c r="Q132" s="1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ht="14.4" x14ac:dyDescent="0.25">
      <c r="A133" s="42"/>
      <c r="B133" s="43"/>
      <c r="C133" s="43"/>
      <c r="D133" s="14"/>
      <c r="E133" s="15">
        <v>1</v>
      </c>
      <c r="F133" s="42"/>
      <c r="G133" s="16">
        <v>0</v>
      </c>
      <c r="H133" s="16">
        <v>0</v>
      </c>
      <c r="I133" s="17">
        <f t="shared" si="9"/>
        <v>0</v>
      </c>
      <c r="J133" s="18"/>
      <c r="K133" s="18"/>
      <c r="L133" s="18"/>
      <c r="M133" s="18"/>
      <c r="N133" s="18"/>
      <c r="O133" s="18"/>
      <c r="P133" s="18"/>
      <c r="Q133" s="1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ht="14.4" x14ac:dyDescent="0.25">
      <c r="A134" s="42"/>
      <c r="B134" s="43"/>
      <c r="C134" s="43"/>
      <c r="D134" s="14"/>
      <c r="E134" s="15">
        <v>1</v>
      </c>
      <c r="F134" s="42"/>
      <c r="G134" s="16">
        <v>0</v>
      </c>
      <c r="H134" s="16">
        <v>0</v>
      </c>
      <c r="I134" s="17">
        <f t="shared" si="9"/>
        <v>0</v>
      </c>
      <c r="J134" s="18"/>
      <c r="K134" s="18"/>
      <c r="L134" s="18"/>
      <c r="M134" s="18"/>
      <c r="N134" s="18"/>
      <c r="O134" s="18"/>
      <c r="P134" s="18"/>
      <c r="Q134" s="1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ht="41.4" x14ac:dyDescent="0.25">
      <c r="A135" s="20" t="s">
        <v>82</v>
      </c>
      <c r="B135" s="20" t="s">
        <v>83</v>
      </c>
      <c r="C135" s="21" t="s">
        <v>84</v>
      </c>
      <c r="D135" s="21" t="s">
        <v>85</v>
      </c>
      <c r="E135" s="21" t="s">
        <v>86</v>
      </c>
      <c r="F135" s="37"/>
      <c r="G135" s="21" t="s">
        <v>87</v>
      </c>
      <c r="H135" s="21" t="s">
        <v>88</v>
      </c>
      <c r="I135" s="21" t="s">
        <v>89</v>
      </c>
      <c r="J135" s="18"/>
      <c r="K135" s="18"/>
      <c r="L135" s="18"/>
      <c r="M135" s="18"/>
      <c r="N135" s="18"/>
      <c r="O135" s="18"/>
      <c r="P135" s="18"/>
      <c r="Q135" s="18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</row>
    <row r="136" spans="1:30" ht="14.4" x14ac:dyDescent="0.25">
      <c r="A136" s="23" t="s">
        <v>90</v>
      </c>
      <c r="B136" s="39" t="s">
        <v>91</v>
      </c>
      <c r="C136" s="24">
        <f>SUMIFS($E$125:$E$134,$B$125:$B$134,"FGS-1",$D$125:$D$134,"&lt;&gt;VAGO")</f>
        <v>0</v>
      </c>
      <c r="D136" s="24">
        <f>SUMIFS($E$125:$E$134,$B$125:$B$134,"FGS-1",$D$125:$D$134,"VAGO")</f>
        <v>0</v>
      </c>
      <c r="E136" s="24">
        <f t="shared" ref="E136:E141" si="10">C136+D136</f>
        <v>0</v>
      </c>
      <c r="F136" s="25"/>
      <c r="G136" s="17">
        <f t="shared" ref="G136:I136" si="11">SUMIF($B$125:$B$134,"FGS-1",$G$125:$G$134)</f>
        <v>0</v>
      </c>
      <c r="H136" s="17">
        <f t="shared" si="11"/>
        <v>0</v>
      </c>
      <c r="I136" s="17">
        <f t="shared" si="11"/>
        <v>0</v>
      </c>
      <c r="J136" s="18"/>
      <c r="K136" s="18"/>
      <c r="L136" s="18"/>
      <c r="M136" s="18"/>
      <c r="N136" s="18"/>
      <c r="O136" s="18"/>
      <c r="P136" s="18"/>
      <c r="Q136" s="18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</row>
    <row r="137" spans="1:30" ht="14.4" x14ac:dyDescent="0.25">
      <c r="A137" s="23" t="s">
        <v>92</v>
      </c>
      <c r="B137" s="39" t="s">
        <v>93</v>
      </c>
      <c r="C137" s="24">
        <f>SUMIFS($E$125:$E$134,$B$125:$B$134,"FGS-2",$D$125:$D$134,"&lt;&gt;VAGO")</f>
        <v>0</v>
      </c>
      <c r="D137" s="24">
        <f>SUMIFS($E$125:$E$134,$B$125:$B$134,"FGS-2",$D$125:$D$134,"VAGO")</f>
        <v>0</v>
      </c>
      <c r="E137" s="24">
        <f t="shared" si="10"/>
        <v>0</v>
      </c>
      <c r="F137" s="28"/>
      <c r="G137" s="17">
        <f t="shared" ref="G137:I137" si="12">SUMIF($B$125:$B$134,"FGS-2",$G$125:$G$134)</f>
        <v>0</v>
      </c>
      <c r="H137" s="17">
        <f t="shared" si="12"/>
        <v>0</v>
      </c>
      <c r="I137" s="17">
        <f t="shared" si="12"/>
        <v>0</v>
      </c>
      <c r="J137" s="18"/>
      <c r="K137" s="18"/>
      <c r="L137" s="18"/>
      <c r="M137" s="18"/>
      <c r="N137" s="18"/>
      <c r="O137" s="18"/>
      <c r="P137" s="18"/>
      <c r="Q137" s="18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</row>
    <row r="138" spans="1:30" ht="14.4" x14ac:dyDescent="0.25">
      <c r="A138" s="23" t="s">
        <v>94</v>
      </c>
      <c r="B138" s="39" t="s">
        <v>95</v>
      </c>
      <c r="C138" s="24">
        <f>SUMIFS($E$125:$E$134,$B$125:$B$134,"FGS-3",$D$125:$D$134,"&lt;&gt;VAGO")</f>
        <v>0</v>
      </c>
      <c r="D138" s="24">
        <f>SUMIFS($E$125:$E$134,$B$125:$B$134,"FGS-3",$D$125:$D$134,"VAGO")</f>
        <v>0</v>
      </c>
      <c r="E138" s="24">
        <f t="shared" si="10"/>
        <v>0</v>
      </c>
      <c r="F138" s="28"/>
      <c r="G138" s="17">
        <f t="shared" ref="G138:I138" si="13">SUMIF($B$125:$B$134,"FGS-3",$G$125:$G$134)</f>
        <v>0</v>
      </c>
      <c r="H138" s="17">
        <f t="shared" si="13"/>
        <v>0</v>
      </c>
      <c r="I138" s="17">
        <f t="shared" si="13"/>
        <v>0</v>
      </c>
      <c r="J138" s="18"/>
      <c r="K138" s="18"/>
      <c r="L138" s="18"/>
      <c r="M138" s="18"/>
      <c r="N138" s="18"/>
      <c r="O138" s="18"/>
      <c r="P138" s="18"/>
      <c r="Q138" s="18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</row>
    <row r="139" spans="1:30" ht="14.4" x14ac:dyDescent="0.25">
      <c r="A139" s="29" t="s">
        <v>96</v>
      </c>
      <c r="B139" s="44" t="s">
        <v>97</v>
      </c>
      <c r="C139" s="24">
        <f>SUMIFS($E$125:$E$134,$B$125:$B$134,"FGA-1",$D$125:$D$134,"&lt;&gt;VAGO")</f>
        <v>0</v>
      </c>
      <c r="D139" s="24">
        <f>SUMIFS($E$125:$E$134,$B$125:$B$134,"FGA-1",$D$125:$D$134,"VAGO")</f>
        <v>0</v>
      </c>
      <c r="E139" s="24">
        <f t="shared" si="10"/>
        <v>0</v>
      </c>
      <c r="F139" s="30"/>
      <c r="G139" s="17">
        <f t="shared" ref="G139:I139" si="14">SUMIF($B$125:$B$134,"FGA-1",$G$125:$G$134)</f>
        <v>0</v>
      </c>
      <c r="H139" s="17">
        <f t="shared" si="14"/>
        <v>0</v>
      </c>
      <c r="I139" s="17">
        <f t="shared" si="14"/>
        <v>0</v>
      </c>
      <c r="J139" s="18"/>
      <c r="K139" s="18"/>
      <c r="L139" s="18"/>
      <c r="M139" s="18"/>
      <c r="N139" s="18"/>
      <c r="O139" s="18"/>
      <c r="P139" s="18"/>
      <c r="Q139" s="18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</row>
    <row r="140" spans="1:30" ht="14.4" x14ac:dyDescent="0.25">
      <c r="A140" s="23" t="s">
        <v>98</v>
      </c>
      <c r="B140" s="39" t="s">
        <v>99</v>
      </c>
      <c r="C140" s="24">
        <f>SUMIFS($E$125:$E$134,$B$125:$B$134,"FGA-2",$D$125:$D$134,"&lt;&gt;VAGO")</f>
        <v>0</v>
      </c>
      <c r="D140" s="24">
        <f>SUMIFS($E$125:$E$134,$B$125:$B$134,"FGA-2",$D$125:$D$134,"VAGO")</f>
        <v>0</v>
      </c>
      <c r="E140" s="24">
        <f t="shared" si="10"/>
        <v>0</v>
      </c>
      <c r="F140" s="30"/>
      <c r="G140" s="17">
        <f t="shared" ref="G140:I140" si="15">SUMIF($B$125:$B$134,"FGA-2",$G$125:$G$134)</f>
        <v>0</v>
      </c>
      <c r="H140" s="17">
        <f t="shared" si="15"/>
        <v>0</v>
      </c>
      <c r="I140" s="17">
        <f t="shared" si="15"/>
        <v>0</v>
      </c>
      <c r="J140" s="18"/>
      <c r="K140" s="18"/>
      <c r="L140" s="18"/>
      <c r="M140" s="18"/>
      <c r="N140" s="18"/>
      <c r="O140" s="18"/>
      <c r="P140" s="18"/>
      <c r="Q140" s="18"/>
      <c r="R140" s="34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</row>
    <row r="141" spans="1:30" ht="14.4" x14ac:dyDescent="0.25">
      <c r="A141" s="23" t="s">
        <v>100</v>
      </c>
      <c r="B141" s="39" t="s">
        <v>101</v>
      </c>
      <c r="C141" s="24">
        <f>SUMIFS($E$125:$E$134,$B$125:$B$134,"FGA-3",$D$125:$D$134,"&lt;&gt;VAGO")</f>
        <v>0</v>
      </c>
      <c r="D141" s="24">
        <f>SUMIFS($E$125:$E$134,$B$125:$B$134,"FGA-3",$D$125:$D$134,"VAGO")</f>
        <v>0</v>
      </c>
      <c r="E141" s="24">
        <f t="shared" si="10"/>
        <v>0</v>
      </c>
      <c r="F141" s="28"/>
      <c r="G141" s="17">
        <f t="shared" ref="G141:I141" si="16">SUMIF($B$125:$B$134,"FGA-3",$G$125:$G$134)</f>
        <v>0</v>
      </c>
      <c r="H141" s="17">
        <f t="shared" si="16"/>
        <v>0</v>
      </c>
      <c r="I141" s="17">
        <f t="shared" si="16"/>
        <v>0</v>
      </c>
      <c r="J141" s="18"/>
      <c r="K141" s="18"/>
      <c r="L141" s="18"/>
      <c r="M141" s="18"/>
      <c r="N141" s="18"/>
      <c r="O141" s="18"/>
      <c r="P141" s="18"/>
      <c r="Q141" s="18"/>
      <c r="R141" s="38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</row>
    <row r="142" spans="1:30" ht="27.6" x14ac:dyDescent="0.25">
      <c r="A142" s="20" t="s">
        <v>102</v>
      </c>
      <c r="B142" s="37"/>
      <c r="C142" s="21">
        <f t="shared" ref="C142:E142" si="17">SUM(C136:C141)</f>
        <v>0</v>
      </c>
      <c r="D142" s="21">
        <f t="shared" si="17"/>
        <v>0</v>
      </c>
      <c r="E142" s="21">
        <f t="shared" si="17"/>
        <v>0</v>
      </c>
      <c r="F142" s="37"/>
      <c r="G142" s="40">
        <f t="shared" ref="G142:I142" si="18">SUM(G136:G141)</f>
        <v>0</v>
      </c>
      <c r="H142" s="40">
        <f t="shared" si="18"/>
        <v>0</v>
      </c>
      <c r="I142" s="40">
        <f t="shared" si="18"/>
        <v>0</v>
      </c>
      <c r="J142" s="18"/>
      <c r="K142" s="18"/>
      <c r="L142" s="18"/>
      <c r="M142" s="18"/>
      <c r="N142" s="18"/>
      <c r="O142" s="18"/>
      <c r="P142" s="18"/>
      <c r="Q142" s="18"/>
      <c r="R142" s="38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</row>
    <row r="143" spans="1:30" ht="33" customHeight="1" x14ac:dyDescent="0.25">
      <c r="A143" s="27"/>
      <c r="B143" s="27"/>
      <c r="C143" s="27"/>
      <c r="D143" s="27"/>
      <c r="E143" s="27"/>
      <c r="F143" s="27"/>
      <c r="G143" s="27"/>
      <c r="H143" s="27"/>
      <c r="I143" s="33"/>
      <c r="J143" s="33"/>
      <c r="K143" s="6"/>
      <c r="L143" s="33"/>
      <c r="M143" s="33"/>
      <c r="N143" s="33"/>
      <c r="O143" s="33"/>
      <c r="P143" s="33"/>
      <c r="Q143" s="33"/>
      <c r="R143" s="34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</row>
    <row r="144" spans="1:30" ht="41.4" x14ac:dyDescent="0.25">
      <c r="A144" s="20"/>
      <c r="B144" s="20"/>
      <c r="C144" s="21" t="s">
        <v>103</v>
      </c>
      <c r="D144" s="21" t="s">
        <v>104</v>
      </c>
      <c r="E144" s="21" t="s">
        <v>105</v>
      </c>
      <c r="F144" s="22"/>
      <c r="G144" s="21" t="s">
        <v>106</v>
      </c>
      <c r="H144" s="21" t="s">
        <v>107</v>
      </c>
      <c r="I144" s="21" t="s">
        <v>108</v>
      </c>
      <c r="J144" s="33"/>
      <c r="K144" s="6"/>
      <c r="L144" s="33"/>
      <c r="M144" s="33"/>
      <c r="N144" s="33"/>
      <c r="O144" s="33"/>
      <c r="P144" s="33"/>
      <c r="Q144" s="33"/>
      <c r="R144" s="34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</row>
    <row r="145" spans="1:30" ht="27.6" x14ac:dyDescent="0.25">
      <c r="A145" s="20" t="s">
        <v>109</v>
      </c>
      <c r="B145" s="22"/>
      <c r="C145" s="21">
        <f t="shared" ref="C145:E145" si="19">SUM(C101+C121+C142)</f>
        <v>69</v>
      </c>
      <c r="D145" s="21">
        <f t="shared" si="19"/>
        <v>11</v>
      </c>
      <c r="E145" s="21">
        <f t="shared" si="19"/>
        <v>80</v>
      </c>
      <c r="F145" s="22"/>
      <c r="G145" s="40">
        <f t="shared" ref="G145:I145" si="20">SUM(H101+G121+G142)</f>
        <v>60305.859999999986</v>
      </c>
      <c r="H145" s="40">
        <f t="shared" si="20"/>
        <v>296722.39999999997</v>
      </c>
      <c r="I145" s="40">
        <f t="shared" si="20"/>
        <v>357028.26</v>
      </c>
      <c r="J145" s="33"/>
      <c r="K145" s="6"/>
      <c r="L145" s="33"/>
      <c r="M145" s="33"/>
      <c r="N145" s="33"/>
      <c r="O145" s="33"/>
      <c r="P145" s="33"/>
      <c r="Q145" s="33"/>
      <c r="R145" s="34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</row>
    <row r="146" spans="1:30" ht="30" customHeight="1" x14ac:dyDescent="0.25">
      <c r="A146" s="27"/>
      <c r="B146" s="27"/>
      <c r="C146" s="27"/>
      <c r="D146" s="27"/>
      <c r="E146" s="27"/>
      <c r="F146" s="27"/>
      <c r="G146" s="27"/>
      <c r="H146" s="27"/>
      <c r="I146" s="33"/>
      <c r="J146" s="33"/>
      <c r="K146" s="6"/>
      <c r="L146" s="33"/>
      <c r="M146" s="33"/>
      <c r="N146" s="33"/>
      <c r="O146" s="33"/>
      <c r="P146" s="33"/>
      <c r="Q146" s="33"/>
      <c r="R146" s="34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</row>
    <row r="147" spans="1:30" ht="14.4" x14ac:dyDescent="0.25">
      <c r="A147" s="71" t="s">
        <v>110</v>
      </c>
      <c r="B147" s="66"/>
      <c r="C147" s="66"/>
      <c r="D147" s="66"/>
      <c r="E147" s="66"/>
      <c r="F147" s="67"/>
      <c r="G147" s="18"/>
      <c r="H147" s="27"/>
      <c r="I147" s="27"/>
      <c r="J147" s="27"/>
      <c r="K147" s="18"/>
      <c r="L147" s="27"/>
      <c r="M147" s="33"/>
      <c r="N147" s="33"/>
      <c r="O147" s="33"/>
      <c r="P147" s="33"/>
      <c r="Q147" s="33"/>
      <c r="R147" s="34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</row>
    <row r="148" spans="1:30" ht="14.4" x14ac:dyDescent="0.25">
      <c r="A148" s="75" t="s">
        <v>111</v>
      </c>
      <c r="B148" s="66"/>
      <c r="C148" s="66"/>
      <c r="D148" s="66"/>
      <c r="E148" s="66"/>
      <c r="F148" s="67"/>
      <c r="G148" s="18"/>
      <c r="H148" s="27"/>
      <c r="I148" s="27"/>
      <c r="J148" s="27"/>
      <c r="K148" s="27"/>
      <c r="L148" s="27"/>
      <c r="M148" s="33"/>
      <c r="N148" s="33"/>
      <c r="O148" s="33"/>
      <c r="P148" s="33"/>
      <c r="Q148" s="33"/>
      <c r="R148" s="34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</row>
    <row r="149" spans="1:30" ht="14.4" x14ac:dyDescent="0.25">
      <c r="A149" s="75" t="s">
        <v>112</v>
      </c>
      <c r="B149" s="66"/>
      <c r="C149" s="66"/>
      <c r="D149" s="66"/>
      <c r="E149" s="66"/>
      <c r="F149" s="67"/>
      <c r="G149" s="18"/>
      <c r="H149" s="27"/>
      <c r="I149" s="27"/>
      <c r="J149" s="27"/>
      <c r="K149" s="27"/>
      <c r="L149" s="27"/>
      <c r="M149" s="33"/>
      <c r="N149" s="33"/>
      <c r="O149" s="33"/>
      <c r="P149" s="33"/>
      <c r="Q149" s="33"/>
      <c r="R149" s="34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</row>
    <row r="150" spans="1:30" ht="14.4" x14ac:dyDescent="0.25">
      <c r="A150" s="73" t="s">
        <v>113</v>
      </c>
      <c r="B150" s="66"/>
      <c r="C150" s="66"/>
      <c r="D150" s="66"/>
      <c r="E150" s="66"/>
      <c r="F150" s="67"/>
      <c r="G150" s="18"/>
      <c r="H150" s="27"/>
      <c r="I150" s="27"/>
      <c r="J150" s="27"/>
      <c r="K150" s="27"/>
      <c r="L150" s="27"/>
      <c r="M150" s="33"/>
      <c r="N150" s="33"/>
      <c r="O150" s="33"/>
      <c r="P150" s="33"/>
      <c r="Q150" s="33"/>
      <c r="R150" s="34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</row>
    <row r="151" spans="1:30" ht="14.4" x14ac:dyDescent="0.25">
      <c r="A151" s="73" t="s">
        <v>114</v>
      </c>
      <c r="B151" s="66"/>
      <c r="C151" s="66"/>
      <c r="D151" s="66"/>
      <c r="E151" s="66"/>
      <c r="F151" s="67"/>
      <c r="G151" s="18"/>
      <c r="H151" s="27"/>
      <c r="I151" s="27"/>
      <c r="J151" s="27"/>
      <c r="K151" s="27"/>
      <c r="L151" s="27"/>
      <c r="M151" s="33"/>
      <c r="N151" s="33"/>
      <c r="O151" s="33"/>
      <c r="P151" s="33"/>
      <c r="Q151" s="33"/>
      <c r="R151" s="34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</row>
    <row r="152" spans="1:30" ht="14.4" x14ac:dyDescent="0.25">
      <c r="A152" s="73" t="s">
        <v>115</v>
      </c>
      <c r="B152" s="66"/>
      <c r="C152" s="66"/>
      <c r="D152" s="66"/>
      <c r="E152" s="66"/>
      <c r="F152" s="67"/>
      <c r="G152" s="18"/>
      <c r="H152" s="27"/>
      <c r="I152" s="27"/>
      <c r="J152" s="27"/>
      <c r="K152" s="27"/>
      <c r="L152" s="27"/>
      <c r="M152" s="33"/>
      <c r="N152" s="33"/>
      <c r="O152" s="33"/>
      <c r="P152" s="33"/>
      <c r="Q152" s="33"/>
      <c r="R152" s="34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</row>
    <row r="153" spans="1:30" ht="14.4" x14ac:dyDescent="0.25">
      <c r="A153" s="73"/>
      <c r="B153" s="66"/>
      <c r="C153" s="66"/>
      <c r="D153" s="66"/>
      <c r="E153" s="66"/>
      <c r="F153" s="67"/>
      <c r="G153" s="18"/>
      <c r="H153" s="27"/>
      <c r="I153" s="27"/>
      <c r="J153" s="27"/>
      <c r="K153" s="27"/>
      <c r="L153" s="27"/>
      <c r="M153" s="33"/>
      <c r="N153" s="33"/>
      <c r="O153" s="33"/>
      <c r="P153" s="33"/>
      <c r="Q153" s="33"/>
      <c r="R153" s="34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</row>
    <row r="154" spans="1:30" ht="14.4" x14ac:dyDescent="0.25">
      <c r="A154" s="73"/>
      <c r="B154" s="66"/>
      <c r="C154" s="66"/>
      <c r="D154" s="66"/>
      <c r="E154" s="66"/>
      <c r="F154" s="67"/>
      <c r="G154" s="18"/>
      <c r="H154" s="27"/>
      <c r="I154" s="27"/>
      <c r="J154" s="27"/>
      <c r="K154" s="27"/>
      <c r="L154" s="27"/>
      <c r="M154" s="33"/>
      <c r="N154" s="33"/>
      <c r="O154" s="33"/>
      <c r="P154" s="33"/>
      <c r="Q154" s="33"/>
      <c r="R154" s="34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</row>
    <row r="155" spans="1:30" ht="14.4" x14ac:dyDescent="0.25">
      <c r="A155" s="68"/>
      <c r="B155" s="66"/>
      <c r="C155" s="66"/>
      <c r="D155" s="66"/>
      <c r="E155" s="66"/>
      <c r="F155" s="67"/>
      <c r="G155" s="18"/>
      <c r="H155" s="27"/>
      <c r="I155" s="27"/>
      <c r="J155" s="27"/>
      <c r="K155" s="27"/>
      <c r="L155" s="27"/>
      <c r="M155" s="33"/>
      <c r="N155" s="33"/>
      <c r="O155" s="33"/>
      <c r="P155" s="33"/>
      <c r="Q155" s="33"/>
      <c r="R155" s="34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</row>
    <row r="156" spans="1:30" ht="14.4" x14ac:dyDescent="0.25">
      <c r="A156" s="68"/>
      <c r="B156" s="66"/>
      <c r="C156" s="66"/>
      <c r="D156" s="66"/>
      <c r="E156" s="66"/>
      <c r="F156" s="67"/>
      <c r="G156" s="18"/>
      <c r="H156" s="27"/>
      <c r="I156" s="27"/>
      <c r="J156" s="27"/>
      <c r="K156" s="27"/>
      <c r="L156" s="27"/>
      <c r="M156" s="33"/>
      <c r="N156" s="33"/>
      <c r="O156" s="33"/>
      <c r="P156" s="33"/>
      <c r="Q156" s="33"/>
      <c r="R156" s="34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</row>
    <row r="157" spans="1:30" ht="14.4" x14ac:dyDescent="0.25">
      <c r="A157" s="68"/>
      <c r="B157" s="66"/>
      <c r="C157" s="66"/>
      <c r="D157" s="66"/>
      <c r="E157" s="66"/>
      <c r="F157" s="67"/>
      <c r="G157" s="18"/>
      <c r="H157" s="27"/>
      <c r="I157" s="27"/>
      <c r="J157" s="27"/>
      <c r="K157" s="27"/>
      <c r="L157" s="27"/>
      <c r="M157" s="33"/>
      <c r="N157" s="33"/>
      <c r="O157" s="33"/>
      <c r="P157" s="33"/>
      <c r="Q157" s="33"/>
      <c r="R157" s="34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</row>
    <row r="158" spans="1:30" ht="14.4" x14ac:dyDescent="0.25">
      <c r="A158" s="68"/>
      <c r="B158" s="66"/>
      <c r="C158" s="66"/>
      <c r="D158" s="66"/>
      <c r="E158" s="66"/>
      <c r="F158" s="67"/>
      <c r="G158" s="18"/>
      <c r="H158" s="27"/>
      <c r="I158" s="27"/>
      <c r="J158" s="27"/>
      <c r="K158" s="27"/>
      <c r="L158" s="27"/>
      <c r="M158" s="33"/>
      <c r="N158" s="33"/>
      <c r="O158" s="33"/>
      <c r="P158" s="33"/>
      <c r="Q158" s="33"/>
      <c r="R158" s="34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</row>
    <row r="159" spans="1:30" ht="14.4" x14ac:dyDescent="0.25">
      <c r="A159" s="68"/>
      <c r="B159" s="66"/>
      <c r="C159" s="66"/>
      <c r="D159" s="66"/>
      <c r="E159" s="66"/>
      <c r="F159" s="67"/>
      <c r="G159" s="18"/>
      <c r="H159" s="27"/>
      <c r="I159" s="27"/>
      <c r="J159" s="27"/>
      <c r="K159" s="27"/>
      <c r="L159" s="27"/>
      <c r="M159" s="33"/>
      <c r="N159" s="33"/>
      <c r="O159" s="33"/>
      <c r="P159" s="33"/>
      <c r="Q159" s="33"/>
      <c r="R159" s="34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</row>
    <row r="160" spans="1:30" ht="32.25" customHeight="1" x14ac:dyDescent="0.25">
      <c r="A160" s="69"/>
      <c r="B160" s="70"/>
      <c r="C160" s="70"/>
      <c r="D160" s="70"/>
      <c r="E160" s="70"/>
      <c r="F160" s="70"/>
      <c r="G160" s="18"/>
      <c r="H160" s="27"/>
      <c r="I160" s="27"/>
      <c r="J160" s="27"/>
      <c r="K160" s="27"/>
      <c r="L160" s="27"/>
      <c r="M160" s="33"/>
      <c r="N160" s="33"/>
      <c r="O160" s="33"/>
      <c r="P160" s="33"/>
      <c r="Q160" s="33"/>
      <c r="R160" s="34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</row>
    <row r="161" spans="1:30" ht="14.4" x14ac:dyDescent="0.25">
      <c r="A161" s="71" t="s">
        <v>116</v>
      </c>
      <c r="B161" s="66"/>
      <c r="C161" s="66"/>
      <c r="D161" s="66"/>
      <c r="E161" s="66"/>
      <c r="F161" s="67"/>
      <c r="G161" s="18"/>
      <c r="H161" s="27"/>
      <c r="I161" s="27"/>
      <c r="J161" s="27"/>
      <c r="K161" s="27"/>
      <c r="L161" s="27"/>
      <c r="M161" s="33"/>
      <c r="N161" s="33"/>
      <c r="O161" s="33"/>
      <c r="P161" s="33"/>
      <c r="Q161" s="33"/>
      <c r="R161" s="34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</row>
    <row r="162" spans="1:30" ht="14.4" x14ac:dyDescent="0.25">
      <c r="A162" s="72" t="s">
        <v>117</v>
      </c>
      <c r="B162" s="66"/>
      <c r="C162" s="66"/>
      <c r="D162" s="66"/>
      <c r="E162" s="66"/>
      <c r="F162" s="67"/>
      <c r="G162" s="18"/>
      <c r="H162" s="27"/>
      <c r="I162" s="27"/>
      <c r="J162" s="27"/>
      <c r="K162" s="27"/>
      <c r="L162" s="27"/>
      <c r="M162" s="33"/>
      <c r="N162" s="33"/>
      <c r="O162" s="33"/>
      <c r="P162" s="33"/>
      <c r="Q162" s="33"/>
      <c r="R162" s="34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</row>
    <row r="163" spans="1:30" ht="14.4" x14ac:dyDescent="0.25">
      <c r="A163" s="65" t="s">
        <v>118</v>
      </c>
      <c r="B163" s="66"/>
      <c r="C163" s="66"/>
      <c r="D163" s="66"/>
      <c r="E163" s="66"/>
      <c r="F163" s="67"/>
      <c r="G163" s="18"/>
      <c r="H163" s="27"/>
      <c r="I163" s="27"/>
      <c r="J163" s="27"/>
      <c r="K163" s="27"/>
      <c r="L163" s="27"/>
      <c r="M163" s="33"/>
      <c r="N163" s="33"/>
      <c r="O163" s="33"/>
      <c r="P163" s="33"/>
      <c r="Q163" s="33"/>
      <c r="R163" s="34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</row>
    <row r="164" spans="1:30" ht="14.4" x14ac:dyDescent="0.25">
      <c r="A164" s="65" t="s">
        <v>119</v>
      </c>
      <c r="B164" s="66"/>
      <c r="C164" s="66"/>
      <c r="D164" s="66"/>
      <c r="E164" s="66"/>
      <c r="F164" s="67"/>
      <c r="G164" s="18"/>
      <c r="H164" s="27"/>
      <c r="I164" s="27"/>
      <c r="J164" s="27"/>
      <c r="K164" s="27"/>
      <c r="L164" s="27"/>
      <c r="M164" s="33"/>
      <c r="N164" s="33"/>
      <c r="O164" s="33"/>
      <c r="P164" s="33"/>
      <c r="Q164" s="33"/>
      <c r="R164" s="34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</row>
    <row r="165" spans="1:30" ht="14.4" x14ac:dyDescent="0.25">
      <c r="A165" s="65" t="s">
        <v>120</v>
      </c>
      <c r="B165" s="66"/>
      <c r="C165" s="66"/>
      <c r="D165" s="66"/>
      <c r="E165" s="66"/>
      <c r="F165" s="67"/>
      <c r="G165" s="18"/>
      <c r="H165" s="27"/>
      <c r="I165" s="27"/>
      <c r="J165" s="27"/>
      <c r="K165" s="27"/>
      <c r="L165" s="27"/>
      <c r="M165" s="33"/>
      <c r="N165" s="33"/>
      <c r="O165" s="33"/>
      <c r="P165" s="33"/>
      <c r="Q165" s="33"/>
      <c r="R165" s="34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</row>
    <row r="166" spans="1:30" ht="14.4" x14ac:dyDescent="0.25">
      <c r="A166" s="65" t="s">
        <v>121</v>
      </c>
      <c r="B166" s="66"/>
      <c r="C166" s="66"/>
      <c r="D166" s="66"/>
      <c r="E166" s="66"/>
      <c r="F166" s="67"/>
      <c r="G166" s="18"/>
      <c r="H166" s="27"/>
      <c r="I166" s="27"/>
      <c r="J166" s="27"/>
      <c r="K166" s="27"/>
      <c r="L166" s="27"/>
      <c r="M166" s="33"/>
      <c r="N166" s="33"/>
      <c r="O166" s="33"/>
      <c r="P166" s="33"/>
      <c r="Q166" s="33"/>
      <c r="R166" s="34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</row>
    <row r="167" spans="1:30" ht="14.4" x14ac:dyDescent="0.25">
      <c r="A167" s="65" t="s">
        <v>122</v>
      </c>
      <c r="B167" s="66"/>
      <c r="C167" s="66"/>
      <c r="D167" s="66"/>
      <c r="E167" s="66"/>
      <c r="F167" s="67"/>
      <c r="G167" s="18"/>
      <c r="H167" s="27"/>
      <c r="I167" s="27"/>
      <c r="J167" s="27"/>
      <c r="K167" s="27"/>
      <c r="L167" s="27"/>
      <c r="M167" s="33"/>
      <c r="N167" s="33"/>
      <c r="O167" s="33"/>
      <c r="P167" s="33"/>
      <c r="Q167" s="33"/>
      <c r="R167" s="34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</row>
    <row r="168" spans="1:30" ht="14.4" x14ac:dyDescent="0.25">
      <c r="A168" s="65" t="s">
        <v>123</v>
      </c>
      <c r="B168" s="66"/>
      <c r="C168" s="66"/>
      <c r="D168" s="66"/>
      <c r="E168" s="66"/>
      <c r="F168" s="67"/>
      <c r="G168" s="18"/>
      <c r="H168" s="27"/>
      <c r="I168" s="27"/>
      <c r="J168" s="27"/>
      <c r="K168" s="27"/>
      <c r="L168" s="27"/>
      <c r="M168" s="33"/>
      <c r="N168" s="33"/>
      <c r="O168" s="33"/>
      <c r="P168" s="33"/>
      <c r="Q168" s="33"/>
      <c r="R168" s="34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</row>
    <row r="169" spans="1:30" ht="14.4" x14ac:dyDescent="0.25">
      <c r="A169" s="65" t="s">
        <v>124</v>
      </c>
      <c r="B169" s="66"/>
      <c r="C169" s="66"/>
      <c r="D169" s="66"/>
      <c r="E169" s="66"/>
      <c r="F169" s="67"/>
      <c r="G169" s="18"/>
      <c r="H169" s="27"/>
      <c r="I169" s="27"/>
      <c r="J169" s="27"/>
      <c r="K169" s="27"/>
      <c r="L169" s="27"/>
      <c r="M169" s="33"/>
      <c r="N169" s="33"/>
      <c r="O169" s="33"/>
      <c r="P169" s="33"/>
      <c r="Q169" s="33"/>
      <c r="R169" s="34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</row>
    <row r="170" spans="1:30" ht="14.4" x14ac:dyDescent="0.25">
      <c r="A170" s="65" t="s">
        <v>125</v>
      </c>
      <c r="B170" s="66"/>
      <c r="C170" s="66"/>
      <c r="D170" s="66"/>
      <c r="E170" s="66"/>
      <c r="F170" s="67"/>
      <c r="G170" s="18"/>
      <c r="H170" s="27"/>
      <c r="I170" s="27"/>
      <c r="J170" s="27"/>
      <c r="K170" s="27"/>
      <c r="L170" s="27"/>
      <c r="M170" s="33"/>
      <c r="N170" s="33"/>
      <c r="O170" s="33"/>
      <c r="P170" s="33"/>
      <c r="Q170" s="33"/>
      <c r="R170" s="34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</row>
    <row r="171" spans="1:30" ht="14.4" x14ac:dyDescent="0.25">
      <c r="A171" s="65" t="s">
        <v>126</v>
      </c>
      <c r="B171" s="66"/>
      <c r="C171" s="66"/>
      <c r="D171" s="66"/>
      <c r="E171" s="66"/>
      <c r="F171" s="67"/>
      <c r="G171" s="18"/>
      <c r="H171" s="27"/>
      <c r="I171" s="27"/>
      <c r="J171" s="27"/>
      <c r="K171" s="27"/>
      <c r="L171" s="27"/>
      <c r="M171" s="33"/>
      <c r="N171" s="33"/>
      <c r="O171" s="33"/>
      <c r="P171" s="33"/>
      <c r="Q171" s="33"/>
      <c r="R171" s="34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</row>
    <row r="172" spans="1:30" ht="14.4" x14ac:dyDescent="0.25">
      <c r="A172" s="65" t="s">
        <v>127</v>
      </c>
      <c r="B172" s="66"/>
      <c r="C172" s="66"/>
      <c r="D172" s="66"/>
      <c r="E172" s="66"/>
      <c r="F172" s="67"/>
      <c r="G172" s="18"/>
      <c r="H172" s="27"/>
      <c r="I172" s="27"/>
      <c r="J172" s="27"/>
      <c r="K172" s="27"/>
      <c r="L172" s="27"/>
      <c r="M172" s="33"/>
      <c r="N172" s="33"/>
      <c r="O172" s="33"/>
      <c r="P172" s="33"/>
      <c r="Q172" s="33"/>
      <c r="R172" s="34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</row>
    <row r="173" spans="1:30" ht="14.4" x14ac:dyDescent="0.25">
      <c r="A173" s="65" t="s">
        <v>128</v>
      </c>
      <c r="B173" s="66"/>
      <c r="C173" s="66"/>
      <c r="D173" s="66"/>
      <c r="E173" s="66"/>
      <c r="F173" s="67"/>
      <c r="G173" s="18"/>
      <c r="H173" s="27"/>
      <c r="I173" s="27"/>
      <c r="J173" s="27"/>
      <c r="K173" s="27"/>
      <c r="L173" s="27"/>
      <c r="M173" s="33"/>
      <c r="N173" s="33"/>
      <c r="O173" s="33"/>
      <c r="P173" s="33"/>
      <c r="Q173" s="33"/>
      <c r="R173" s="34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</row>
    <row r="174" spans="1:30" ht="14.4" x14ac:dyDescent="0.25">
      <c r="A174" s="65" t="s">
        <v>129</v>
      </c>
      <c r="B174" s="66"/>
      <c r="C174" s="66"/>
      <c r="D174" s="66"/>
      <c r="E174" s="66"/>
      <c r="F174" s="67"/>
      <c r="G174" s="18"/>
      <c r="H174" s="27"/>
      <c r="I174" s="27"/>
      <c r="J174" s="27"/>
      <c r="K174" s="27"/>
      <c r="L174" s="27"/>
      <c r="M174" s="33"/>
      <c r="N174" s="33"/>
      <c r="O174" s="33"/>
      <c r="P174" s="33"/>
      <c r="Q174" s="33"/>
      <c r="R174" s="34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</row>
    <row r="175" spans="1:30" ht="14.4" x14ac:dyDescent="0.25">
      <c r="A175" s="65" t="s">
        <v>130</v>
      </c>
      <c r="B175" s="66"/>
      <c r="C175" s="66"/>
      <c r="D175" s="66"/>
      <c r="E175" s="66"/>
      <c r="F175" s="67"/>
      <c r="G175" s="18"/>
      <c r="H175" s="27"/>
      <c r="I175" s="27"/>
      <c r="J175" s="27"/>
      <c r="K175" s="27"/>
      <c r="L175" s="27"/>
      <c r="M175" s="33"/>
      <c r="N175" s="33"/>
      <c r="O175" s="33"/>
      <c r="P175" s="33"/>
      <c r="Q175" s="33"/>
      <c r="R175" s="34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</row>
    <row r="176" spans="1:30" ht="14.4" x14ac:dyDescent="0.25">
      <c r="A176" s="65" t="s">
        <v>131</v>
      </c>
      <c r="B176" s="66"/>
      <c r="C176" s="66"/>
      <c r="D176" s="66"/>
      <c r="E176" s="66"/>
      <c r="F176" s="67"/>
      <c r="G176" s="18"/>
      <c r="H176" s="27"/>
      <c r="I176" s="27"/>
      <c r="J176" s="27"/>
      <c r="K176" s="27"/>
      <c r="L176" s="27"/>
      <c r="M176" s="33"/>
      <c r="N176" s="33"/>
      <c r="O176" s="33"/>
      <c r="P176" s="33"/>
      <c r="Q176" s="33"/>
      <c r="R176" s="34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</row>
    <row r="177" spans="1:30" ht="14.4" x14ac:dyDescent="0.25">
      <c r="A177" s="65" t="s">
        <v>132</v>
      </c>
      <c r="B177" s="66"/>
      <c r="C177" s="66"/>
      <c r="D177" s="66"/>
      <c r="E177" s="66"/>
      <c r="F177" s="67"/>
      <c r="G177" s="18"/>
      <c r="H177" s="27"/>
      <c r="I177" s="27"/>
      <c r="J177" s="27"/>
      <c r="K177" s="27"/>
      <c r="L177" s="27"/>
      <c r="M177" s="33"/>
      <c r="N177" s="33"/>
      <c r="O177" s="33"/>
      <c r="P177" s="33"/>
      <c r="Q177" s="33"/>
      <c r="R177" s="34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</row>
    <row r="178" spans="1:30" ht="14.4" x14ac:dyDescent="0.25">
      <c r="A178" s="65" t="s">
        <v>133</v>
      </c>
      <c r="B178" s="66"/>
      <c r="C178" s="66"/>
      <c r="D178" s="66"/>
      <c r="E178" s="66"/>
      <c r="F178" s="67"/>
      <c r="G178" s="18"/>
      <c r="H178" s="27"/>
      <c r="I178" s="27"/>
      <c r="J178" s="27"/>
      <c r="K178" s="27"/>
      <c r="L178" s="27"/>
      <c r="M178" s="33"/>
      <c r="N178" s="33"/>
      <c r="O178" s="33"/>
      <c r="P178" s="33"/>
      <c r="Q178" s="33"/>
      <c r="R178" s="34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</row>
    <row r="179" spans="1:30" ht="14.4" x14ac:dyDescent="0.25">
      <c r="A179" s="65" t="s">
        <v>134</v>
      </c>
      <c r="B179" s="66"/>
      <c r="C179" s="66"/>
      <c r="D179" s="66"/>
      <c r="E179" s="66"/>
      <c r="F179" s="67"/>
      <c r="G179" s="18"/>
      <c r="H179" s="27"/>
      <c r="I179" s="27"/>
      <c r="J179" s="27"/>
      <c r="K179" s="27"/>
      <c r="L179" s="27"/>
      <c r="M179" s="33"/>
      <c r="N179" s="33"/>
      <c r="O179" s="33"/>
      <c r="P179" s="33"/>
      <c r="Q179" s="33"/>
      <c r="R179" s="34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</row>
    <row r="180" spans="1:30" ht="14.4" x14ac:dyDescent="0.25">
      <c r="A180" s="65" t="s">
        <v>135</v>
      </c>
      <c r="B180" s="66"/>
      <c r="C180" s="66"/>
      <c r="D180" s="66"/>
      <c r="E180" s="66"/>
      <c r="F180" s="67"/>
      <c r="G180" s="18"/>
      <c r="H180" s="27"/>
      <c r="I180" s="27"/>
      <c r="J180" s="27"/>
      <c r="K180" s="27"/>
      <c r="L180" s="27"/>
      <c r="M180" s="33"/>
      <c r="N180" s="33"/>
      <c r="O180" s="33"/>
      <c r="P180" s="33"/>
      <c r="Q180" s="33"/>
      <c r="R180" s="34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</row>
    <row r="181" spans="1:30" ht="14.4" x14ac:dyDescent="0.25">
      <c r="A181" s="65" t="s">
        <v>136</v>
      </c>
      <c r="B181" s="66"/>
      <c r="C181" s="66"/>
      <c r="D181" s="66"/>
      <c r="E181" s="66"/>
      <c r="F181" s="67"/>
      <c r="G181" s="18"/>
      <c r="H181" s="27"/>
      <c r="I181" s="27"/>
      <c r="J181" s="27"/>
      <c r="K181" s="27"/>
      <c r="L181" s="27"/>
      <c r="M181" s="33"/>
      <c r="N181" s="33"/>
      <c r="O181" s="33"/>
      <c r="P181" s="33"/>
      <c r="Q181" s="33"/>
      <c r="R181" s="34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</row>
    <row r="182" spans="1:30" ht="14.4" x14ac:dyDescent="0.25">
      <c r="A182" s="65" t="s">
        <v>137</v>
      </c>
      <c r="B182" s="66"/>
      <c r="C182" s="66"/>
      <c r="D182" s="66"/>
      <c r="E182" s="66"/>
      <c r="F182" s="67"/>
      <c r="G182" s="18"/>
      <c r="H182" s="27"/>
      <c r="I182" s="27"/>
      <c r="J182" s="27"/>
      <c r="K182" s="27"/>
      <c r="L182" s="27"/>
      <c r="M182" s="33"/>
      <c r="N182" s="33"/>
      <c r="O182" s="33"/>
      <c r="P182" s="33"/>
      <c r="Q182" s="33"/>
      <c r="R182" s="34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</row>
    <row r="183" spans="1:30" ht="14.4" x14ac:dyDescent="0.25">
      <c r="A183" s="65" t="s">
        <v>138</v>
      </c>
      <c r="B183" s="66"/>
      <c r="C183" s="66"/>
      <c r="D183" s="66"/>
      <c r="E183" s="66"/>
      <c r="F183" s="67"/>
      <c r="G183" s="18"/>
      <c r="H183" s="27"/>
      <c r="I183" s="27"/>
      <c r="J183" s="27"/>
      <c r="K183" s="27"/>
      <c r="L183" s="27"/>
      <c r="M183" s="33"/>
      <c r="N183" s="33"/>
      <c r="O183" s="33"/>
      <c r="P183" s="33"/>
      <c r="Q183" s="33"/>
      <c r="R183" s="34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</row>
    <row r="184" spans="1:30" ht="14.4" x14ac:dyDescent="0.25">
      <c r="A184" s="65" t="s">
        <v>139</v>
      </c>
      <c r="B184" s="66"/>
      <c r="C184" s="66"/>
      <c r="D184" s="66"/>
      <c r="E184" s="66"/>
      <c r="F184" s="67"/>
      <c r="G184" s="18"/>
      <c r="H184" s="27"/>
      <c r="I184" s="27"/>
      <c r="J184" s="27"/>
      <c r="K184" s="27"/>
      <c r="L184" s="27"/>
      <c r="M184" s="33"/>
      <c r="N184" s="33"/>
      <c r="O184" s="33"/>
      <c r="P184" s="33"/>
      <c r="Q184" s="33"/>
      <c r="R184" s="34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</row>
    <row r="185" spans="1:30" ht="14.4" x14ac:dyDescent="0.25">
      <c r="A185" s="65" t="s">
        <v>140</v>
      </c>
      <c r="B185" s="66"/>
      <c r="C185" s="66"/>
      <c r="D185" s="66"/>
      <c r="E185" s="66"/>
      <c r="F185" s="67"/>
      <c r="G185" s="18"/>
      <c r="H185" s="27"/>
      <c r="I185" s="27"/>
      <c r="J185" s="27"/>
      <c r="K185" s="27"/>
      <c r="L185" s="27"/>
      <c r="M185" s="33"/>
      <c r="N185" s="33"/>
      <c r="O185" s="33"/>
      <c r="P185" s="33"/>
      <c r="Q185" s="33"/>
      <c r="R185" s="45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</row>
    <row r="186" spans="1:30" ht="14.4" x14ac:dyDescent="0.25">
      <c r="A186" s="65" t="s">
        <v>141</v>
      </c>
      <c r="B186" s="66"/>
      <c r="C186" s="66"/>
      <c r="D186" s="66"/>
      <c r="E186" s="66"/>
      <c r="F186" s="67"/>
      <c r="G186" s="18"/>
      <c r="H186" s="27"/>
      <c r="I186" s="27"/>
      <c r="J186" s="27"/>
      <c r="K186" s="27"/>
      <c r="L186" s="27"/>
      <c r="M186" s="33"/>
      <c r="N186" s="33"/>
      <c r="O186" s="33"/>
      <c r="P186" s="33"/>
      <c r="Q186" s="33"/>
      <c r="R186" s="45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</row>
    <row r="187" spans="1:30" ht="14.4" x14ac:dyDescent="0.25">
      <c r="A187" s="65" t="s">
        <v>142</v>
      </c>
      <c r="B187" s="66"/>
      <c r="C187" s="66"/>
      <c r="D187" s="66"/>
      <c r="E187" s="66"/>
      <c r="F187" s="67"/>
      <c r="G187" s="18"/>
      <c r="H187" s="27"/>
      <c r="I187" s="27"/>
      <c r="J187" s="27"/>
      <c r="K187" s="27"/>
      <c r="L187" s="27"/>
      <c r="M187" s="33"/>
      <c r="N187" s="33"/>
      <c r="O187" s="33"/>
      <c r="P187" s="33"/>
      <c r="Q187" s="33"/>
      <c r="R187" s="45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</row>
    <row r="188" spans="1:30" ht="14.4" x14ac:dyDescent="0.25">
      <c r="A188" s="65" t="s">
        <v>143</v>
      </c>
      <c r="B188" s="66"/>
      <c r="C188" s="66"/>
      <c r="D188" s="66"/>
      <c r="E188" s="66"/>
      <c r="F188" s="67"/>
      <c r="G188" s="18"/>
      <c r="H188" s="27"/>
      <c r="I188" s="27"/>
      <c r="J188" s="27"/>
      <c r="K188" s="27"/>
      <c r="L188" s="27"/>
      <c r="M188" s="33"/>
      <c r="N188" s="33"/>
      <c r="O188" s="33"/>
      <c r="P188" s="33"/>
      <c r="Q188" s="33"/>
      <c r="R188" s="45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</row>
    <row r="189" spans="1:30" ht="14.4" x14ac:dyDescent="0.25">
      <c r="A189" s="65" t="s">
        <v>144</v>
      </c>
      <c r="B189" s="66"/>
      <c r="C189" s="66"/>
      <c r="D189" s="66"/>
      <c r="E189" s="66"/>
      <c r="F189" s="67"/>
      <c r="G189" s="18"/>
      <c r="H189" s="27"/>
      <c r="I189" s="27"/>
      <c r="J189" s="27"/>
      <c r="K189" s="27"/>
      <c r="L189" s="27"/>
      <c r="M189" s="33"/>
      <c r="N189" s="33"/>
      <c r="O189" s="33"/>
      <c r="P189" s="33"/>
      <c r="Q189" s="33"/>
      <c r="R189" s="45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</row>
    <row r="190" spans="1:30" ht="14.4" x14ac:dyDescent="0.25">
      <c r="A190" s="65" t="s">
        <v>145</v>
      </c>
      <c r="B190" s="66"/>
      <c r="C190" s="66"/>
      <c r="D190" s="66"/>
      <c r="E190" s="66"/>
      <c r="F190" s="67"/>
      <c r="G190" s="18"/>
      <c r="H190" s="27"/>
      <c r="I190" s="27"/>
      <c r="J190" s="27"/>
      <c r="K190" s="27"/>
      <c r="L190" s="27"/>
      <c r="M190" s="33"/>
      <c r="N190" s="33"/>
      <c r="O190" s="33"/>
      <c r="P190" s="33"/>
      <c r="Q190" s="33"/>
      <c r="R190" s="45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</row>
    <row r="191" spans="1:30" ht="14.4" x14ac:dyDescent="0.25">
      <c r="A191" s="65" t="s">
        <v>146</v>
      </c>
      <c r="B191" s="66"/>
      <c r="C191" s="66"/>
      <c r="D191" s="66"/>
      <c r="E191" s="66"/>
      <c r="F191" s="67"/>
      <c r="G191" s="18"/>
      <c r="H191" s="27"/>
      <c r="I191" s="27"/>
      <c r="J191" s="27"/>
      <c r="K191" s="27"/>
      <c r="L191" s="27"/>
      <c r="M191" s="33"/>
      <c r="N191" s="33"/>
      <c r="O191" s="33"/>
      <c r="P191" s="33"/>
      <c r="Q191" s="33"/>
      <c r="R191" s="45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</row>
    <row r="192" spans="1:30" ht="14.4" x14ac:dyDescent="0.25">
      <c r="A192" s="65" t="s">
        <v>147</v>
      </c>
      <c r="B192" s="66"/>
      <c r="C192" s="66"/>
      <c r="D192" s="66"/>
      <c r="E192" s="66"/>
      <c r="F192" s="67"/>
      <c r="G192" s="18"/>
      <c r="H192" s="27"/>
      <c r="I192" s="27"/>
      <c r="J192" s="27"/>
      <c r="K192" s="27"/>
      <c r="L192" s="27"/>
      <c r="M192" s="33"/>
      <c r="N192" s="33"/>
      <c r="O192" s="33"/>
      <c r="P192" s="33"/>
      <c r="Q192" s="33"/>
      <c r="R192" s="45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</row>
    <row r="193" spans="1:30" ht="14.4" x14ac:dyDescent="0.25">
      <c r="A193" s="65" t="s">
        <v>148</v>
      </c>
      <c r="B193" s="66"/>
      <c r="C193" s="66"/>
      <c r="D193" s="66"/>
      <c r="E193" s="66"/>
      <c r="F193" s="67"/>
      <c r="G193" s="18"/>
      <c r="H193" s="27"/>
      <c r="I193" s="27"/>
      <c r="J193" s="27"/>
      <c r="K193" s="27"/>
      <c r="L193" s="27"/>
      <c r="M193" s="33"/>
      <c r="N193" s="33"/>
      <c r="O193" s="33"/>
      <c r="P193" s="33"/>
      <c r="Q193" s="33"/>
      <c r="R193" s="45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</row>
    <row r="194" spans="1:30" ht="14.4" x14ac:dyDescent="0.25">
      <c r="A194" s="65" t="s">
        <v>149</v>
      </c>
      <c r="B194" s="66"/>
      <c r="C194" s="66"/>
      <c r="D194" s="66"/>
      <c r="E194" s="66"/>
      <c r="F194" s="67"/>
      <c r="G194" s="18"/>
      <c r="H194" s="27"/>
      <c r="I194" s="27"/>
      <c r="J194" s="27"/>
      <c r="K194" s="27"/>
      <c r="L194" s="27"/>
      <c r="M194" s="33"/>
      <c r="N194" s="33"/>
      <c r="O194" s="33"/>
      <c r="P194" s="33"/>
      <c r="Q194" s="33"/>
      <c r="R194" s="45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</row>
    <row r="195" spans="1:30" ht="14.4" x14ac:dyDescent="0.25">
      <c r="A195" s="65" t="s">
        <v>150</v>
      </c>
      <c r="B195" s="66"/>
      <c r="C195" s="66"/>
      <c r="D195" s="66"/>
      <c r="E195" s="66"/>
      <c r="F195" s="67"/>
      <c r="G195" s="18"/>
      <c r="H195" s="27"/>
      <c r="I195" s="27"/>
      <c r="J195" s="27"/>
      <c r="K195" s="27"/>
      <c r="L195" s="27"/>
      <c r="M195" s="33"/>
      <c r="N195" s="33"/>
      <c r="O195" s="33"/>
      <c r="P195" s="33"/>
      <c r="Q195" s="33"/>
      <c r="R195" s="45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</row>
    <row r="196" spans="1:30" ht="14.4" x14ac:dyDescent="0.25">
      <c r="A196" s="65" t="s">
        <v>151</v>
      </c>
      <c r="B196" s="66"/>
      <c r="C196" s="66"/>
      <c r="D196" s="66"/>
      <c r="E196" s="66"/>
      <c r="F196" s="67"/>
      <c r="G196" s="18"/>
      <c r="H196" s="27"/>
      <c r="I196" s="27"/>
      <c r="J196" s="27"/>
      <c r="K196" s="27"/>
      <c r="L196" s="27"/>
      <c r="M196" s="33"/>
      <c r="N196" s="33"/>
      <c r="O196" s="33"/>
      <c r="P196" s="33"/>
      <c r="Q196" s="33"/>
      <c r="R196" s="45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</row>
    <row r="197" spans="1:30" ht="14.4" x14ac:dyDescent="0.25">
      <c r="A197" s="65" t="s">
        <v>152</v>
      </c>
      <c r="B197" s="66"/>
      <c r="C197" s="66"/>
      <c r="D197" s="66"/>
      <c r="E197" s="66"/>
      <c r="F197" s="67"/>
      <c r="G197" s="18"/>
      <c r="H197" s="27"/>
      <c r="I197" s="27"/>
      <c r="J197" s="27"/>
      <c r="K197" s="27"/>
      <c r="L197" s="27"/>
      <c r="M197" s="33"/>
      <c r="N197" s="33"/>
      <c r="O197" s="33"/>
      <c r="P197" s="33"/>
      <c r="Q197" s="33"/>
      <c r="R197" s="45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</row>
    <row r="198" spans="1:30" ht="14.4" x14ac:dyDescent="0.25">
      <c r="A198" s="65" t="s">
        <v>153</v>
      </c>
      <c r="B198" s="66"/>
      <c r="C198" s="66"/>
      <c r="D198" s="66"/>
      <c r="E198" s="66"/>
      <c r="F198" s="67"/>
      <c r="G198" s="18"/>
      <c r="H198" s="27"/>
      <c r="I198" s="27"/>
      <c r="J198" s="27"/>
      <c r="K198" s="27"/>
      <c r="L198" s="27"/>
      <c r="M198" s="33"/>
      <c r="N198" s="33"/>
      <c r="O198" s="33"/>
      <c r="P198" s="33"/>
      <c r="Q198" s="33"/>
      <c r="R198" s="45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</row>
    <row r="199" spans="1:30" ht="14.4" x14ac:dyDescent="0.25">
      <c r="A199" s="65" t="s">
        <v>154</v>
      </c>
      <c r="B199" s="66"/>
      <c r="C199" s="66"/>
      <c r="D199" s="66"/>
      <c r="E199" s="66"/>
      <c r="F199" s="67"/>
      <c r="G199" s="18"/>
      <c r="H199" s="27"/>
      <c r="I199" s="27"/>
      <c r="J199" s="27"/>
      <c r="K199" s="27"/>
      <c r="L199" s="27"/>
      <c r="M199" s="33"/>
      <c r="N199" s="33"/>
      <c r="O199" s="33"/>
      <c r="P199" s="33"/>
      <c r="Q199" s="33"/>
      <c r="R199" s="45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</row>
    <row r="200" spans="1:30" ht="14.4" x14ac:dyDescent="0.25">
      <c r="A200" s="65" t="s">
        <v>155</v>
      </c>
      <c r="B200" s="66"/>
      <c r="C200" s="66"/>
      <c r="D200" s="66"/>
      <c r="E200" s="66"/>
      <c r="F200" s="67"/>
      <c r="G200" s="18"/>
      <c r="H200" s="27"/>
      <c r="I200" s="27"/>
      <c r="J200" s="27"/>
      <c r="K200" s="27"/>
      <c r="L200" s="27"/>
      <c r="M200" s="33"/>
      <c r="N200" s="33"/>
      <c r="O200" s="33"/>
      <c r="P200" s="33"/>
      <c r="Q200" s="33"/>
      <c r="R200" s="45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</row>
    <row r="201" spans="1:30" ht="14.4" x14ac:dyDescent="0.25">
      <c r="A201" s="65" t="s">
        <v>156</v>
      </c>
      <c r="B201" s="66"/>
      <c r="C201" s="66"/>
      <c r="D201" s="66"/>
      <c r="E201" s="66"/>
      <c r="F201" s="67"/>
      <c r="G201" s="18"/>
      <c r="H201" s="27"/>
      <c r="I201" s="27"/>
      <c r="J201" s="27"/>
      <c r="K201" s="27"/>
      <c r="L201" s="27"/>
      <c r="M201" s="33"/>
      <c r="N201" s="33"/>
      <c r="O201" s="33"/>
      <c r="P201" s="33"/>
      <c r="Q201" s="33"/>
      <c r="R201" s="45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</row>
    <row r="202" spans="1:30" ht="14.4" x14ac:dyDescent="0.25">
      <c r="A202" s="65" t="s">
        <v>157</v>
      </c>
      <c r="B202" s="66"/>
      <c r="C202" s="66"/>
      <c r="D202" s="66"/>
      <c r="E202" s="66"/>
      <c r="F202" s="67"/>
      <c r="G202" s="18"/>
      <c r="H202" s="27"/>
      <c r="I202" s="27"/>
      <c r="J202" s="27"/>
      <c r="K202" s="27"/>
      <c r="L202" s="27"/>
      <c r="M202" s="33"/>
      <c r="N202" s="33"/>
      <c r="O202" s="33"/>
      <c r="P202" s="33"/>
      <c r="Q202" s="33"/>
      <c r="R202" s="45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</row>
    <row r="203" spans="1:30" ht="13.8" x14ac:dyDescent="0.25">
      <c r="A203" s="65" t="s">
        <v>158</v>
      </c>
      <c r="B203" s="66"/>
      <c r="C203" s="66"/>
      <c r="D203" s="66"/>
      <c r="E203" s="66"/>
      <c r="F203" s="6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</row>
    <row r="204" spans="1:30" ht="13.8" x14ac:dyDescent="0.25">
      <c r="A204" s="65" t="s">
        <v>159</v>
      </c>
      <c r="B204" s="66"/>
      <c r="C204" s="66"/>
      <c r="D204" s="66"/>
      <c r="E204" s="66"/>
      <c r="F204" s="67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</row>
    <row r="205" spans="1:30" ht="13.8" x14ac:dyDescent="0.25">
      <c r="A205" s="65" t="s">
        <v>160</v>
      </c>
      <c r="B205" s="66"/>
      <c r="C205" s="66"/>
      <c r="D205" s="66"/>
      <c r="E205" s="66"/>
      <c r="F205" s="67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</row>
    <row r="206" spans="1:30" ht="13.8" x14ac:dyDescent="0.25">
      <c r="A206" s="65" t="s">
        <v>161</v>
      </c>
      <c r="B206" s="66"/>
      <c r="C206" s="66"/>
      <c r="D206" s="66"/>
      <c r="E206" s="66"/>
      <c r="F206" s="67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</row>
    <row r="207" spans="1:30" ht="13.8" x14ac:dyDescent="0.25">
      <c r="A207" s="65" t="s">
        <v>162</v>
      </c>
      <c r="B207" s="66"/>
      <c r="C207" s="66"/>
      <c r="D207" s="66"/>
      <c r="E207" s="66"/>
      <c r="F207" s="67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</row>
    <row r="208" spans="1:30" ht="13.8" x14ac:dyDescent="0.25">
      <c r="A208" s="65" t="s">
        <v>163</v>
      </c>
      <c r="B208" s="66"/>
      <c r="C208" s="66"/>
      <c r="D208" s="66"/>
      <c r="E208" s="66"/>
      <c r="F208" s="67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</row>
    <row r="209" spans="1:30" ht="13.8" x14ac:dyDescent="0.25">
      <c r="A209" s="65" t="s">
        <v>164</v>
      </c>
      <c r="B209" s="66"/>
      <c r="C209" s="66"/>
      <c r="D209" s="66"/>
      <c r="E209" s="66"/>
      <c r="F209" s="67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</row>
    <row r="210" spans="1:30" ht="13.8" x14ac:dyDescent="0.25">
      <c r="A210" s="65" t="s">
        <v>165</v>
      </c>
      <c r="B210" s="66"/>
      <c r="C210" s="66"/>
      <c r="D210" s="66"/>
      <c r="E210" s="66"/>
      <c r="F210" s="67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</row>
    <row r="211" spans="1:30" ht="13.8" x14ac:dyDescent="0.25">
      <c r="A211" s="65" t="s">
        <v>166</v>
      </c>
      <c r="B211" s="66"/>
      <c r="C211" s="66"/>
      <c r="D211" s="66"/>
      <c r="E211" s="66"/>
      <c r="F211" s="67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</row>
    <row r="212" spans="1:30" ht="13.8" x14ac:dyDescent="0.25">
      <c r="A212" s="65" t="s">
        <v>167</v>
      </c>
      <c r="B212" s="66"/>
      <c r="C212" s="66"/>
      <c r="D212" s="66"/>
      <c r="E212" s="66"/>
      <c r="F212" s="67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</row>
    <row r="213" spans="1:30" ht="13.8" x14ac:dyDescent="0.25">
      <c r="A213" s="65" t="s">
        <v>168</v>
      </c>
      <c r="B213" s="66"/>
      <c r="C213" s="66"/>
      <c r="D213" s="66"/>
      <c r="E213" s="66"/>
      <c r="F213" s="67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</row>
    <row r="214" spans="1:30" ht="13.8" x14ac:dyDescent="0.25">
      <c r="A214" s="65" t="s">
        <v>169</v>
      </c>
      <c r="B214" s="66"/>
      <c r="C214" s="66"/>
      <c r="D214" s="66"/>
      <c r="E214" s="66"/>
      <c r="F214" s="67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</row>
    <row r="215" spans="1:30" ht="13.8" x14ac:dyDescent="0.25">
      <c r="A215" s="65" t="s">
        <v>170</v>
      </c>
      <c r="B215" s="66"/>
      <c r="C215" s="66"/>
      <c r="D215" s="66"/>
      <c r="E215" s="66"/>
      <c r="F215" s="67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</row>
    <row r="216" spans="1:30" ht="13.8" x14ac:dyDescent="0.25">
      <c r="A216" s="65" t="s">
        <v>171</v>
      </c>
      <c r="B216" s="66"/>
      <c r="C216" s="66"/>
      <c r="D216" s="66"/>
      <c r="E216" s="66"/>
      <c r="F216" s="67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</row>
    <row r="217" spans="1:30" ht="13.8" x14ac:dyDescent="0.25">
      <c r="A217" s="65" t="s">
        <v>172</v>
      </c>
      <c r="B217" s="66"/>
      <c r="C217" s="66"/>
      <c r="D217" s="66"/>
      <c r="E217" s="66"/>
      <c r="F217" s="67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</row>
    <row r="218" spans="1:30" ht="13.8" x14ac:dyDescent="0.25">
      <c r="A218" s="65" t="s">
        <v>173</v>
      </c>
      <c r="B218" s="66"/>
      <c r="C218" s="66"/>
      <c r="D218" s="66"/>
      <c r="E218" s="66"/>
      <c r="F218" s="67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</row>
    <row r="219" spans="1:30" ht="13.8" x14ac:dyDescent="0.25">
      <c r="A219" s="65" t="s">
        <v>174</v>
      </c>
      <c r="B219" s="66"/>
      <c r="C219" s="66"/>
      <c r="D219" s="66"/>
      <c r="E219" s="66"/>
      <c r="F219" s="67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</row>
    <row r="220" spans="1:30" ht="13.8" x14ac:dyDescent="0.25">
      <c r="A220" s="65" t="s">
        <v>175</v>
      </c>
      <c r="B220" s="66"/>
      <c r="C220" s="66"/>
      <c r="D220" s="66"/>
      <c r="E220" s="66"/>
      <c r="F220" s="67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</row>
    <row r="221" spans="1:30" ht="13.8" x14ac:dyDescent="0.25">
      <c r="A221" s="65" t="s">
        <v>176</v>
      </c>
      <c r="B221" s="66"/>
      <c r="C221" s="66"/>
      <c r="D221" s="66"/>
      <c r="E221" s="66"/>
      <c r="F221" s="67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</row>
    <row r="222" spans="1:30" ht="13.8" x14ac:dyDescent="0.25">
      <c r="A222" s="65" t="s">
        <v>177</v>
      </c>
      <c r="B222" s="66"/>
      <c r="C222" s="66"/>
      <c r="D222" s="66"/>
      <c r="E222" s="66"/>
      <c r="F222" s="67"/>
      <c r="G222" s="49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</row>
    <row r="223" spans="1:30" ht="13.8" x14ac:dyDescent="0.25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</row>
    <row r="224" spans="1:30" ht="13.8" x14ac:dyDescent="0.25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</row>
    <row r="225" spans="1:17" ht="13.8" x14ac:dyDescent="0.25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</row>
    <row r="226" spans="1:17" ht="13.8" x14ac:dyDescent="0.25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</row>
    <row r="227" spans="1:17" ht="13.8" x14ac:dyDescent="0.25"/>
    <row r="228" spans="1:17" ht="13.8" x14ac:dyDescent="0.25"/>
    <row r="229" spans="1:17" ht="13.8" x14ac:dyDescent="0.25"/>
    <row r="230" spans="1:17" ht="13.8" x14ac:dyDescent="0.25"/>
    <row r="231" spans="1:17" ht="13.8" x14ac:dyDescent="0.25"/>
    <row r="232" spans="1:17" ht="13.8" x14ac:dyDescent="0.25"/>
    <row r="233" spans="1:17" ht="13.8" x14ac:dyDescent="0.25"/>
    <row r="234" spans="1:17" ht="13.8" x14ac:dyDescent="0.25"/>
    <row r="235" spans="1:17" ht="13.8" x14ac:dyDescent="0.25"/>
    <row r="236" spans="1:17" ht="13.8" x14ac:dyDescent="0.25"/>
    <row r="237" spans="1:17" ht="13.8" x14ac:dyDescent="0.25"/>
    <row r="238" spans="1:17" ht="13.8" x14ac:dyDescent="0.25"/>
    <row r="239" spans="1:17" ht="13.8" x14ac:dyDescent="0.25"/>
    <row r="240" spans="1:17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3.8" x14ac:dyDescent="0.25"/>
    <row r="413" ht="13.8" x14ac:dyDescent="0.25"/>
    <row r="414" ht="13.8" x14ac:dyDescent="0.25"/>
    <row r="415" ht="13.8" x14ac:dyDescent="0.25"/>
    <row r="416" ht="13.8" x14ac:dyDescent="0.25"/>
    <row r="417" ht="13.8" x14ac:dyDescent="0.25"/>
    <row r="418" ht="13.8" x14ac:dyDescent="0.25"/>
    <row r="419" ht="13.8" x14ac:dyDescent="0.25"/>
    <row r="420" ht="13.8" x14ac:dyDescent="0.25"/>
    <row r="421" ht="13.8" x14ac:dyDescent="0.25"/>
    <row r="422" ht="13.8" x14ac:dyDescent="0.25"/>
    <row r="423" ht="13.8" x14ac:dyDescent="0.25"/>
    <row r="424" ht="13.8" x14ac:dyDescent="0.25"/>
    <row r="425" ht="13.8" x14ac:dyDescent="0.25"/>
    <row r="426" ht="13.8" x14ac:dyDescent="0.25"/>
    <row r="427" ht="13.8" x14ac:dyDescent="0.25"/>
    <row r="428" ht="13.8" x14ac:dyDescent="0.25"/>
    <row r="429" ht="13.8" x14ac:dyDescent="0.25"/>
    <row r="430" ht="13.8" x14ac:dyDescent="0.25"/>
    <row r="431" ht="13.8" x14ac:dyDescent="0.25"/>
    <row r="432" ht="13.8" x14ac:dyDescent="0.25"/>
    <row r="433" ht="13.8" x14ac:dyDescent="0.25"/>
    <row r="434" ht="13.8" x14ac:dyDescent="0.25"/>
    <row r="435" ht="13.8" x14ac:dyDescent="0.25"/>
    <row r="436" ht="13.8" x14ac:dyDescent="0.25"/>
    <row r="437" ht="13.8" x14ac:dyDescent="0.25"/>
    <row r="438" ht="13.8" x14ac:dyDescent="0.25"/>
    <row r="439" ht="13.8" x14ac:dyDescent="0.25"/>
    <row r="440" ht="13.8" x14ac:dyDescent="0.25"/>
    <row r="441" ht="13.8" x14ac:dyDescent="0.25"/>
    <row r="442" ht="13.8" x14ac:dyDescent="0.25"/>
    <row r="443" ht="13.8" x14ac:dyDescent="0.25"/>
    <row r="444" ht="13.8" x14ac:dyDescent="0.25"/>
    <row r="445" ht="13.8" x14ac:dyDescent="0.25"/>
    <row r="446" ht="13.8" x14ac:dyDescent="0.25"/>
    <row r="447" ht="13.8" x14ac:dyDescent="0.25"/>
    <row r="448" ht="13.8" x14ac:dyDescent="0.25"/>
    <row r="449" ht="13.8" x14ac:dyDescent="0.25"/>
    <row r="450" ht="13.8" x14ac:dyDescent="0.25"/>
    <row r="451" ht="13.8" x14ac:dyDescent="0.25"/>
    <row r="452" ht="13.8" x14ac:dyDescent="0.25"/>
    <row r="453" ht="13.8" x14ac:dyDescent="0.25"/>
    <row r="454" ht="13.8" x14ac:dyDescent="0.25"/>
    <row r="455" ht="13.8" x14ac:dyDescent="0.25"/>
    <row r="456" ht="13.8" x14ac:dyDescent="0.25"/>
    <row r="457" ht="13.8" x14ac:dyDescent="0.25"/>
    <row r="458" ht="13.8" x14ac:dyDescent="0.25"/>
    <row r="459" ht="13.8" x14ac:dyDescent="0.25"/>
    <row r="460" ht="13.8" x14ac:dyDescent="0.25"/>
    <row r="461" ht="13.8" x14ac:dyDescent="0.25"/>
    <row r="462" ht="13.8" x14ac:dyDescent="0.25"/>
    <row r="463" ht="13.8" x14ac:dyDescent="0.25"/>
    <row r="464" ht="13.8" x14ac:dyDescent="0.25"/>
    <row r="465" ht="13.8" x14ac:dyDescent="0.25"/>
    <row r="466" ht="13.8" x14ac:dyDescent="0.25"/>
    <row r="467" ht="13.8" x14ac:dyDescent="0.25"/>
    <row r="468" ht="13.8" x14ac:dyDescent="0.25"/>
    <row r="469" ht="13.8" x14ac:dyDescent="0.25"/>
    <row r="470" ht="13.8" x14ac:dyDescent="0.25"/>
    <row r="471" ht="13.8" x14ac:dyDescent="0.25"/>
    <row r="472" ht="13.8" x14ac:dyDescent="0.25"/>
    <row r="473" ht="13.8" x14ac:dyDescent="0.25"/>
    <row r="474" ht="13.8" x14ac:dyDescent="0.25"/>
    <row r="475" ht="13.8" x14ac:dyDescent="0.25"/>
    <row r="476" ht="13.8" x14ac:dyDescent="0.25"/>
    <row r="477" ht="13.8" x14ac:dyDescent="0.25"/>
    <row r="478" ht="13.8" x14ac:dyDescent="0.25"/>
    <row r="479" ht="13.8" x14ac:dyDescent="0.25"/>
    <row r="480" ht="13.8" x14ac:dyDescent="0.25"/>
    <row r="481" ht="13.8" x14ac:dyDescent="0.25"/>
    <row r="482" ht="13.8" x14ac:dyDescent="0.25"/>
    <row r="483" ht="13.8" x14ac:dyDescent="0.25"/>
    <row r="484" ht="13.8" x14ac:dyDescent="0.25"/>
    <row r="485" ht="13.8" x14ac:dyDescent="0.25"/>
    <row r="486" ht="13.8" x14ac:dyDescent="0.25"/>
    <row r="487" ht="13.8" x14ac:dyDescent="0.25"/>
    <row r="488" ht="13.8" x14ac:dyDescent="0.25"/>
    <row r="489" ht="13.8" x14ac:dyDescent="0.25"/>
    <row r="490" ht="13.8" x14ac:dyDescent="0.25"/>
    <row r="491" ht="13.8" x14ac:dyDescent="0.25"/>
    <row r="492" ht="13.8" x14ac:dyDescent="0.25"/>
    <row r="493" ht="13.8" x14ac:dyDescent="0.25"/>
    <row r="494" ht="13.8" x14ac:dyDescent="0.25"/>
    <row r="495" ht="13.8" x14ac:dyDescent="0.25"/>
    <row r="496" ht="13.8" x14ac:dyDescent="0.25"/>
    <row r="497" ht="13.8" x14ac:dyDescent="0.25"/>
    <row r="498" ht="13.8" x14ac:dyDescent="0.25"/>
    <row r="499" ht="13.8" x14ac:dyDescent="0.25"/>
    <row r="500" ht="13.8" x14ac:dyDescent="0.25"/>
    <row r="501" ht="13.8" x14ac:dyDescent="0.25"/>
    <row r="502" ht="13.8" x14ac:dyDescent="0.25"/>
    <row r="503" ht="13.8" x14ac:dyDescent="0.25"/>
    <row r="504" ht="13.8" x14ac:dyDescent="0.25"/>
    <row r="505" ht="13.8" x14ac:dyDescent="0.25"/>
    <row r="506" ht="13.8" x14ac:dyDescent="0.25"/>
    <row r="507" ht="13.8" x14ac:dyDescent="0.25"/>
    <row r="508" ht="13.8" x14ac:dyDescent="0.25"/>
    <row r="509" ht="13.8" x14ac:dyDescent="0.25"/>
    <row r="510" ht="13.8" x14ac:dyDescent="0.25"/>
    <row r="511" ht="13.8" x14ac:dyDescent="0.25"/>
    <row r="512" ht="13.8" x14ac:dyDescent="0.25"/>
    <row r="513" ht="13.8" x14ac:dyDescent="0.25"/>
    <row r="514" ht="13.8" x14ac:dyDescent="0.25"/>
    <row r="515" ht="13.8" x14ac:dyDescent="0.25"/>
    <row r="516" ht="13.8" x14ac:dyDescent="0.25"/>
    <row r="517" ht="13.8" x14ac:dyDescent="0.25"/>
    <row r="518" ht="13.8" x14ac:dyDescent="0.25"/>
    <row r="519" ht="13.8" x14ac:dyDescent="0.25"/>
    <row r="520" ht="13.8" x14ac:dyDescent="0.25"/>
    <row r="521" ht="13.8" x14ac:dyDescent="0.25"/>
    <row r="522" ht="13.8" x14ac:dyDescent="0.25"/>
    <row r="523" ht="13.8" x14ac:dyDescent="0.25"/>
    <row r="524" ht="13.8" x14ac:dyDescent="0.25"/>
    <row r="525" ht="13.8" x14ac:dyDescent="0.25"/>
    <row r="526" ht="13.8" x14ac:dyDescent="0.25"/>
    <row r="527" ht="13.8" x14ac:dyDescent="0.25"/>
    <row r="528" ht="13.8" x14ac:dyDescent="0.25"/>
    <row r="529" ht="13.8" x14ac:dyDescent="0.25"/>
    <row r="530" ht="13.8" x14ac:dyDescent="0.25"/>
    <row r="531" ht="13.8" x14ac:dyDescent="0.25"/>
    <row r="532" ht="13.8" x14ac:dyDescent="0.25"/>
    <row r="533" ht="13.8" x14ac:dyDescent="0.25"/>
    <row r="534" ht="13.8" x14ac:dyDescent="0.25"/>
    <row r="535" ht="13.8" x14ac:dyDescent="0.25"/>
    <row r="536" ht="13.8" x14ac:dyDescent="0.25"/>
    <row r="537" ht="13.8" x14ac:dyDescent="0.25"/>
    <row r="538" ht="13.8" x14ac:dyDescent="0.25"/>
    <row r="539" ht="13.8" x14ac:dyDescent="0.25"/>
    <row r="540" ht="13.8" x14ac:dyDescent="0.25"/>
    <row r="541" ht="13.8" x14ac:dyDescent="0.25"/>
    <row r="542" ht="13.8" x14ac:dyDescent="0.25"/>
    <row r="543" ht="13.8" x14ac:dyDescent="0.25"/>
    <row r="544" ht="13.8" x14ac:dyDescent="0.25"/>
    <row r="545" ht="13.8" x14ac:dyDescent="0.25"/>
    <row r="546" ht="13.8" x14ac:dyDescent="0.25"/>
    <row r="547" ht="13.8" x14ac:dyDescent="0.25"/>
    <row r="548" ht="13.8" x14ac:dyDescent="0.25"/>
    <row r="549" ht="13.8" x14ac:dyDescent="0.25"/>
    <row r="550" ht="13.8" x14ac:dyDescent="0.25"/>
    <row r="551" ht="13.8" x14ac:dyDescent="0.25"/>
    <row r="552" ht="13.8" x14ac:dyDescent="0.25"/>
    <row r="553" ht="13.8" x14ac:dyDescent="0.25"/>
    <row r="554" ht="13.8" x14ac:dyDescent="0.25"/>
    <row r="555" ht="13.8" x14ac:dyDescent="0.25"/>
    <row r="556" ht="13.8" x14ac:dyDescent="0.25"/>
    <row r="557" ht="13.8" x14ac:dyDescent="0.25"/>
    <row r="558" ht="13.8" x14ac:dyDescent="0.25"/>
    <row r="559" ht="13.8" x14ac:dyDescent="0.25"/>
    <row r="560" ht="13.8" x14ac:dyDescent="0.25"/>
    <row r="561" ht="13.8" x14ac:dyDescent="0.25"/>
    <row r="562" ht="13.8" x14ac:dyDescent="0.25"/>
    <row r="563" ht="13.8" x14ac:dyDescent="0.25"/>
    <row r="564" ht="13.8" x14ac:dyDescent="0.25"/>
    <row r="565" ht="13.8" x14ac:dyDescent="0.25"/>
    <row r="566" ht="13.8" x14ac:dyDescent="0.25"/>
    <row r="567" ht="13.8" x14ac:dyDescent="0.25"/>
    <row r="568" ht="13.8" x14ac:dyDescent="0.25"/>
    <row r="569" ht="13.8" x14ac:dyDescent="0.25"/>
    <row r="570" ht="13.8" x14ac:dyDescent="0.25"/>
    <row r="571" ht="13.8" x14ac:dyDescent="0.25"/>
    <row r="572" ht="13.8" x14ac:dyDescent="0.25"/>
    <row r="573" ht="13.8" x14ac:dyDescent="0.25"/>
    <row r="574" ht="13.8" x14ac:dyDescent="0.25"/>
    <row r="575" ht="13.8" x14ac:dyDescent="0.25"/>
    <row r="576" ht="13.8" x14ac:dyDescent="0.25"/>
    <row r="577" ht="13.8" x14ac:dyDescent="0.25"/>
    <row r="578" ht="13.8" x14ac:dyDescent="0.25"/>
    <row r="579" ht="13.8" x14ac:dyDescent="0.25"/>
    <row r="580" ht="13.8" x14ac:dyDescent="0.25"/>
    <row r="581" ht="13.8" x14ac:dyDescent="0.25"/>
    <row r="582" ht="13.8" x14ac:dyDescent="0.25"/>
    <row r="583" ht="13.8" x14ac:dyDescent="0.25"/>
    <row r="584" ht="13.8" x14ac:dyDescent="0.25"/>
    <row r="585" ht="13.8" x14ac:dyDescent="0.25"/>
    <row r="586" ht="13.8" x14ac:dyDescent="0.25"/>
    <row r="587" ht="13.8" x14ac:dyDescent="0.25"/>
    <row r="588" ht="13.8" x14ac:dyDescent="0.25"/>
    <row r="589" ht="13.8" x14ac:dyDescent="0.25"/>
    <row r="590" ht="13.8" x14ac:dyDescent="0.25"/>
    <row r="591" ht="13.8" x14ac:dyDescent="0.25"/>
    <row r="592" ht="13.8" x14ac:dyDescent="0.25"/>
    <row r="593" ht="13.8" x14ac:dyDescent="0.25"/>
    <row r="594" ht="13.8" x14ac:dyDescent="0.25"/>
    <row r="595" ht="13.8" x14ac:dyDescent="0.25"/>
    <row r="596" ht="13.8" x14ac:dyDescent="0.25"/>
    <row r="597" ht="13.8" x14ac:dyDescent="0.25"/>
    <row r="598" ht="13.8" x14ac:dyDescent="0.25"/>
    <row r="599" ht="13.8" x14ac:dyDescent="0.25"/>
    <row r="600" ht="13.8" x14ac:dyDescent="0.25"/>
    <row r="601" ht="13.8" x14ac:dyDescent="0.25"/>
    <row r="602" ht="13.8" x14ac:dyDescent="0.25"/>
    <row r="603" ht="13.8" x14ac:dyDescent="0.25"/>
    <row r="604" ht="13.8" x14ac:dyDescent="0.25"/>
    <row r="605" ht="13.8" x14ac:dyDescent="0.25"/>
    <row r="606" ht="13.8" x14ac:dyDescent="0.25"/>
    <row r="607" ht="13.8" x14ac:dyDescent="0.25"/>
    <row r="608" ht="13.8" x14ac:dyDescent="0.25"/>
    <row r="609" ht="13.8" x14ac:dyDescent="0.25"/>
    <row r="610" ht="13.8" x14ac:dyDescent="0.25"/>
    <row r="611" ht="13.8" x14ac:dyDescent="0.25"/>
    <row r="612" ht="13.8" x14ac:dyDescent="0.25"/>
    <row r="613" ht="13.8" x14ac:dyDescent="0.25"/>
    <row r="614" ht="13.8" x14ac:dyDescent="0.25"/>
    <row r="615" ht="13.8" x14ac:dyDescent="0.25"/>
    <row r="616" ht="13.8" x14ac:dyDescent="0.25"/>
    <row r="617" ht="13.8" x14ac:dyDescent="0.25"/>
    <row r="618" ht="13.8" x14ac:dyDescent="0.25"/>
    <row r="619" ht="13.8" x14ac:dyDescent="0.25"/>
    <row r="620" ht="13.8" x14ac:dyDescent="0.25"/>
    <row r="621" ht="13.8" x14ac:dyDescent="0.25"/>
    <row r="622" ht="13.8" x14ac:dyDescent="0.25"/>
    <row r="623" ht="13.8" x14ac:dyDescent="0.25"/>
    <row r="624" ht="13.8" x14ac:dyDescent="0.25"/>
    <row r="625" ht="13.8" x14ac:dyDescent="0.25"/>
    <row r="626" ht="13.8" x14ac:dyDescent="0.25"/>
    <row r="627" ht="13.8" x14ac:dyDescent="0.25"/>
    <row r="628" ht="13.8" x14ac:dyDescent="0.25"/>
    <row r="629" ht="13.8" x14ac:dyDescent="0.25"/>
    <row r="630" ht="13.8" x14ac:dyDescent="0.25"/>
    <row r="631" ht="13.8" x14ac:dyDescent="0.25"/>
    <row r="632" ht="13.8" x14ac:dyDescent="0.25"/>
    <row r="633" ht="13.8" x14ac:dyDescent="0.25"/>
    <row r="634" ht="13.8" x14ac:dyDescent="0.25"/>
    <row r="635" ht="13.8" x14ac:dyDescent="0.25"/>
    <row r="636" ht="13.8" x14ac:dyDescent="0.25"/>
    <row r="637" ht="13.8" x14ac:dyDescent="0.25"/>
    <row r="638" ht="13.8" x14ac:dyDescent="0.25"/>
    <row r="639" ht="13.8" x14ac:dyDescent="0.25"/>
    <row r="640" ht="13.8" x14ac:dyDescent="0.25"/>
    <row r="641" ht="13.8" x14ac:dyDescent="0.25"/>
    <row r="642" ht="13.8" x14ac:dyDescent="0.25"/>
    <row r="643" ht="13.8" x14ac:dyDescent="0.25"/>
    <row r="644" ht="13.8" x14ac:dyDescent="0.25"/>
    <row r="645" ht="13.8" x14ac:dyDescent="0.25"/>
    <row r="646" ht="13.8" x14ac:dyDescent="0.25"/>
    <row r="647" ht="13.8" x14ac:dyDescent="0.25"/>
    <row r="648" ht="13.8" x14ac:dyDescent="0.25"/>
    <row r="649" ht="13.8" x14ac:dyDescent="0.25"/>
    <row r="650" ht="13.8" x14ac:dyDescent="0.25"/>
    <row r="651" ht="13.8" x14ac:dyDescent="0.25"/>
    <row r="652" ht="13.8" x14ac:dyDescent="0.25"/>
    <row r="653" ht="13.8" x14ac:dyDescent="0.25"/>
    <row r="654" ht="13.8" x14ac:dyDescent="0.25"/>
    <row r="655" ht="13.8" x14ac:dyDescent="0.25"/>
    <row r="656" ht="13.8" x14ac:dyDescent="0.25"/>
    <row r="657" ht="13.8" x14ac:dyDescent="0.25"/>
    <row r="658" ht="13.8" x14ac:dyDescent="0.25"/>
    <row r="659" ht="13.8" x14ac:dyDescent="0.25"/>
    <row r="660" ht="13.8" x14ac:dyDescent="0.25"/>
    <row r="661" ht="13.8" x14ac:dyDescent="0.25"/>
    <row r="662" ht="13.8" x14ac:dyDescent="0.25"/>
    <row r="663" ht="13.8" x14ac:dyDescent="0.25"/>
    <row r="664" ht="13.8" x14ac:dyDescent="0.25"/>
    <row r="665" ht="13.8" x14ac:dyDescent="0.25"/>
    <row r="666" ht="13.8" x14ac:dyDescent="0.25"/>
    <row r="667" ht="13.8" x14ac:dyDescent="0.25"/>
    <row r="668" ht="13.8" x14ac:dyDescent="0.25"/>
    <row r="669" ht="13.8" x14ac:dyDescent="0.25"/>
    <row r="670" ht="13.8" x14ac:dyDescent="0.25"/>
    <row r="671" ht="13.8" x14ac:dyDescent="0.25"/>
    <row r="672" ht="13.8" x14ac:dyDescent="0.25"/>
    <row r="673" ht="13.8" x14ac:dyDescent="0.25"/>
    <row r="674" ht="13.8" x14ac:dyDescent="0.25"/>
    <row r="675" ht="13.8" x14ac:dyDescent="0.25"/>
    <row r="676" ht="13.8" x14ac:dyDescent="0.25"/>
    <row r="677" ht="13.8" x14ac:dyDescent="0.25"/>
    <row r="678" ht="13.8" x14ac:dyDescent="0.25"/>
    <row r="679" ht="13.8" x14ac:dyDescent="0.25"/>
    <row r="680" ht="13.8" x14ac:dyDescent="0.25"/>
    <row r="681" ht="13.8" x14ac:dyDescent="0.25"/>
    <row r="682" ht="13.8" x14ac:dyDescent="0.25"/>
    <row r="683" ht="13.8" x14ac:dyDescent="0.25"/>
    <row r="684" ht="13.8" x14ac:dyDescent="0.25"/>
    <row r="685" ht="13.8" x14ac:dyDescent="0.25"/>
    <row r="686" ht="13.8" x14ac:dyDescent="0.25"/>
    <row r="687" ht="13.8" x14ac:dyDescent="0.25"/>
    <row r="688" ht="13.8" x14ac:dyDescent="0.25"/>
    <row r="689" ht="13.8" x14ac:dyDescent="0.25"/>
    <row r="690" ht="13.8" x14ac:dyDescent="0.25"/>
    <row r="691" ht="13.8" x14ac:dyDescent="0.25"/>
    <row r="692" ht="13.8" x14ac:dyDescent="0.25"/>
    <row r="693" ht="13.8" x14ac:dyDescent="0.25"/>
    <row r="694" ht="13.8" x14ac:dyDescent="0.25"/>
    <row r="695" ht="13.8" x14ac:dyDescent="0.25"/>
    <row r="696" ht="13.8" x14ac:dyDescent="0.25"/>
    <row r="697" ht="13.8" x14ac:dyDescent="0.25"/>
    <row r="698" ht="13.8" x14ac:dyDescent="0.25"/>
    <row r="699" ht="13.8" x14ac:dyDescent="0.25"/>
    <row r="700" ht="13.8" x14ac:dyDescent="0.25"/>
    <row r="701" ht="13.8" x14ac:dyDescent="0.25"/>
    <row r="702" ht="13.8" x14ac:dyDescent="0.25"/>
    <row r="703" ht="13.8" x14ac:dyDescent="0.25"/>
    <row r="704" ht="13.8" x14ac:dyDescent="0.25"/>
    <row r="705" ht="13.8" x14ac:dyDescent="0.25"/>
    <row r="706" ht="13.8" x14ac:dyDescent="0.25"/>
    <row r="707" ht="13.8" x14ac:dyDescent="0.25"/>
    <row r="708" ht="13.8" x14ac:dyDescent="0.25"/>
    <row r="709" ht="13.8" x14ac:dyDescent="0.25"/>
    <row r="710" ht="13.8" x14ac:dyDescent="0.25"/>
    <row r="711" ht="13.8" x14ac:dyDescent="0.25"/>
    <row r="712" ht="13.8" x14ac:dyDescent="0.25"/>
    <row r="713" ht="13.8" x14ac:dyDescent="0.25"/>
    <row r="714" ht="13.8" x14ac:dyDescent="0.25"/>
    <row r="715" ht="13.8" x14ac:dyDescent="0.25"/>
    <row r="716" ht="13.8" x14ac:dyDescent="0.25"/>
    <row r="717" ht="13.8" x14ac:dyDescent="0.25"/>
    <row r="718" ht="13.8" x14ac:dyDescent="0.25"/>
    <row r="719" ht="13.8" x14ac:dyDescent="0.25"/>
    <row r="720" ht="13.8" x14ac:dyDescent="0.25"/>
    <row r="721" ht="13.8" x14ac:dyDescent="0.25"/>
    <row r="722" ht="13.8" x14ac:dyDescent="0.25"/>
    <row r="723" ht="13.8" x14ac:dyDescent="0.25"/>
    <row r="724" ht="13.8" x14ac:dyDescent="0.25"/>
    <row r="725" ht="13.8" x14ac:dyDescent="0.25"/>
    <row r="726" ht="13.8" x14ac:dyDescent="0.25"/>
    <row r="727" ht="13.8" x14ac:dyDescent="0.25"/>
    <row r="728" ht="13.8" x14ac:dyDescent="0.25"/>
    <row r="729" ht="13.8" x14ac:dyDescent="0.25"/>
    <row r="730" ht="13.8" x14ac:dyDescent="0.25"/>
    <row r="731" ht="13.8" x14ac:dyDescent="0.25"/>
    <row r="732" ht="13.8" x14ac:dyDescent="0.25"/>
    <row r="733" ht="13.8" x14ac:dyDescent="0.25"/>
    <row r="734" ht="13.8" x14ac:dyDescent="0.25"/>
    <row r="735" ht="13.8" x14ac:dyDescent="0.25"/>
    <row r="736" ht="13.8" x14ac:dyDescent="0.25"/>
    <row r="737" ht="13.8" x14ac:dyDescent="0.25"/>
    <row r="738" ht="13.8" x14ac:dyDescent="0.25"/>
    <row r="739" ht="13.8" x14ac:dyDescent="0.25"/>
    <row r="740" ht="13.8" x14ac:dyDescent="0.25"/>
    <row r="741" ht="13.8" x14ac:dyDescent="0.25"/>
    <row r="742" ht="13.8" x14ac:dyDescent="0.25"/>
    <row r="743" ht="13.8" x14ac:dyDescent="0.25"/>
    <row r="744" ht="13.8" x14ac:dyDescent="0.25"/>
    <row r="745" ht="13.8" x14ac:dyDescent="0.25"/>
    <row r="746" ht="13.8" x14ac:dyDescent="0.25"/>
    <row r="747" ht="13.8" x14ac:dyDescent="0.25"/>
    <row r="748" ht="13.8" x14ac:dyDescent="0.25"/>
    <row r="749" ht="13.8" x14ac:dyDescent="0.25"/>
    <row r="750" ht="13.8" x14ac:dyDescent="0.25"/>
    <row r="751" ht="13.8" x14ac:dyDescent="0.25"/>
    <row r="752" ht="13.8" x14ac:dyDescent="0.25"/>
    <row r="753" ht="13.8" x14ac:dyDescent="0.25"/>
    <row r="754" ht="13.8" x14ac:dyDescent="0.25"/>
    <row r="755" ht="13.8" x14ac:dyDescent="0.25"/>
    <row r="756" ht="13.8" x14ac:dyDescent="0.25"/>
    <row r="757" ht="13.8" x14ac:dyDescent="0.25"/>
    <row r="758" ht="13.8" x14ac:dyDescent="0.25"/>
    <row r="759" ht="13.8" x14ac:dyDescent="0.25"/>
    <row r="760" ht="13.8" x14ac:dyDescent="0.25"/>
    <row r="761" ht="13.8" x14ac:dyDescent="0.25"/>
    <row r="762" ht="13.8" x14ac:dyDescent="0.25"/>
    <row r="763" ht="13.8" x14ac:dyDescent="0.25"/>
    <row r="764" ht="13.8" x14ac:dyDescent="0.25"/>
    <row r="765" ht="13.8" x14ac:dyDescent="0.25"/>
    <row r="766" ht="13.8" x14ac:dyDescent="0.25"/>
    <row r="767" ht="13.8" x14ac:dyDescent="0.25"/>
    <row r="768" ht="13.8" x14ac:dyDescent="0.25"/>
    <row r="769" ht="13.8" x14ac:dyDescent="0.25"/>
    <row r="770" ht="13.8" x14ac:dyDescent="0.25"/>
    <row r="771" ht="13.8" x14ac:dyDescent="0.25"/>
    <row r="772" ht="13.8" x14ac:dyDescent="0.25"/>
    <row r="773" ht="13.8" x14ac:dyDescent="0.25"/>
    <row r="774" ht="13.8" x14ac:dyDescent="0.25"/>
    <row r="775" ht="13.8" x14ac:dyDescent="0.25"/>
    <row r="776" ht="13.8" x14ac:dyDescent="0.25"/>
    <row r="777" ht="13.8" x14ac:dyDescent="0.25"/>
    <row r="778" ht="13.8" x14ac:dyDescent="0.25"/>
    <row r="779" ht="13.8" x14ac:dyDescent="0.25"/>
    <row r="780" ht="13.8" x14ac:dyDescent="0.25"/>
    <row r="781" ht="13.8" x14ac:dyDescent="0.25"/>
    <row r="782" ht="13.8" x14ac:dyDescent="0.25"/>
    <row r="783" ht="13.8" x14ac:dyDescent="0.25"/>
    <row r="784" ht="13.8" x14ac:dyDescent="0.25"/>
    <row r="785" ht="13.8" x14ac:dyDescent="0.25"/>
    <row r="786" ht="13.8" x14ac:dyDescent="0.25"/>
    <row r="787" ht="13.8" x14ac:dyDescent="0.25"/>
    <row r="788" ht="13.8" x14ac:dyDescent="0.25"/>
    <row r="789" ht="13.8" x14ac:dyDescent="0.25"/>
    <row r="790" ht="13.8" x14ac:dyDescent="0.25"/>
    <row r="791" ht="13.8" x14ac:dyDescent="0.25"/>
    <row r="792" ht="13.8" x14ac:dyDescent="0.25"/>
    <row r="793" ht="13.8" x14ac:dyDescent="0.25"/>
    <row r="794" ht="13.8" x14ac:dyDescent="0.25"/>
    <row r="795" ht="13.8" x14ac:dyDescent="0.25"/>
    <row r="796" ht="13.8" x14ac:dyDescent="0.25"/>
    <row r="797" ht="13.8" x14ac:dyDescent="0.25"/>
    <row r="798" ht="13.8" x14ac:dyDescent="0.25"/>
    <row r="799" ht="13.8" x14ac:dyDescent="0.25"/>
    <row r="800" ht="13.8" x14ac:dyDescent="0.25"/>
    <row r="801" ht="13.8" x14ac:dyDescent="0.25"/>
    <row r="802" ht="13.8" x14ac:dyDescent="0.25"/>
    <row r="803" ht="13.8" x14ac:dyDescent="0.25"/>
    <row r="804" ht="13.8" x14ac:dyDescent="0.25"/>
    <row r="805" ht="13.8" x14ac:dyDescent="0.25"/>
    <row r="806" ht="13.8" x14ac:dyDescent="0.25"/>
    <row r="807" ht="13.8" x14ac:dyDescent="0.25"/>
    <row r="808" ht="13.8" x14ac:dyDescent="0.25"/>
    <row r="809" ht="13.8" x14ac:dyDescent="0.25"/>
    <row r="810" ht="13.8" x14ac:dyDescent="0.25"/>
    <row r="811" ht="13.8" x14ac:dyDescent="0.25"/>
    <row r="812" ht="13.8" x14ac:dyDescent="0.25"/>
    <row r="813" ht="13.8" x14ac:dyDescent="0.25"/>
    <row r="814" ht="13.8" x14ac:dyDescent="0.25"/>
    <row r="815" ht="13.8" x14ac:dyDescent="0.25"/>
    <row r="816" ht="13.8" x14ac:dyDescent="0.25"/>
    <row r="817" ht="13.8" x14ac:dyDescent="0.25"/>
    <row r="818" ht="13.8" x14ac:dyDescent="0.25"/>
    <row r="819" ht="13.8" x14ac:dyDescent="0.25"/>
    <row r="820" ht="13.8" x14ac:dyDescent="0.25"/>
    <row r="821" ht="13.8" x14ac:dyDescent="0.25"/>
    <row r="822" ht="13.8" x14ac:dyDescent="0.25"/>
    <row r="823" ht="13.8" x14ac:dyDescent="0.25"/>
    <row r="824" ht="13.8" x14ac:dyDescent="0.25"/>
    <row r="825" ht="13.8" x14ac:dyDescent="0.25"/>
    <row r="826" ht="13.8" x14ac:dyDescent="0.25"/>
    <row r="827" ht="13.8" x14ac:dyDescent="0.25"/>
    <row r="828" ht="13.8" x14ac:dyDescent="0.25"/>
    <row r="829" ht="13.8" x14ac:dyDescent="0.25"/>
    <row r="830" ht="13.8" x14ac:dyDescent="0.25"/>
    <row r="831" ht="13.8" x14ac:dyDescent="0.25"/>
    <row r="832" ht="13.8" x14ac:dyDescent="0.25"/>
    <row r="833" ht="13.8" x14ac:dyDescent="0.25"/>
    <row r="834" ht="13.8" x14ac:dyDescent="0.25"/>
    <row r="835" ht="13.8" x14ac:dyDescent="0.25"/>
    <row r="836" ht="13.8" x14ac:dyDescent="0.25"/>
    <row r="837" ht="13.8" x14ac:dyDescent="0.25"/>
    <row r="838" ht="13.8" x14ac:dyDescent="0.25"/>
    <row r="839" ht="13.8" x14ac:dyDescent="0.25"/>
    <row r="840" ht="13.8" x14ac:dyDescent="0.25"/>
    <row r="841" ht="13.8" x14ac:dyDescent="0.25"/>
    <row r="842" ht="13.8" x14ac:dyDescent="0.25"/>
    <row r="843" ht="13.8" x14ac:dyDescent="0.25"/>
    <row r="844" ht="13.8" x14ac:dyDescent="0.25"/>
    <row r="845" ht="13.8" x14ac:dyDescent="0.25"/>
    <row r="846" ht="13.8" x14ac:dyDescent="0.25"/>
    <row r="847" ht="13.8" x14ac:dyDescent="0.25"/>
    <row r="848" ht="13.8" x14ac:dyDescent="0.25"/>
    <row r="849" ht="13.8" x14ac:dyDescent="0.25"/>
    <row r="850" ht="13.8" x14ac:dyDescent="0.25"/>
    <row r="851" ht="13.8" x14ac:dyDescent="0.25"/>
    <row r="852" ht="13.8" x14ac:dyDescent="0.25"/>
    <row r="853" ht="13.8" x14ac:dyDescent="0.25"/>
    <row r="854" ht="13.8" x14ac:dyDescent="0.25"/>
    <row r="855" ht="13.8" x14ac:dyDescent="0.25"/>
    <row r="856" ht="13.8" x14ac:dyDescent="0.25"/>
    <row r="857" ht="13.8" x14ac:dyDescent="0.25"/>
    <row r="858" ht="13.8" x14ac:dyDescent="0.25"/>
    <row r="859" ht="13.8" x14ac:dyDescent="0.25"/>
    <row r="860" ht="13.8" x14ac:dyDescent="0.25"/>
    <row r="861" ht="13.8" x14ac:dyDescent="0.25"/>
    <row r="862" ht="13.8" x14ac:dyDescent="0.25"/>
    <row r="863" ht="13.8" x14ac:dyDescent="0.25"/>
    <row r="864" ht="13.8" x14ac:dyDescent="0.25"/>
    <row r="865" ht="13.8" x14ac:dyDescent="0.25"/>
    <row r="866" ht="13.8" x14ac:dyDescent="0.25"/>
    <row r="867" ht="13.8" x14ac:dyDescent="0.25"/>
    <row r="868" ht="13.8" x14ac:dyDescent="0.25"/>
    <row r="869" ht="13.8" x14ac:dyDescent="0.25"/>
    <row r="870" ht="13.8" x14ac:dyDescent="0.25"/>
    <row r="871" ht="13.8" x14ac:dyDescent="0.25"/>
    <row r="872" ht="13.8" x14ac:dyDescent="0.25"/>
    <row r="873" ht="13.8" x14ac:dyDescent="0.25"/>
    <row r="874" ht="13.8" x14ac:dyDescent="0.25"/>
    <row r="875" ht="13.8" x14ac:dyDescent="0.25"/>
    <row r="876" ht="13.8" x14ac:dyDescent="0.25"/>
    <row r="877" ht="13.8" x14ac:dyDescent="0.25"/>
    <row r="878" ht="13.8" x14ac:dyDescent="0.25"/>
    <row r="879" ht="13.8" x14ac:dyDescent="0.25"/>
    <row r="880" ht="13.8" x14ac:dyDescent="0.25"/>
    <row r="881" ht="13.8" x14ac:dyDescent="0.25"/>
    <row r="882" ht="13.8" x14ac:dyDescent="0.25"/>
    <row r="883" ht="13.8" x14ac:dyDescent="0.25"/>
    <row r="884" ht="13.8" x14ac:dyDescent="0.25"/>
    <row r="885" ht="13.8" x14ac:dyDescent="0.25"/>
    <row r="886" ht="13.8" x14ac:dyDescent="0.25"/>
    <row r="887" ht="13.8" x14ac:dyDescent="0.25"/>
    <row r="888" ht="13.8" x14ac:dyDescent="0.25"/>
    <row r="889" ht="13.8" x14ac:dyDescent="0.25"/>
    <row r="890" ht="13.8" x14ac:dyDescent="0.25"/>
    <row r="891" ht="13.8" x14ac:dyDescent="0.25"/>
    <row r="892" ht="13.8" x14ac:dyDescent="0.25"/>
    <row r="893" ht="13.8" x14ac:dyDescent="0.25"/>
    <row r="894" ht="13.8" x14ac:dyDescent="0.25"/>
    <row r="895" ht="13.8" x14ac:dyDescent="0.25"/>
    <row r="896" ht="13.8" x14ac:dyDescent="0.25"/>
    <row r="897" ht="13.8" x14ac:dyDescent="0.25"/>
    <row r="898" ht="13.8" x14ac:dyDescent="0.25"/>
    <row r="899" ht="13.8" x14ac:dyDescent="0.25"/>
    <row r="900" ht="13.8" x14ac:dyDescent="0.25"/>
    <row r="901" ht="13.8" x14ac:dyDescent="0.25"/>
    <row r="902" ht="13.8" x14ac:dyDescent="0.25"/>
    <row r="903" ht="13.8" x14ac:dyDescent="0.25"/>
    <row r="904" ht="13.8" x14ac:dyDescent="0.25"/>
    <row r="905" ht="13.8" x14ac:dyDescent="0.25"/>
    <row r="906" ht="13.8" x14ac:dyDescent="0.25"/>
    <row r="907" ht="13.8" x14ac:dyDescent="0.25"/>
    <row r="908" ht="13.8" x14ac:dyDescent="0.25"/>
    <row r="909" ht="13.8" x14ac:dyDescent="0.25"/>
    <row r="910" ht="13.8" x14ac:dyDescent="0.25"/>
    <row r="911" ht="13.8" x14ac:dyDescent="0.25"/>
    <row r="912" ht="13.8" x14ac:dyDescent="0.25"/>
    <row r="913" ht="13.8" x14ac:dyDescent="0.25"/>
    <row r="914" ht="13.8" x14ac:dyDescent="0.25"/>
    <row r="915" ht="13.8" x14ac:dyDescent="0.25"/>
    <row r="916" ht="13.8" x14ac:dyDescent="0.25"/>
    <row r="917" ht="13.8" x14ac:dyDescent="0.25"/>
    <row r="918" ht="13.8" x14ac:dyDescent="0.25"/>
    <row r="919" ht="13.8" x14ac:dyDescent="0.25"/>
    <row r="920" ht="13.8" x14ac:dyDescent="0.25"/>
    <row r="921" ht="13.8" x14ac:dyDescent="0.25"/>
    <row r="922" ht="13.8" x14ac:dyDescent="0.25"/>
    <row r="923" ht="13.8" x14ac:dyDescent="0.25"/>
    <row r="924" ht="13.8" x14ac:dyDescent="0.25"/>
    <row r="925" ht="13.8" x14ac:dyDescent="0.25"/>
    <row r="926" ht="13.8" x14ac:dyDescent="0.25"/>
    <row r="927" ht="13.8" x14ac:dyDescent="0.25"/>
    <row r="928" ht="13.8" x14ac:dyDescent="0.25"/>
    <row r="929" ht="13.8" x14ac:dyDescent="0.25"/>
    <row r="930" ht="13.8" x14ac:dyDescent="0.25"/>
    <row r="931" ht="13.8" x14ac:dyDescent="0.25"/>
    <row r="932" ht="13.8" x14ac:dyDescent="0.25"/>
    <row r="933" ht="13.8" x14ac:dyDescent="0.25"/>
    <row r="934" ht="13.8" x14ac:dyDescent="0.25"/>
    <row r="935" ht="13.8" x14ac:dyDescent="0.25"/>
    <row r="936" ht="13.8" x14ac:dyDescent="0.25"/>
    <row r="937" ht="13.8" x14ac:dyDescent="0.25"/>
    <row r="938" ht="13.8" x14ac:dyDescent="0.25"/>
    <row r="939" ht="13.8" x14ac:dyDescent="0.25"/>
    <row r="940" ht="13.8" x14ac:dyDescent="0.25"/>
    <row r="941" ht="13.8" x14ac:dyDescent="0.25"/>
    <row r="942" ht="13.8" x14ac:dyDescent="0.25"/>
    <row r="943" ht="13.8" x14ac:dyDescent="0.25"/>
    <row r="944" ht="13.8" x14ac:dyDescent="0.25"/>
    <row r="945" ht="13.8" x14ac:dyDescent="0.25"/>
    <row r="946" ht="13.8" x14ac:dyDescent="0.25"/>
    <row r="947" ht="13.8" x14ac:dyDescent="0.25"/>
    <row r="948" ht="13.8" x14ac:dyDescent="0.25"/>
    <row r="949" ht="13.8" x14ac:dyDescent="0.25"/>
    <row r="950" ht="13.8" x14ac:dyDescent="0.25"/>
    <row r="951" ht="13.8" x14ac:dyDescent="0.25"/>
    <row r="952" ht="13.8" x14ac:dyDescent="0.25"/>
    <row r="953" ht="13.8" x14ac:dyDescent="0.25"/>
    <row r="954" ht="13.8" x14ac:dyDescent="0.25"/>
    <row r="955" ht="13.8" x14ac:dyDescent="0.25"/>
    <row r="956" ht="13.8" x14ac:dyDescent="0.25"/>
    <row r="957" ht="13.8" x14ac:dyDescent="0.25"/>
    <row r="958" ht="13.8" x14ac:dyDescent="0.25"/>
    <row r="959" ht="13.8" x14ac:dyDescent="0.25"/>
    <row r="960" ht="13.8" x14ac:dyDescent="0.25"/>
    <row r="961" ht="13.8" x14ac:dyDescent="0.25"/>
    <row r="962" ht="13.8" x14ac:dyDescent="0.25"/>
    <row r="963" ht="13.8" x14ac:dyDescent="0.25"/>
    <row r="964" ht="13.8" x14ac:dyDescent="0.25"/>
    <row r="965" ht="13.8" x14ac:dyDescent="0.25"/>
    <row r="966" ht="13.8" x14ac:dyDescent="0.25"/>
    <row r="967" ht="13.8" x14ac:dyDescent="0.25"/>
    <row r="968" ht="13.8" x14ac:dyDescent="0.25"/>
    <row r="969" ht="13.8" x14ac:dyDescent="0.25"/>
    <row r="970" ht="13.8" x14ac:dyDescent="0.25"/>
    <row r="971" ht="13.8" x14ac:dyDescent="0.25"/>
    <row r="972" ht="13.8" x14ac:dyDescent="0.25"/>
    <row r="973" ht="13.8" x14ac:dyDescent="0.25"/>
    <row r="974" ht="13.8" x14ac:dyDescent="0.25"/>
    <row r="975" ht="13.8" x14ac:dyDescent="0.25"/>
    <row r="976" ht="13.8" x14ac:dyDescent="0.25"/>
    <row r="977" ht="13.8" x14ac:dyDescent="0.25"/>
    <row r="978" ht="13.8" x14ac:dyDescent="0.25"/>
    <row r="979" ht="13.8" x14ac:dyDescent="0.25"/>
    <row r="980" ht="13.8" x14ac:dyDescent="0.25"/>
    <row r="981" ht="13.8" x14ac:dyDescent="0.25"/>
    <row r="982" ht="13.8" x14ac:dyDescent="0.25"/>
    <row r="983" ht="13.8" x14ac:dyDescent="0.25"/>
    <row r="984" ht="13.8" x14ac:dyDescent="0.25"/>
    <row r="985" ht="13.8" x14ac:dyDescent="0.25"/>
    <row r="986" ht="13.8" x14ac:dyDescent="0.25"/>
    <row r="987" ht="13.8" x14ac:dyDescent="0.25"/>
    <row r="988" ht="13.8" x14ac:dyDescent="0.25"/>
    <row r="989" ht="13.8" x14ac:dyDescent="0.25"/>
    <row r="990" ht="13.8" x14ac:dyDescent="0.25"/>
    <row r="991" ht="13.8" x14ac:dyDescent="0.25"/>
    <row r="992" ht="13.8" x14ac:dyDescent="0.25"/>
    <row r="993" ht="13.8" x14ac:dyDescent="0.25"/>
    <row r="994" ht="13.8" x14ac:dyDescent="0.25"/>
    <row r="995" ht="13.8" x14ac:dyDescent="0.25"/>
    <row r="996" ht="13.8" x14ac:dyDescent="0.25"/>
    <row r="997" ht="13.8" x14ac:dyDescent="0.25"/>
    <row r="998" ht="13.8" x14ac:dyDescent="0.25"/>
    <row r="999" ht="13.8" x14ac:dyDescent="0.25"/>
    <row r="1000" ht="13.8" x14ac:dyDescent="0.25"/>
    <row r="1001" ht="13.8" x14ac:dyDescent="0.25"/>
    <row r="1002" ht="13.8" x14ac:dyDescent="0.25"/>
    <row r="1003" ht="13.8" x14ac:dyDescent="0.25"/>
    <row r="1004" ht="13.8" x14ac:dyDescent="0.25"/>
    <row r="1005" ht="13.8" x14ac:dyDescent="0.25"/>
    <row r="1006" ht="13.8" x14ac:dyDescent="0.25"/>
    <row r="1007" ht="13.8" x14ac:dyDescent="0.25"/>
    <row r="1008" ht="13.8" x14ac:dyDescent="0.25"/>
    <row r="1009" ht="13.8" x14ac:dyDescent="0.25"/>
    <row r="1010" ht="13.8" x14ac:dyDescent="0.25"/>
    <row r="1011" ht="13.8" x14ac:dyDescent="0.25"/>
    <row r="1012" ht="13.8" x14ac:dyDescent="0.25"/>
    <row r="1013" ht="13.8" x14ac:dyDescent="0.25"/>
    <row r="1014" ht="13.8" x14ac:dyDescent="0.25"/>
    <row r="1015" ht="13.8" x14ac:dyDescent="0.25"/>
    <row r="1016" ht="13.8" x14ac:dyDescent="0.25"/>
    <row r="1017" ht="13.8" x14ac:dyDescent="0.25"/>
    <row r="1018" ht="13.8" x14ac:dyDescent="0.25"/>
    <row r="1019" ht="13.8" x14ac:dyDescent="0.25"/>
    <row r="1020" ht="13.8" x14ac:dyDescent="0.25"/>
    <row r="1021" ht="13.8" x14ac:dyDescent="0.25"/>
    <row r="1022" ht="13.8" x14ac:dyDescent="0.25"/>
    <row r="1023" ht="13.8" x14ac:dyDescent="0.25"/>
    <row r="1024" ht="13.8" x14ac:dyDescent="0.25"/>
    <row r="1025" ht="13.8" x14ac:dyDescent="0.25"/>
    <row r="1026" ht="13.8" x14ac:dyDescent="0.25"/>
    <row r="1027" ht="13.8" x14ac:dyDescent="0.25"/>
    <row r="1028" ht="13.8" x14ac:dyDescent="0.25"/>
    <row r="1029" ht="13.8" x14ac:dyDescent="0.25"/>
    <row r="1030" ht="13.8" x14ac:dyDescent="0.25"/>
    <row r="1031" ht="13.8" x14ac:dyDescent="0.25"/>
    <row r="1032" ht="13.8" x14ac:dyDescent="0.25"/>
    <row r="1033" ht="13.8" x14ac:dyDescent="0.25"/>
    <row r="1034" ht="13.8" x14ac:dyDescent="0.25"/>
    <row r="1035" ht="13.8" x14ac:dyDescent="0.25"/>
    <row r="1036" ht="13.8" x14ac:dyDescent="0.25"/>
    <row r="1037" ht="13.8" x14ac:dyDescent="0.25"/>
    <row r="1038" ht="13.8" x14ac:dyDescent="0.25"/>
    <row r="1039" ht="13.8" x14ac:dyDescent="0.25"/>
    <row r="1040" ht="13.8" x14ac:dyDescent="0.25"/>
    <row r="1041" ht="13.8" x14ac:dyDescent="0.25"/>
    <row r="1042" ht="13.8" x14ac:dyDescent="0.25"/>
  </sheetData>
  <mergeCells count="83">
    <mergeCell ref="A218:F218"/>
    <mergeCell ref="A219:F219"/>
    <mergeCell ref="A220:F220"/>
    <mergeCell ref="A221:F221"/>
    <mergeCell ref="A222:F222"/>
    <mergeCell ref="A217:F217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05:F205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193:F193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81:F181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69:F169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57:F157"/>
    <mergeCell ref="A123:I123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03:I103"/>
    <mergeCell ref="A1:J1"/>
    <mergeCell ref="A2:J2"/>
    <mergeCell ref="A3:J3"/>
    <mergeCell ref="B4:J4"/>
    <mergeCell ref="A5:J5"/>
  </mergeCells>
  <dataValidations count="4">
    <dataValidation type="list" allowBlank="1" sqref="D125:D134 D105:D114 D7:D88" xr:uid="{00000000-0002-0000-0300-000000000000}">
      <formula1>"AGP,CLH,CLT,COM,CTD,CTI,DES,DISP,ELE,ESG,EST,EXM,EXQ,EXR,FRQ,REV,VAGO"</formula1>
    </dataValidation>
    <dataValidation type="list" allowBlank="1" sqref="B105:B114" xr:uid="{00000000-0002-0000-0300-000001000000}">
      <formula1>"FDA,FDA-1,FDA-2,FDA-3,FDA-4"</formula1>
    </dataValidation>
    <dataValidation type="list" allowBlank="1" sqref="B7:B88" xr:uid="{00000000-0002-0000-0300-000002000000}">
      <formula1>"DAS,DAS-1,DAS-2,DAS-3,DAS-4,DAS-5,CAA-1,CAA-2,CAA-3,CAA-4,CAA-5"</formula1>
    </dataValidation>
    <dataValidation type="list" allowBlank="1" sqref="B125:B134" xr:uid="{00000000-0002-0000-0300-000003000000}">
      <formula1>"FGS-1,FGS-2,FGS-3,FGA-1,FGA-2,FGA-3"</formula1>
    </dataValidation>
  </dataValidations>
  <pageMargins left="0.74791666666666701" right="0.74791666666666701" top="0.98402777777777795" bottom="0.98402777777777795" header="0" footer="0"/>
  <pageSetup paperSize="9" orientation="portrait"/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7"/>
  <dimension ref="A1:AD1042"/>
  <sheetViews>
    <sheetView topLeftCell="A31" zoomScale="102" zoomScaleNormal="102" workbookViewId="0">
      <selection activeCell="D54" sqref="D54"/>
    </sheetView>
  </sheetViews>
  <sheetFormatPr defaultColWidth="12.59765625" defaultRowHeight="15" customHeight="1" x14ac:dyDescent="0.25"/>
  <cols>
    <col min="1" max="1" width="71" customWidth="1"/>
    <col min="2" max="2" width="12" customWidth="1"/>
    <col min="3" max="3" width="17.3984375" customWidth="1"/>
    <col min="4" max="4" width="14.5" customWidth="1"/>
    <col min="5" max="5" width="9.8984375" customWidth="1"/>
    <col min="6" max="6" width="52.8984375" customWidth="1"/>
    <col min="7" max="7" width="19.8984375" customWidth="1"/>
    <col min="8" max="8" width="18.19921875" customWidth="1"/>
    <col min="9" max="9" width="17.8984375" customWidth="1"/>
    <col min="10" max="10" width="15" customWidth="1"/>
    <col min="11" max="16" width="8" customWidth="1"/>
    <col min="17" max="17" width="43.8984375" customWidth="1"/>
    <col min="18" max="30" width="8" customWidth="1"/>
  </cols>
  <sheetData>
    <row r="1" spans="1:30" ht="21" x14ac:dyDescent="0.4">
      <c r="A1" s="76" t="s">
        <v>179</v>
      </c>
      <c r="B1" s="70"/>
      <c r="C1" s="70"/>
      <c r="D1" s="70"/>
      <c r="E1" s="70"/>
      <c r="F1" s="70"/>
      <c r="G1" s="70"/>
      <c r="H1" s="70"/>
      <c r="I1" s="70"/>
      <c r="J1" s="7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0" ht="21" x14ac:dyDescent="0.4">
      <c r="A2" s="77" t="s">
        <v>178</v>
      </c>
      <c r="B2" s="66"/>
      <c r="C2" s="66"/>
      <c r="D2" s="66"/>
      <c r="E2" s="66"/>
      <c r="F2" s="66"/>
      <c r="G2" s="66"/>
      <c r="H2" s="66"/>
      <c r="I2" s="66"/>
      <c r="J2" s="6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30" ht="21" x14ac:dyDescent="0.35">
      <c r="A3" s="77" t="s">
        <v>180</v>
      </c>
      <c r="B3" s="66"/>
      <c r="C3" s="66"/>
      <c r="D3" s="66"/>
      <c r="E3" s="66"/>
      <c r="F3" s="66"/>
      <c r="G3" s="66"/>
      <c r="H3" s="66"/>
      <c r="I3" s="66"/>
      <c r="J3" s="66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</row>
    <row r="4" spans="1:30" ht="13.8" x14ac:dyDescent="0.25">
      <c r="A4" s="4" t="s">
        <v>307</v>
      </c>
      <c r="B4" s="78"/>
      <c r="C4" s="66"/>
      <c r="D4" s="66"/>
      <c r="E4" s="66"/>
      <c r="F4" s="66"/>
      <c r="G4" s="66"/>
      <c r="H4" s="66"/>
      <c r="I4" s="66"/>
      <c r="J4" s="67"/>
      <c r="K4" s="5"/>
    </row>
    <row r="5" spans="1:30" ht="14.4" x14ac:dyDescent="0.25">
      <c r="A5" s="74" t="s">
        <v>0</v>
      </c>
      <c r="B5" s="66"/>
      <c r="C5" s="66"/>
      <c r="D5" s="66"/>
      <c r="E5" s="66"/>
      <c r="F5" s="66"/>
      <c r="G5" s="66"/>
      <c r="H5" s="66"/>
      <c r="I5" s="66"/>
      <c r="J5" s="67"/>
      <c r="K5" s="6"/>
      <c r="L5" s="7"/>
      <c r="M5" s="8"/>
      <c r="N5" s="8"/>
      <c r="O5" s="8"/>
      <c r="P5" s="8"/>
      <c r="Q5" s="8"/>
    </row>
    <row r="6" spans="1:30" ht="27.6" x14ac:dyDescent="0.25">
      <c r="A6" s="52" t="s">
        <v>1</v>
      </c>
      <c r="B6" s="52" t="s">
        <v>2</v>
      </c>
      <c r="C6" s="52" t="s">
        <v>3</v>
      </c>
      <c r="D6" s="52" t="s">
        <v>4</v>
      </c>
      <c r="E6" s="9" t="s">
        <v>5</v>
      </c>
      <c r="F6" s="52" t="s">
        <v>6</v>
      </c>
      <c r="G6" s="9" t="s">
        <v>7</v>
      </c>
      <c r="H6" s="9" t="s">
        <v>8</v>
      </c>
      <c r="I6" s="9" t="s">
        <v>9</v>
      </c>
      <c r="J6" s="9" t="s">
        <v>10</v>
      </c>
      <c r="K6" s="10"/>
      <c r="L6" s="11"/>
      <c r="M6" s="11"/>
      <c r="N6" s="11"/>
      <c r="O6" s="11"/>
      <c r="P6" s="11"/>
      <c r="Q6" s="11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</row>
    <row r="7" spans="1:30" ht="14.4" x14ac:dyDescent="0.25">
      <c r="A7" s="57" t="s">
        <v>181</v>
      </c>
      <c r="B7" s="55" t="s">
        <v>21</v>
      </c>
      <c r="C7" s="55" t="s">
        <v>238</v>
      </c>
      <c r="D7" s="56" t="s">
        <v>305</v>
      </c>
      <c r="E7" s="58">
        <v>1</v>
      </c>
      <c r="F7" s="57" t="s">
        <v>239</v>
      </c>
      <c r="G7" s="59">
        <v>0</v>
      </c>
      <c r="H7" s="16">
        <v>0</v>
      </c>
      <c r="I7" s="16">
        <v>12160</v>
      </c>
      <c r="J7" s="17">
        <f t="shared" ref="J7:J84" si="0">SUM(G7:I7)</f>
        <v>12160</v>
      </c>
      <c r="K7" s="18"/>
      <c r="L7" s="18"/>
      <c r="M7" s="18"/>
      <c r="N7" s="18"/>
      <c r="O7" s="18"/>
      <c r="P7" s="18"/>
      <c r="Q7" s="18"/>
      <c r="R7" s="19"/>
      <c r="S7" s="19"/>
      <c r="T7" s="19"/>
      <c r="U7" s="19"/>
      <c r="V7" s="19"/>
      <c r="W7" s="19"/>
      <c r="X7" s="19"/>
      <c r="Y7" s="19"/>
      <c r="Z7" s="19"/>
      <c r="AA7" s="5"/>
      <c r="AB7" s="5"/>
      <c r="AC7" s="5"/>
      <c r="AD7" s="5"/>
    </row>
    <row r="8" spans="1:30" ht="14.4" x14ac:dyDescent="0.25">
      <c r="A8" s="57" t="s">
        <v>182</v>
      </c>
      <c r="B8" s="56" t="s">
        <v>21</v>
      </c>
      <c r="C8" s="55" t="s">
        <v>238</v>
      </c>
      <c r="D8" s="56" t="s">
        <v>305</v>
      </c>
      <c r="E8" s="58">
        <v>1</v>
      </c>
      <c r="F8" s="57" t="s">
        <v>240</v>
      </c>
      <c r="G8" s="59">
        <v>0</v>
      </c>
      <c r="H8" s="16">
        <v>0</v>
      </c>
      <c r="I8" s="16">
        <v>10400</v>
      </c>
      <c r="J8" s="17">
        <f t="shared" si="0"/>
        <v>10400</v>
      </c>
      <c r="K8" s="18"/>
      <c r="L8" s="18"/>
      <c r="M8" s="18"/>
      <c r="N8" s="18"/>
      <c r="O8" s="18"/>
      <c r="P8" s="18"/>
      <c r="Q8" s="18"/>
      <c r="R8" s="51"/>
      <c r="S8" s="51"/>
      <c r="T8" s="51"/>
      <c r="U8" s="51"/>
      <c r="V8" s="51"/>
      <c r="W8" s="51"/>
      <c r="X8" s="51"/>
      <c r="Y8" s="51"/>
      <c r="Z8" s="51"/>
      <c r="AA8" s="5"/>
      <c r="AB8" s="5"/>
      <c r="AC8" s="5"/>
      <c r="AD8" s="5"/>
    </row>
    <row r="9" spans="1:30" ht="14.4" x14ac:dyDescent="0.25">
      <c r="A9" s="57" t="s">
        <v>183</v>
      </c>
      <c r="B9" s="56" t="s">
        <v>21</v>
      </c>
      <c r="C9" s="55" t="s">
        <v>238</v>
      </c>
      <c r="D9" s="56" t="s">
        <v>305</v>
      </c>
      <c r="E9" s="58">
        <v>1</v>
      </c>
      <c r="F9" s="57" t="s">
        <v>241</v>
      </c>
      <c r="G9" s="59">
        <v>0</v>
      </c>
      <c r="H9" s="16">
        <v>0</v>
      </c>
      <c r="I9" s="16">
        <v>10400</v>
      </c>
      <c r="J9" s="17">
        <f t="shared" si="0"/>
        <v>10400</v>
      </c>
      <c r="K9" s="18"/>
      <c r="L9" s="18"/>
      <c r="M9" s="18"/>
      <c r="N9" s="18"/>
      <c r="O9" s="18"/>
      <c r="P9" s="18"/>
      <c r="Q9" s="18"/>
      <c r="R9" s="51"/>
      <c r="S9" s="51"/>
      <c r="T9" s="51"/>
      <c r="U9" s="51"/>
      <c r="V9" s="51"/>
      <c r="W9" s="51"/>
      <c r="X9" s="51"/>
      <c r="Y9" s="51"/>
      <c r="Z9" s="51"/>
      <c r="AA9" s="5"/>
      <c r="AB9" s="5"/>
      <c r="AC9" s="5"/>
      <c r="AD9" s="5"/>
    </row>
    <row r="10" spans="1:30" ht="14.4" x14ac:dyDescent="0.25">
      <c r="A10" s="57" t="s">
        <v>184</v>
      </c>
      <c r="B10" s="56" t="s">
        <v>21</v>
      </c>
      <c r="C10" s="55" t="s">
        <v>238</v>
      </c>
      <c r="D10" s="56" t="s">
        <v>304</v>
      </c>
      <c r="E10" s="58">
        <v>1</v>
      </c>
      <c r="F10" s="57" t="s">
        <v>242</v>
      </c>
      <c r="G10" s="59">
        <v>0</v>
      </c>
      <c r="H10" s="16">
        <v>2600</v>
      </c>
      <c r="I10" s="16">
        <v>10400</v>
      </c>
      <c r="J10" s="17">
        <f t="shared" si="0"/>
        <v>13000</v>
      </c>
      <c r="K10" s="18"/>
      <c r="L10" s="18"/>
      <c r="M10" s="18"/>
      <c r="N10" s="18"/>
      <c r="O10" s="18"/>
      <c r="P10" s="18"/>
      <c r="Q10" s="18"/>
      <c r="R10" s="51"/>
      <c r="S10" s="51"/>
      <c r="T10" s="51"/>
      <c r="U10" s="51"/>
      <c r="V10" s="51"/>
      <c r="W10" s="51"/>
      <c r="X10" s="51"/>
      <c r="Y10" s="51"/>
      <c r="Z10" s="51"/>
      <c r="AA10" s="5"/>
      <c r="AB10" s="5"/>
      <c r="AC10" s="5"/>
      <c r="AD10" s="5"/>
    </row>
    <row r="11" spans="1:30" ht="14.4" x14ac:dyDescent="0.25">
      <c r="A11" s="57" t="s">
        <v>185</v>
      </c>
      <c r="B11" s="56" t="s">
        <v>25</v>
      </c>
      <c r="C11" s="55" t="s">
        <v>238</v>
      </c>
      <c r="D11" s="56" t="s">
        <v>304</v>
      </c>
      <c r="E11" s="58">
        <v>1</v>
      </c>
      <c r="F11" s="57" t="s">
        <v>243</v>
      </c>
      <c r="G11" s="59">
        <v>0</v>
      </c>
      <c r="H11" s="16">
        <v>1461.77</v>
      </c>
      <c r="I11" s="16">
        <v>5847.08</v>
      </c>
      <c r="J11" s="17">
        <f t="shared" si="0"/>
        <v>7308.85</v>
      </c>
      <c r="K11" s="18"/>
      <c r="L11" s="18"/>
      <c r="M11" s="18"/>
      <c r="N11" s="18"/>
      <c r="O11" s="18"/>
      <c r="P11" s="18"/>
      <c r="Q11" s="18"/>
      <c r="R11" s="51"/>
      <c r="S11" s="51"/>
      <c r="T11" s="51"/>
      <c r="U11" s="51"/>
      <c r="V11" s="51"/>
      <c r="W11" s="51"/>
      <c r="X11" s="51"/>
      <c r="Y11" s="51"/>
      <c r="Z11" s="51"/>
      <c r="AA11" s="5"/>
      <c r="AB11" s="5"/>
      <c r="AC11" s="5"/>
      <c r="AD11" s="5"/>
    </row>
    <row r="12" spans="1:30" ht="14.4" x14ac:dyDescent="0.25">
      <c r="A12" s="57" t="s">
        <v>186</v>
      </c>
      <c r="B12" s="56" t="s">
        <v>25</v>
      </c>
      <c r="C12" s="55" t="s">
        <v>238</v>
      </c>
      <c r="D12" s="56" t="s">
        <v>305</v>
      </c>
      <c r="E12" s="58">
        <v>1</v>
      </c>
      <c r="F12" s="57" t="s">
        <v>244</v>
      </c>
      <c r="G12" s="59">
        <v>0</v>
      </c>
      <c r="H12" s="16">
        <v>0</v>
      </c>
      <c r="I12" s="16">
        <v>5847.08</v>
      </c>
      <c r="J12" s="17">
        <f t="shared" si="0"/>
        <v>5847.08</v>
      </c>
      <c r="K12" s="18"/>
      <c r="L12" s="18"/>
      <c r="M12" s="18"/>
      <c r="N12" s="18"/>
      <c r="O12" s="18"/>
      <c r="P12" s="18"/>
      <c r="Q12" s="18"/>
      <c r="R12" s="51"/>
      <c r="S12" s="51"/>
      <c r="T12" s="51"/>
      <c r="U12" s="51"/>
      <c r="V12" s="51"/>
      <c r="W12" s="51"/>
      <c r="X12" s="51"/>
      <c r="Y12" s="51"/>
      <c r="Z12" s="51"/>
      <c r="AA12" s="5"/>
      <c r="AB12" s="5"/>
      <c r="AC12" s="5"/>
      <c r="AD12" s="5"/>
    </row>
    <row r="13" spans="1:30" ht="14.4" x14ac:dyDescent="0.25">
      <c r="A13" s="57" t="s">
        <v>187</v>
      </c>
      <c r="B13" s="56" t="s">
        <v>25</v>
      </c>
      <c r="C13" s="55" t="s">
        <v>238</v>
      </c>
      <c r="D13" s="56" t="s">
        <v>304</v>
      </c>
      <c r="E13" s="58">
        <v>1</v>
      </c>
      <c r="F13" s="57" t="s">
        <v>245</v>
      </c>
      <c r="G13" s="59">
        <v>0</v>
      </c>
      <c r="H13" s="16">
        <v>1461.77</v>
      </c>
      <c r="I13" s="16">
        <v>5847.08</v>
      </c>
      <c r="J13" s="17">
        <f t="shared" si="0"/>
        <v>7308.85</v>
      </c>
      <c r="K13" s="18"/>
      <c r="L13" s="18"/>
      <c r="M13" s="18"/>
      <c r="N13" s="18"/>
      <c r="O13" s="18"/>
      <c r="P13" s="18"/>
      <c r="Q13" s="18"/>
      <c r="R13" s="51"/>
      <c r="S13" s="51"/>
      <c r="T13" s="51"/>
      <c r="U13" s="51"/>
      <c r="V13" s="51"/>
      <c r="W13" s="51"/>
      <c r="X13" s="51"/>
      <c r="Y13" s="51"/>
      <c r="Z13" s="51"/>
      <c r="AA13" s="5"/>
      <c r="AB13" s="5"/>
      <c r="AC13" s="5"/>
      <c r="AD13" s="5"/>
    </row>
    <row r="14" spans="1:30" ht="14.4" x14ac:dyDescent="0.25">
      <c r="A14" s="57" t="s">
        <v>188</v>
      </c>
      <c r="B14" s="56" t="s">
        <v>25</v>
      </c>
      <c r="C14" s="55" t="s">
        <v>238</v>
      </c>
      <c r="D14" s="56" t="s">
        <v>304</v>
      </c>
      <c r="E14" s="58">
        <v>1</v>
      </c>
      <c r="F14" s="57" t="s">
        <v>246</v>
      </c>
      <c r="G14" s="59">
        <v>0</v>
      </c>
      <c r="H14" s="16">
        <v>1461.77</v>
      </c>
      <c r="I14" s="16">
        <v>5847.08</v>
      </c>
      <c r="J14" s="17">
        <f t="shared" si="0"/>
        <v>7308.85</v>
      </c>
      <c r="K14" s="18"/>
      <c r="L14" s="18"/>
      <c r="M14" s="18"/>
      <c r="N14" s="18"/>
      <c r="O14" s="18"/>
      <c r="P14" s="18"/>
      <c r="Q14" s="18"/>
      <c r="R14" s="51"/>
      <c r="S14" s="51"/>
      <c r="T14" s="51"/>
      <c r="U14" s="51"/>
      <c r="V14" s="51"/>
      <c r="W14" s="51"/>
      <c r="X14" s="51"/>
      <c r="Y14" s="51"/>
      <c r="Z14" s="51"/>
      <c r="AA14" s="5"/>
      <c r="AB14" s="5"/>
      <c r="AC14" s="5"/>
      <c r="AD14" s="5"/>
    </row>
    <row r="15" spans="1:30" ht="14.4" x14ac:dyDescent="0.25">
      <c r="A15" s="57" t="s">
        <v>189</v>
      </c>
      <c r="B15" s="56" t="s">
        <v>25</v>
      </c>
      <c r="C15" s="55" t="s">
        <v>238</v>
      </c>
      <c r="D15" s="56" t="s">
        <v>304</v>
      </c>
      <c r="E15" s="58">
        <v>1</v>
      </c>
      <c r="F15" s="57" t="s">
        <v>247</v>
      </c>
      <c r="G15" s="59">
        <v>0</v>
      </c>
      <c r="H15" s="16">
        <v>1461.77</v>
      </c>
      <c r="I15" s="16">
        <v>5847.08</v>
      </c>
      <c r="J15" s="17">
        <f t="shared" si="0"/>
        <v>7308.85</v>
      </c>
      <c r="K15" s="18"/>
      <c r="L15" s="18"/>
      <c r="M15" s="18"/>
      <c r="N15" s="18"/>
      <c r="O15" s="18"/>
      <c r="P15" s="18"/>
      <c r="Q15" s="18"/>
      <c r="R15" s="51"/>
      <c r="S15" s="51"/>
      <c r="T15" s="51"/>
      <c r="U15" s="51"/>
      <c r="V15" s="51"/>
      <c r="W15" s="51"/>
      <c r="X15" s="51"/>
      <c r="Y15" s="51"/>
      <c r="Z15" s="51"/>
      <c r="AA15" s="5"/>
      <c r="AB15" s="5"/>
      <c r="AC15" s="5"/>
      <c r="AD15" s="5"/>
    </row>
    <row r="16" spans="1:30" ht="14.4" x14ac:dyDescent="0.25">
      <c r="A16" s="57" t="s">
        <v>190</v>
      </c>
      <c r="B16" s="56" t="s">
        <v>25</v>
      </c>
      <c r="C16" s="55" t="s">
        <v>238</v>
      </c>
      <c r="D16" s="56" t="s">
        <v>304</v>
      </c>
      <c r="E16" s="58">
        <v>1</v>
      </c>
      <c r="F16" s="57" t="s">
        <v>248</v>
      </c>
      <c r="G16" s="59">
        <v>0</v>
      </c>
      <c r="H16" s="16">
        <v>1461.77</v>
      </c>
      <c r="I16" s="16">
        <v>5847.08</v>
      </c>
      <c r="J16" s="17">
        <f t="shared" si="0"/>
        <v>7308.85</v>
      </c>
      <c r="K16" s="18"/>
      <c r="L16" s="18"/>
      <c r="M16" s="18"/>
      <c r="N16" s="18"/>
      <c r="O16" s="18"/>
      <c r="P16" s="18"/>
      <c r="Q16" s="18"/>
      <c r="R16" s="51"/>
      <c r="S16" s="51"/>
      <c r="T16" s="51"/>
      <c r="U16" s="51"/>
      <c r="V16" s="51"/>
      <c r="W16" s="51"/>
      <c r="X16" s="51"/>
      <c r="Y16" s="51"/>
      <c r="Z16" s="51"/>
      <c r="AA16" s="5"/>
      <c r="AB16" s="5"/>
      <c r="AC16" s="5"/>
      <c r="AD16" s="5"/>
    </row>
    <row r="17" spans="1:30" ht="14.4" x14ac:dyDescent="0.25">
      <c r="A17" s="57" t="s">
        <v>191</v>
      </c>
      <c r="B17" s="56" t="s">
        <v>29</v>
      </c>
      <c r="C17" s="55" t="s">
        <v>238</v>
      </c>
      <c r="D17" s="56" t="s">
        <v>304</v>
      </c>
      <c r="E17" s="58">
        <v>1</v>
      </c>
      <c r="F17" s="57" t="s">
        <v>249</v>
      </c>
      <c r="G17" s="59">
        <v>0</v>
      </c>
      <c r="H17" s="16">
        <v>1129.55</v>
      </c>
      <c r="I17" s="16">
        <v>4518.2</v>
      </c>
      <c r="J17" s="17">
        <f t="shared" si="0"/>
        <v>5647.75</v>
      </c>
      <c r="K17" s="18"/>
      <c r="L17" s="18"/>
      <c r="M17" s="18"/>
      <c r="N17" s="18"/>
      <c r="O17" s="18"/>
      <c r="P17" s="18"/>
      <c r="Q17" s="18"/>
      <c r="R17" s="51"/>
      <c r="S17" s="51"/>
      <c r="T17" s="51"/>
      <c r="U17" s="51"/>
      <c r="V17" s="51"/>
      <c r="W17" s="51"/>
      <c r="X17" s="51"/>
      <c r="Y17" s="51"/>
      <c r="Z17" s="51"/>
      <c r="AA17" s="5"/>
      <c r="AB17" s="5"/>
      <c r="AC17" s="5"/>
      <c r="AD17" s="5"/>
    </row>
    <row r="18" spans="1:30" ht="14.4" x14ac:dyDescent="0.25">
      <c r="A18" s="57" t="s">
        <v>192</v>
      </c>
      <c r="B18" s="56" t="s">
        <v>29</v>
      </c>
      <c r="C18" s="55" t="s">
        <v>238</v>
      </c>
      <c r="D18" s="56" t="s">
        <v>304</v>
      </c>
      <c r="E18" s="58">
        <v>1</v>
      </c>
      <c r="F18" s="57" t="s">
        <v>250</v>
      </c>
      <c r="G18" s="59">
        <v>0</v>
      </c>
      <c r="H18" s="16">
        <v>1129.55</v>
      </c>
      <c r="I18" s="16">
        <v>4518.2</v>
      </c>
      <c r="J18" s="17">
        <f t="shared" si="0"/>
        <v>5647.75</v>
      </c>
      <c r="K18" s="18"/>
      <c r="L18" s="18"/>
      <c r="M18" s="18"/>
      <c r="N18" s="18"/>
      <c r="O18" s="18"/>
      <c r="P18" s="18"/>
      <c r="Q18" s="18"/>
      <c r="R18" s="51"/>
      <c r="S18" s="51"/>
      <c r="T18" s="51"/>
      <c r="U18" s="51"/>
      <c r="V18" s="51"/>
      <c r="W18" s="51"/>
      <c r="X18" s="51"/>
      <c r="Y18" s="51"/>
      <c r="Z18" s="51"/>
      <c r="AA18" s="5"/>
      <c r="AB18" s="5"/>
      <c r="AC18" s="5"/>
      <c r="AD18" s="5"/>
    </row>
    <row r="19" spans="1:30" ht="14.4" x14ac:dyDescent="0.25">
      <c r="A19" s="57" t="s">
        <v>191</v>
      </c>
      <c r="B19" s="56" t="s">
        <v>29</v>
      </c>
      <c r="C19" s="55" t="s">
        <v>238</v>
      </c>
      <c r="D19" s="56" t="s">
        <v>304</v>
      </c>
      <c r="E19" s="58">
        <v>1</v>
      </c>
      <c r="F19" s="57" t="s">
        <v>251</v>
      </c>
      <c r="G19" s="59">
        <v>0</v>
      </c>
      <c r="H19" s="16">
        <v>1129.55</v>
      </c>
      <c r="I19" s="16">
        <v>4518.2</v>
      </c>
      <c r="J19" s="17">
        <f t="shared" si="0"/>
        <v>5647.75</v>
      </c>
      <c r="K19" s="18"/>
      <c r="L19" s="18"/>
      <c r="M19" s="18"/>
      <c r="N19" s="18"/>
      <c r="O19" s="18"/>
      <c r="P19" s="18"/>
      <c r="Q19" s="18"/>
      <c r="R19" s="51"/>
      <c r="S19" s="51"/>
      <c r="T19" s="51"/>
      <c r="U19" s="51"/>
      <c r="V19" s="51"/>
      <c r="W19" s="51"/>
      <c r="X19" s="51"/>
      <c r="Y19" s="51"/>
      <c r="Z19" s="51"/>
      <c r="AA19" s="5"/>
      <c r="AB19" s="5"/>
      <c r="AC19" s="5"/>
      <c r="AD19" s="5"/>
    </row>
    <row r="20" spans="1:30" ht="14.4" x14ac:dyDescent="0.25">
      <c r="A20" s="57" t="s">
        <v>193</v>
      </c>
      <c r="B20" s="56" t="s">
        <v>29</v>
      </c>
      <c r="C20" s="55" t="s">
        <v>238</v>
      </c>
      <c r="D20" s="56" t="s">
        <v>304</v>
      </c>
      <c r="E20" s="58">
        <v>1</v>
      </c>
      <c r="F20" s="57" t="s">
        <v>252</v>
      </c>
      <c r="G20" s="59">
        <v>0</v>
      </c>
      <c r="H20" s="16">
        <v>1129.55</v>
      </c>
      <c r="I20" s="16">
        <v>4518.2</v>
      </c>
      <c r="J20" s="17">
        <f t="shared" si="0"/>
        <v>5647.75</v>
      </c>
      <c r="K20" s="18"/>
      <c r="L20" s="18"/>
      <c r="M20" s="18"/>
      <c r="N20" s="18"/>
      <c r="O20" s="18"/>
      <c r="P20" s="18"/>
      <c r="Q20" s="18"/>
      <c r="R20" s="51"/>
      <c r="S20" s="51"/>
      <c r="T20" s="51"/>
      <c r="U20" s="51"/>
      <c r="V20" s="51"/>
      <c r="W20" s="51"/>
      <c r="X20" s="51"/>
      <c r="Y20" s="51"/>
      <c r="Z20" s="51"/>
      <c r="AA20" s="5"/>
      <c r="AB20" s="5"/>
      <c r="AC20" s="5"/>
      <c r="AD20" s="5"/>
    </row>
    <row r="21" spans="1:30" ht="14.4" x14ac:dyDescent="0.25">
      <c r="A21" s="57" t="s">
        <v>194</v>
      </c>
      <c r="B21" s="56" t="s">
        <v>29</v>
      </c>
      <c r="C21" s="55" t="s">
        <v>238</v>
      </c>
      <c r="D21" s="56" t="s">
        <v>304</v>
      </c>
      <c r="E21" s="58">
        <v>1</v>
      </c>
      <c r="F21" s="57" t="s">
        <v>253</v>
      </c>
      <c r="G21" s="59">
        <v>0</v>
      </c>
      <c r="H21" s="16">
        <v>1129.55</v>
      </c>
      <c r="I21" s="16">
        <v>4518.2</v>
      </c>
      <c r="J21" s="17">
        <f t="shared" si="0"/>
        <v>5647.75</v>
      </c>
      <c r="K21" s="18"/>
      <c r="L21" s="18"/>
      <c r="M21" s="18"/>
      <c r="N21" s="18"/>
      <c r="O21" s="18"/>
      <c r="P21" s="18"/>
      <c r="Q21" s="18"/>
      <c r="R21" s="51"/>
      <c r="S21" s="51"/>
      <c r="T21" s="51"/>
      <c r="U21" s="51"/>
      <c r="V21" s="51"/>
      <c r="W21" s="51"/>
      <c r="X21" s="51"/>
      <c r="Y21" s="51"/>
      <c r="Z21" s="51"/>
      <c r="AA21" s="5"/>
      <c r="AB21" s="5"/>
      <c r="AC21" s="5"/>
      <c r="AD21" s="5"/>
    </row>
    <row r="22" spans="1:30" ht="14.4" x14ac:dyDescent="0.25">
      <c r="A22" s="57" t="s">
        <v>195</v>
      </c>
      <c r="B22" s="56" t="s">
        <v>29</v>
      </c>
      <c r="C22" s="55" t="s">
        <v>238</v>
      </c>
      <c r="D22" s="56" t="s">
        <v>304</v>
      </c>
      <c r="E22" s="58">
        <v>1</v>
      </c>
      <c r="F22" s="57" t="s">
        <v>254</v>
      </c>
      <c r="G22" s="59">
        <v>0</v>
      </c>
      <c r="H22" s="16">
        <v>1129.55</v>
      </c>
      <c r="I22" s="16">
        <v>4518.2</v>
      </c>
      <c r="J22" s="17">
        <f t="shared" si="0"/>
        <v>5647.75</v>
      </c>
      <c r="K22" s="18"/>
      <c r="L22" s="18"/>
      <c r="M22" s="18"/>
      <c r="N22" s="18"/>
      <c r="O22" s="18"/>
      <c r="P22" s="18"/>
      <c r="Q22" s="18"/>
      <c r="R22" s="51"/>
      <c r="S22" s="51"/>
      <c r="T22" s="51"/>
      <c r="U22" s="51"/>
      <c r="V22" s="51"/>
      <c r="W22" s="51"/>
      <c r="X22" s="51"/>
      <c r="Y22" s="51"/>
      <c r="Z22" s="51"/>
      <c r="AA22" s="5"/>
      <c r="AB22" s="5"/>
      <c r="AC22" s="5"/>
      <c r="AD22" s="5"/>
    </row>
    <row r="23" spans="1:30" ht="14.4" x14ac:dyDescent="0.25">
      <c r="A23" s="57" t="s">
        <v>196</v>
      </c>
      <c r="B23" s="56" t="s">
        <v>29</v>
      </c>
      <c r="C23" s="55" t="s">
        <v>238</v>
      </c>
      <c r="D23" s="56" t="s">
        <v>304</v>
      </c>
      <c r="E23" s="58">
        <v>1</v>
      </c>
      <c r="F23" s="57" t="s">
        <v>255</v>
      </c>
      <c r="G23" s="59">
        <v>0</v>
      </c>
      <c r="H23" s="16">
        <v>1129.55</v>
      </c>
      <c r="I23" s="16">
        <v>4518.2</v>
      </c>
      <c r="J23" s="17">
        <f t="shared" si="0"/>
        <v>5647.75</v>
      </c>
      <c r="K23" s="18"/>
      <c r="L23" s="18"/>
      <c r="M23" s="18"/>
      <c r="N23" s="18"/>
      <c r="O23" s="18"/>
      <c r="P23" s="18"/>
      <c r="Q23" s="18"/>
      <c r="R23" s="51"/>
      <c r="S23" s="51"/>
      <c r="T23" s="51"/>
      <c r="U23" s="51"/>
      <c r="V23" s="51"/>
      <c r="W23" s="51"/>
      <c r="X23" s="51"/>
      <c r="Y23" s="51"/>
      <c r="Z23" s="51"/>
      <c r="AA23" s="5"/>
      <c r="AB23" s="5"/>
      <c r="AC23" s="5"/>
      <c r="AD23" s="5"/>
    </row>
    <row r="24" spans="1:30" ht="14.4" x14ac:dyDescent="0.25">
      <c r="A24" s="57" t="s">
        <v>320</v>
      </c>
      <c r="B24" s="56" t="s">
        <v>29</v>
      </c>
      <c r="C24" s="55" t="s">
        <v>238</v>
      </c>
      <c r="D24" s="56" t="s">
        <v>305</v>
      </c>
      <c r="E24" s="58">
        <v>1</v>
      </c>
      <c r="F24" s="57" t="s">
        <v>321</v>
      </c>
      <c r="G24" s="59">
        <v>0</v>
      </c>
      <c r="H24" s="16">
        <v>0</v>
      </c>
      <c r="I24" s="16">
        <v>4518.2</v>
      </c>
      <c r="J24" s="17">
        <f t="shared" ref="J24" si="1">SUM(G24:I24)</f>
        <v>4518.2</v>
      </c>
      <c r="K24" s="18"/>
      <c r="L24" s="18"/>
      <c r="M24" s="18"/>
      <c r="N24" s="18"/>
      <c r="O24" s="18"/>
      <c r="P24" s="18"/>
      <c r="Q24" s="18"/>
      <c r="R24" s="51"/>
      <c r="S24" s="51"/>
      <c r="T24" s="51"/>
      <c r="U24" s="51"/>
      <c r="V24" s="51"/>
      <c r="W24" s="51"/>
      <c r="X24" s="51"/>
      <c r="Y24" s="51"/>
      <c r="Z24" s="51"/>
      <c r="AA24" s="5"/>
      <c r="AB24" s="5"/>
      <c r="AC24" s="5"/>
      <c r="AD24" s="5"/>
    </row>
    <row r="25" spans="1:30" ht="14.4" x14ac:dyDescent="0.25">
      <c r="A25" s="57" t="s">
        <v>197</v>
      </c>
      <c r="B25" s="56" t="s">
        <v>29</v>
      </c>
      <c r="C25" s="55" t="s">
        <v>238</v>
      </c>
      <c r="D25" s="56" t="s">
        <v>303</v>
      </c>
      <c r="E25" s="58">
        <v>1</v>
      </c>
      <c r="F25" s="57"/>
      <c r="G25" s="59"/>
      <c r="H25" s="16"/>
      <c r="I25" s="16"/>
      <c r="J25" s="17"/>
      <c r="K25" s="18"/>
      <c r="L25" s="18"/>
      <c r="M25" s="18"/>
      <c r="N25" s="18"/>
      <c r="O25" s="18"/>
      <c r="P25" s="18"/>
      <c r="Q25" s="18"/>
      <c r="R25" s="51"/>
      <c r="S25" s="51"/>
      <c r="T25" s="51"/>
      <c r="U25" s="51"/>
      <c r="V25" s="51"/>
      <c r="W25" s="51"/>
      <c r="X25" s="51"/>
      <c r="Y25" s="51"/>
      <c r="Z25" s="51"/>
      <c r="AA25" s="5"/>
      <c r="AB25" s="5"/>
      <c r="AC25" s="5"/>
      <c r="AD25" s="5"/>
    </row>
    <row r="26" spans="1:30" ht="14.4" x14ac:dyDescent="0.25">
      <c r="A26" s="57" t="s">
        <v>197</v>
      </c>
      <c r="B26" s="56" t="s">
        <v>29</v>
      </c>
      <c r="C26" s="55" t="s">
        <v>238</v>
      </c>
      <c r="D26" s="56" t="s">
        <v>303</v>
      </c>
      <c r="E26" s="58">
        <v>1</v>
      </c>
      <c r="F26" s="57"/>
      <c r="G26" s="59"/>
      <c r="H26" s="16"/>
      <c r="I26" s="16"/>
      <c r="J26" s="17"/>
      <c r="K26" s="18"/>
      <c r="L26" s="18"/>
      <c r="M26" s="18"/>
      <c r="N26" s="18"/>
      <c r="O26" s="18"/>
      <c r="P26" s="18"/>
      <c r="Q26" s="18"/>
      <c r="R26" s="51"/>
      <c r="S26" s="51"/>
      <c r="T26" s="51"/>
      <c r="U26" s="51"/>
      <c r="V26" s="51"/>
      <c r="W26" s="51"/>
      <c r="X26" s="51"/>
      <c r="Y26" s="51"/>
      <c r="Z26" s="51"/>
      <c r="AA26" s="5"/>
      <c r="AB26" s="5"/>
      <c r="AC26" s="5"/>
      <c r="AD26" s="5"/>
    </row>
    <row r="27" spans="1:30" ht="14.4" x14ac:dyDescent="0.25">
      <c r="A27" s="57" t="s">
        <v>198</v>
      </c>
      <c r="B27" s="56" t="s">
        <v>29</v>
      </c>
      <c r="C27" s="55" t="s">
        <v>238</v>
      </c>
      <c r="D27" s="56" t="s">
        <v>304</v>
      </c>
      <c r="E27" s="58">
        <v>1</v>
      </c>
      <c r="F27" s="57" t="s">
        <v>256</v>
      </c>
      <c r="G27" s="59">
        <v>0</v>
      </c>
      <c r="H27" s="16">
        <v>1129.55</v>
      </c>
      <c r="I27" s="16">
        <v>4518.2</v>
      </c>
      <c r="J27" s="17">
        <f t="shared" si="0"/>
        <v>5647.75</v>
      </c>
      <c r="K27" s="18"/>
      <c r="L27" s="18"/>
      <c r="M27" s="18"/>
      <c r="N27" s="18"/>
      <c r="O27" s="18"/>
      <c r="P27" s="18"/>
      <c r="Q27" s="18"/>
      <c r="R27" s="51"/>
      <c r="S27" s="51"/>
      <c r="T27" s="51"/>
      <c r="U27" s="51"/>
      <c r="V27" s="51"/>
      <c r="W27" s="51"/>
      <c r="X27" s="51"/>
      <c r="Y27" s="51"/>
      <c r="Z27" s="51"/>
      <c r="AA27" s="5"/>
      <c r="AB27" s="5"/>
      <c r="AC27" s="5"/>
      <c r="AD27" s="5"/>
    </row>
    <row r="28" spans="1:30" ht="14.4" x14ac:dyDescent="0.25">
      <c r="A28" s="57" t="s">
        <v>199</v>
      </c>
      <c r="B28" s="56" t="s">
        <v>31</v>
      </c>
      <c r="C28" s="55" t="s">
        <v>238</v>
      </c>
      <c r="D28" s="56" t="s">
        <v>304</v>
      </c>
      <c r="E28" s="58">
        <v>1</v>
      </c>
      <c r="F28" s="57" t="s">
        <v>311</v>
      </c>
      <c r="G28" s="59">
        <v>0</v>
      </c>
      <c r="H28" s="16">
        <v>930.22</v>
      </c>
      <c r="I28" s="16">
        <v>3720.87</v>
      </c>
      <c r="J28" s="17">
        <f t="shared" si="0"/>
        <v>4651.09</v>
      </c>
      <c r="K28" s="18"/>
      <c r="L28" s="18"/>
      <c r="M28" s="18"/>
      <c r="N28" s="18"/>
      <c r="O28" s="18"/>
      <c r="P28" s="18"/>
      <c r="Q28" s="18"/>
      <c r="R28" s="51"/>
      <c r="S28" s="51"/>
      <c r="T28" s="51"/>
      <c r="U28" s="51"/>
      <c r="V28" s="51"/>
      <c r="W28" s="51"/>
      <c r="X28" s="51"/>
      <c r="Y28" s="51"/>
      <c r="Z28" s="51"/>
      <c r="AA28" s="5"/>
      <c r="AB28" s="5"/>
      <c r="AC28" s="5"/>
      <c r="AD28" s="5"/>
    </row>
    <row r="29" spans="1:30" ht="14.4" x14ac:dyDescent="0.25">
      <c r="A29" s="57" t="s">
        <v>200</v>
      </c>
      <c r="B29" s="56" t="s">
        <v>31</v>
      </c>
      <c r="C29" s="55" t="s">
        <v>238</v>
      </c>
      <c r="D29" s="56" t="s">
        <v>304</v>
      </c>
      <c r="E29" s="58">
        <v>1</v>
      </c>
      <c r="F29" s="57" t="s">
        <v>258</v>
      </c>
      <c r="G29" s="59">
        <v>0</v>
      </c>
      <c r="H29" s="16">
        <v>930.22</v>
      </c>
      <c r="I29" s="16">
        <v>3720.87</v>
      </c>
      <c r="J29" s="17">
        <f t="shared" si="0"/>
        <v>4651.09</v>
      </c>
      <c r="K29" s="18"/>
      <c r="L29" s="18"/>
      <c r="M29" s="18"/>
      <c r="N29" s="18"/>
      <c r="O29" s="18"/>
      <c r="P29" s="18"/>
      <c r="Q29" s="18"/>
      <c r="R29" s="51"/>
      <c r="S29" s="51"/>
      <c r="T29" s="51"/>
      <c r="U29" s="51"/>
      <c r="V29" s="51"/>
      <c r="W29" s="51"/>
      <c r="X29" s="51"/>
      <c r="Y29" s="51"/>
      <c r="Z29" s="51"/>
      <c r="AA29" s="5"/>
      <c r="AB29" s="5"/>
      <c r="AC29" s="5"/>
      <c r="AD29" s="5"/>
    </row>
    <row r="30" spans="1:30" ht="14.4" x14ac:dyDescent="0.25">
      <c r="A30" s="57" t="s">
        <v>314</v>
      </c>
      <c r="B30" s="56" t="s">
        <v>31</v>
      </c>
      <c r="C30" s="55" t="s">
        <v>238</v>
      </c>
      <c r="D30" s="56" t="s">
        <v>304</v>
      </c>
      <c r="E30" s="58">
        <v>1</v>
      </c>
      <c r="F30" s="57" t="s">
        <v>315</v>
      </c>
      <c r="G30" s="59">
        <v>0</v>
      </c>
      <c r="H30" s="16">
        <v>930.22</v>
      </c>
      <c r="I30" s="16">
        <v>3720.87</v>
      </c>
      <c r="J30" s="17">
        <f t="shared" ref="J30" si="2">SUM(G30:I30)</f>
        <v>4651.09</v>
      </c>
      <c r="K30" s="18"/>
      <c r="L30" s="18"/>
      <c r="M30" s="18"/>
      <c r="N30" s="18"/>
      <c r="O30" s="18"/>
      <c r="P30" s="18"/>
      <c r="Q30" s="18"/>
      <c r="R30" s="51"/>
      <c r="S30" s="51"/>
      <c r="T30" s="51"/>
      <c r="U30" s="51"/>
      <c r="V30" s="51"/>
      <c r="W30" s="51"/>
      <c r="X30" s="51"/>
      <c r="Y30" s="51"/>
      <c r="Z30" s="51"/>
      <c r="AA30" s="5"/>
      <c r="AB30" s="5"/>
      <c r="AC30" s="5"/>
      <c r="AD30" s="5"/>
    </row>
    <row r="31" spans="1:30" ht="14.4" x14ac:dyDescent="0.25">
      <c r="A31" s="57" t="s">
        <v>312</v>
      </c>
      <c r="B31" s="56" t="s">
        <v>31</v>
      </c>
      <c r="C31" s="55" t="s">
        <v>238</v>
      </c>
      <c r="D31" s="55" t="s">
        <v>304</v>
      </c>
      <c r="E31" s="58">
        <v>1</v>
      </c>
      <c r="F31" s="57" t="s">
        <v>313</v>
      </c>
      <c r="G31" s="59">
        <v>0</v>
      </c>
      <c r="H31" s="16">
        <v>930.22</v>
      </c>
      <c r="I31" s="16">
        <v>3720.87</v>
      </c>
      <c r="J31" s="17">
        <f t="shared" ref="J31:J33" si="3">SUM(G31:I31)</f>
        <v>4651.09</v>
      </c>
      <c r="K31" s="18"/>
      <c r="L31" s="18"/>
      <c r="M31" s="18"/>
      <c r="N31" s="18"/>
      <c r="O31" s="18"/>
      <c r="P31" s="18"/>
      <c r="Q31" s="18"/>
      <c r="R31" s="51"/>
      <c r="S31" s="51"/>
      <c r="T31" s="51"/>
      <c r="U31" s="51"/>
      <c r="V31" s="51"/>
      <c r="W31" s="51"/>
      <c r="X31" s="51"/>
      <c r="Y31" s="51"/>
      <c r="Z31" s="51"/>
      <c r="AA31" s="5"/>
      <c r="AB31" s="5"/>
      <c r="AC31" s="5"/>
      <c r="AD31" s="5"/>
    </row>
    <row r="32" spans="1:30" ht="14.4" x14ac:dyDescent="0.25">
      <c r="A32" s="57" t="s">
        <v>316</v>
      </c>
      <c r="B32" s="56" t="s">
        <v>31</v>
      </c>
      <c r="C32" s="55" t="s">
        <v>238</v>
      </c>
      <c r="D32" s="56" t="s">
        <v>304</v>
      </c>
      <c r="E32" s="58">
        <v>1</v>
      </c>
      <c r="F32" s="57" t="s">
        <v>317</v>
      </c>
      <c r="G32" s="59">
        <v>0</v>
      </c>
      <c r="H32" s="16">
        <v>930.22</v>
      </c>
      <c r="I32" s="16">
        <v>3720.87</v>
      </c>
      <c r="J32" s="17">
        <f t="shared" si="3"/>
        <v>4651.09</v>
      </c>
      <c r="K32" s="18"/>
      <c r="L32" s="18"/>
      <c r="M32" s="18"/>
      <c r="N32" s="18"/>
      <c r="O32" s="18"/>
      <c r="P32" s="18"/>
      <c r="Q32" s="18"/>
      <c r="R32" s="51"/>
      <c r="S32" s="51"/>
      <c r="T32" s="51"/>
      <c r="U32" s="51"/>
      <c r="V32" s="51"/>
      <c r="W32" s="51"/>
      <c r="X32" s="51"/>
      <c r="Y32" s="51"/>
      <c r="Z32" s="51"/>
      <c r="AA32" s="5"/>
      <c r="AB32" s="5"/>
      <c r="AC32" s="5"/>
      <c r="AD32" s="5"/>
    </row>
    <row r="33" spans="1:30" ht="14.4" x14ac:dyDescent="0.25">
      <c r="A33" s="57" t="s">
        <v>318</v>
      </c>
      <c r="B33" s="56" t="s">
        <v>33</v>
      </c>
      <c r="C33" s="55" t="s">
        <v>238</v>
      </c>
      <c r="D33" s="55" t="s">
        <v>304</v>
      </c>
      <c r="E33" s="58">
        <v>1</v>
      </c>
      <c r="F33" s="57" t="s">
        <v>319</v>
      </c>
      <c r="G33" s="59">
        <v>0</v>
      </c>
      <c r="H33" s="16">
        <v>807.29</v>
      </c>
      <c r="I33" s="16">
        <v>3229.18</v>
      </c>
      <c r="J33" s="17">
        <f t="shared" si="3"/>
        <v>4036.47</v>
      </c>
      <c r="K33" s="18"/>
      <c r="L33" s="18"/>
      <c r="M33" s="18"/>
      <c r="N33" s="18"/>
      <c r="O33" s="18"/>
      <c r="P33" s="18"/>
      <c r="Q33" s="18"/>
      <c r="R33" s="51"/>
      <c r="S33" s="51"/>
      <c r="T33" s="51"/>
      <c r="U33" s="51"/>
      <c r="V33" s="51"/>
      <c r="W33" s="51"/>
      <c r="X33" s="51"/>
      <c r="Y33" s="51"/>
      <c r="Z33" s="51"/>
      <c r="AA33" s="5"/>
      <c r="AB33" s="5"/>
      <c r="AC33" s="5"/>
      <c r="AD33" s="5"/>
    </row>
    <row r="34" spans="1:30" ht="14.4" x14ac:dyDescent="0.25">
      <c r="A34" s="57" t="s">
        <v>203</v>
      </c>
      <c r="B34" s="56" t="s">
        <v>33</v>
      </c>
      <c r="C34" s="55" t="s">
        <v>238</v>
      </c>
      <c r="D34" s="56" t="s">
        <v>304</v>
      </c>
      <c r="E34" s="58">
        <v>1</v>
      </c>
      <c r="F34" s="57" t="s">
        <v>260</v>
      </c>
      <c r="G34" s="59">
        <v>0</v>
      </c>
      <c r="H34" s="16">
        <v>807.29</v>
      </c>
      <c r="I34" s="16">
        <v>3229.18</v>
      </c>
      <c r="J34" s="17">
        <f t="shared" si="0"/>
        <v>4036.47</v>
      </c>
      <c r="K34" s="18"/>
      <c r="L34" s="18"/>
      <c r="M34" s="18"/>
      <c r="N34" s="18"/>
      <c r="O34" s="18"/>
      <c r="P34" s="18"/>
      <c r="Q34" s="18"/>
      <c r="R34" s="51"/>
      <c r="S34" s="51"/>
      <c r="T34" s="51"/>
      <c r="U34" s="51"/>
      <c r="V34" s="51"/>
      <c r="W34" s="51"/>
      <c r="X34" s="51"/>
      <c r="Y34" s="51"/>
      <c r="Z34" s="51"/>
      <c r="AA34" s="5"/>
      <c r="AB34" s="5"/>
      <c r="AC34" s="5"/>
      <c r="AD34" s="5"/>
    </row>
    <row r="35" spans="1:30" ht="14.4" x14ac:dyDescent="0.25">
      <c r="A35" s="57" t="s">
        <v>204</v>
      </c>
      <c r="B35" s="56" t="s">
        <v>33</v>
      </c>
      <c r="C35" s="55" t="s">
        <v>238</v>
      </c>
      <c r="D35" s="56" t="s">
        <v>304</v>
      </c>
      <c r="E35" s="58">
        <v>1</v>
      </c>
      <c r="F35" s="57" t="s">
        <v>261</v>
      </c>
      <c r="G35" s="59">
        <v>0</v>
      </c>
      <c r="H35" s="16">
        <v>807.29</v>
      </c>
      <c r="I35" s="16">
        <v>3229.18</v>
      </c>
      <c r="J35" s="17">
        <f t="shared" si="0"/>
        <v>4036.47</v>
      </c>
      <c r="K35" s="18"/>
      <c r="L35" s="18"/>
      <c r="M35" s="18"/>
      <c r="N35" s="18"/>
      <c r="O35" s="18"/>
      <c r="P35" s="18"/>
      <c r="Q35" s="18"/>
      <c r="R35" s="51"/>
      <c r="S35" s="51"/>
      <c r="T35" s="51"/>
      <c r="U35" s="51"/>
      <c r="V35" s="51"/>
      <c r="W35" s="51"/>
      <c r="X35" s="51"/>
      <c r="Y35" s="51"/>
      <c r="Z35" s="51"/>
      <c r="AA35" s="5"/>
      <c r="AB35" s="5"/>
      <c r="AC35" s="5"/>
      <c r="AD35" s="5"/>
    </row>
    <row r="36" spans="1:30" ht="14.4" x14ac:dyDescent="0.25">
      <c r="A36" s="57" t="s">
        <v>205</v>
      </c>
      <c r="B36" s="56" t="s">
        <v>33</v>
      </c>
      <c r="C36" s="55" t="s">
        <v>238</v>
      </c>
      <c r="D36" s="56" t="s">
        <v>304</v>
      </c>
      <c r="E36" s="58">
        <v>1</v>
      </c>
      <c r="F36" s="57" t="s">
        <v>262</v>
      </c>
      <c r="G36" s="59">
        <v>0</v>
      </c>
      <c r="H36" s="16">
        <v>807.29</v>
      </c>
      <c r="I36" s="16">
        <v>3229.18</v>
      </c>
      <c r="J36" s="17">
        <f t="shared" si="0"/>
        <v>4036.47</v>
      </c>
      <c r="K36" s="18"/>
      <c r="L36" s="18"/>
      <c r="M36" s="18"/>
      <c r="N36" s="18"/>
      <c r="O36" s="18"/>
      <c r="P36" s="18"/>
      <c r="Q36" s="18"/>
      <c r="R36" s="51"/>
      <c r="S36" s="51"/>
      <c r="T36" s="51"/>
      <c r="U36" s="51"/>
      <c r="V36" s="51"/>
      <c r="W36" s="51"/>
      <c r="X36" s="51"/>
      <c r="Y36" s="51"/>
      <c r="Z36" s="51"/>
      <c r="AA36" s="5"/>
      <c r="AB36" s="5"/>
      <c r="AC36" s="5"/>
      <c r="AD36" s="5"/>
    </row>
    <row r="37" spans="1:30" ht="14.4" x14ac:dyDescent="0.25">
      <c r="A37" s="57" t="s">
        <v>206</v>
      </c>
      <c r="B37" s="56" t="s">
        <v>33</v>
      </c>
      <c r="C37" s="55" t="s">
        <v>238</v>
      </c>
      <c r="D37" s="56" t="s">
        <v>304</v>
      </c>
      <c r="E37" s="58">
        <v>1</v>
      </c>
      <c r="F37" s="57" t="s">
        <v>263</v>
      </c>
      <c r="G37" s="59">
        <v>0</v>
      </c>
      <c r="H37" s="16">
        <v>807.29</v>
      </c>
      <c r="I37" s="16">
        <v>3229.18</v>
      </c>
      <c r="J37" s="17">
        <f t="shared" si="0"/>
        <v>4036.47</v>
      </c>
      <c r="K37" s="18"/>
      <c r="L37" s="18"/>
      <c r="M37" s="18"/>
      <c r="N37" s="18"/>
      <c r="O37" s="18"/>
      <c r="P37" s="18"/>
      <c r="Q37" s="18"/>
      <c r="R37" s="51"/>
      <c r="S37" s="51"/>
      <c r="T37" s="51"/>
      <c r="U37" s="51"/>
      <c r="V37" s="51"/>
      <c r="W37" s="51"/>
      <c r="X37" s="51"/>
      <c r="Y37" s="51"/>
      <c r="Z37" s="51"/>
      <c r="AA37" s="5"/>
      <c r="AB37" s="5"/>
      <c r="AC37" s="5"/>
      <c r="AD37" s="5"/>
    </row>
    <row r="38" spans="1:30" ht="14.4" x14ac:dyDescent="0.25">
      <c r="A38" s="57" t="s">
        <v>207</v>
      </c>
      <c r="B38" s="56" t="s">
        <v>33</v>
      </c>
      <c r="C38" s="55" t="s">
        <v>238</v>
      </c>
      <c r="D38" s="56" t="s">
        <v>304</v>
      </c>
      <c r="E38" s="58">
        <v>1</v>
      </c>
      <c r="F38" s="57" t="s">
        <v>264</v>
      </c>
      <c r="G38" s="59">
        <v>0</v>
      </c>
      <c r="H38" s="16">
        <v>807.29</v>
      </c>
      <c r="I38" s="16">
        <v>3229.18</v>
      </c>
      <c r="J38" s="17">
        <f t="shared" si="0"/>
        <v>4036.47</v>
      </c>
      <c r="K38" s="18"/>
      <c r="L38" s="18"/>
      <c r="M38" s="18"/>
      <c r="N38" s="18"/>
      <c r="O38" s="18"/>
      <c r="P38" s="18"/>
      <c r="Q38" s="18"/>
      <c r="R38" s="51"/>
      <c r="S38" s="51"/>
      <c r="T38" s="51"/>
      <c r="U38" s="51"/>
      <c r="V38" s="51"/>
      <c r="W38" s="51"/>
      <c r="X38" s="51"/>
      <c r="Y38" s="51"/>
      <c r="Z38" s="51"/>
      <c r="AA38" s="5"/>
      <c r="AB38" s="5"/>
      <c r="AC38" s="5"/>
      <c r="AD38" s="5"/>
    </row>
    <row r="39" spans="1:30" ht="14.4" x14ac:dyDescent="0.25">
      <c r="A39" s="57" t="s">
        <v>208</v>
      </c>
      <c r="B39" s="56" t="s">
        <v>33</v>
      </c>
      <c r="C39" s="55" t="s">
        <v>238</v>
      </c>
      <c r="D39" s="56" t="s">
        <v>304</v>
      </c>
      <c r="E39" s="58">
        <v>1</v>
      </c>
      <c r="F39" s="57" t="s">
        <v>265</v>
      </c>
      <c r="G39" s="59">
        <v>0</v>
      </c>
      <c r="H39" s="16">
        <v>807.29</v>
      </c>
      <c r="I39" s="16">
        <v>3229.18</v>
      </c>
      <c r="J39" s="17">
        <f t="shared" si="0"/>
        <v>4036.47</v>
      </c>
      <c r="K39" s="18"/>
      <c r="L39" s="18"/>
      <c r="M39" s="18"/>
      <c r="N39" s="18"/>
      <c r="O39" s="18"/>
      <c r="P39" s="18"/>
      <c r="Q39" s="18"/>
      <c r="R39" s="51"/>
      <c r="S39" s="51"/>
      <c r="T39" s="51"/>
      <c r="U39" s="51"/>
      <c r="V39" s="51"/>
      <c r="W39" s="51"/>
      <c r="X39" s="51"/>
      <c r="Y39" s="51"/>
      <c r="Z39" s="51"/>
      <c r="AA39" s="5"/>
      <c r="AB39" s="5"/>
      <c r="AC39" s="5"/>
      <c r="AD39" s="5"/>
    </row>
    <row r="40" spans="1:30" ht="14.4" x14ac:dyDescent="0.25">
      <c r="A40" s="57" t="s">
        <v>209</v>
      </c>
      <c r="B40" s="56" t="s">
        <v>33</v>
      </c>
      <c r="C40" s="55" t="s">
        <v>238</v>
      </c>
      <c r="D40" s="56" t="s">
        <v>304</v>
      </c>
      <c r="E40" s="58">
        <v>1</v>
      </c>
      <c r="F40" s="57" t="s">
        <v>266</v>
      </c>
      <c r="G40" s="59">
        <v>0</v>
      </c>
      <c r="H40" s="16">
        <v>807.29</v>
      </c>
      <c r="I40" s="16">
        <v>3229.18</v>
      </c>
      <c r="J40" s="17">
        <f t="shared" si="0"/>
        <v>4036.47</v>
      </c>
      <c r="K40" s="18"/>
      <c r="L40" s="18"/>
      <c r="M40" s="18"/>
      <c r="N40" s="18"/>
      <c r="O40" s="18"/>
      <c r="P40" s="18"/>
      <c r="Q40" s="18"/>
      <c r="R40" s="51"/>
      <c r="S40" s="51"/>
      <c r="T40" s="51"/>
      <c r="U40" s="51"/>
      <c r="V40" s="51"/>
      <c r="W40" s="51"/>
      <c r="X40" s="51"/>
      <c r="Y40" s="51"/>
      <c r="Z40" s="51"/>
      <c r="AA40" s="5"/>
      <c r="AB40" s="5"/>
      <c r="AC40" s="5"/>
      <c r="AD40" s="5"/>
    </row>
    <row r="41" spans="1:30" ht="14.4" x14ac:dyDescent="0.25">
      <c r="A41" s="57" t="s">
        <v>210</v>
      </c>
      <c r="B41" s="56" t="s">
        <v>33</v>
      </c>
      <c r="C41" s="55" t="s">
        <v>238</v>
      </c>
      <c r="D41" s="56" t="s">
        <v>304</v>
      </c>
      <c r="E41" s="58">
        <v>1</v>
      </c>
      <c r="F41" s="57" t="s">
        <v>267</v>
      </c>
      <c r="G41" s="59">
        <v>0</v>
      </c>
      <c r="H41" s="16">
        <v>807.29</v>
      </c>
      <c r="I41" s="16">
        <v>3229.18</v>
      </c>
      <c r="J41" s="17">
        <f t="shared" si="0"/>
        <v>4036.47</v>
      </c>
      <c r="K41" s="18"/>
      <c r="L41" s="18"/>
      <c r="M41" s="18"/>
      <c r="N41" s="18"/>
      <c r="O41" s="18"/>
      <c r="P41" s="18"/>
      <c r="Q41" s="18"/>
      <c r="R41" s="51"/>
      <c r="S41" s="51"/>
      <c r="T41" s="51"/>
      <c r="U41" s="51"/>
      <c r="V41" s="51"/>
      <c r="W41" s="51"/>
      <c r="X41" s="51"/>
      <c r="Y41" s="51"/>
      <c r="Z41" s="51"/>
      <c r="AA41" s="5"/>
      <c r="AB41" s="5"/>
      <c r="AC41" s="5"/>
      <c r="AD41" s="5"/>
    </row>
    <row r="42" spans="1:30" ht="14.4" x14ac:dyDescent="0.25">
      <c r="A42" s="57" t="s">
        <v>211</v>
      </c>
      <c r="B42" s="56" t="s">
        <v>33</v>
      </c>
      <c r="C42" s="55" t="s">
        <v>238</v>
      </c>
      <c r="D42" s="56" t="s">
        <v>304</v>
      </c>
      <c r="E42" s="58">
        <v>1</v>
      </c>
      <c r="F42" s="57" t="s">
        <v>268</v>
      </c>
      <c r="G42" s="59">
        <v>0</v>
      </c>
      <c r="H42" s="16">
        <v>807.29</v>
      </c>
      <c r="I42" s="16">
        <v>3229.18</v>
      </c>
      <c r="J42" s="17">
        <f t="shared" si="0"/>
        <v>4036.47</v>
      </c>
      <c r="K42" s="18"/>
      <c r="L42" s="18"/>
      <c r="M42" s="18"/>
      <c r="N42" s="18"/>
      <c r="O42" s="18"/>
      <c r="P42" s="18"/>
      <c r="Q42" s="18"/>
      <c r="R42" s="51"/>
      <c r="S42" s="51"/>
      <c r="T42" s="51"/>
      <c r="U42" s="51"/>
      <c r="V42" s="51"/>
      <c r="W42" s="51"/>
      <c r="X42" s="51"/>
      <c r="Y42" s="51"/>
      <c r="Z42" s="51"/>
      <c r="AA42" s="5"/>
      <c r="AB42" s="5"/>
      <c r="AC42" s="5"/>
      <c r="AD42" s="5"/>
    </row>
    <row r="43" spans="1:30" ht="14.4" x14ac:dyDescent="0.25">
      <c r="A43" s="57" t="s">
        <v>211</v>
      </c>
      <c r="B43" s="56" t="s">
        <v>33</v>
      </c>
      <c r="C43" s="55" t="s">
        <v>238</v>
      </c>
      <c r="D43" s="56" t="s">
        <v>304</v>
      </c>
      <c r="E43" s="58">
        <v>1</v>
      </c>
      <c r="F43" s="57" t="s">
        <v>269</v>
      </c>
      <c r="G43" s="59">
        <v>0</v>
      </c>
      <c r="H43" s="16">
        <v>807.29</v>
      </c>
      <c r="I43" s="16">
        <v>3229.18</v>
      </c>
      <c r="J43" s="17">
        <f t="shared" si="0"/>
        <v>4036.47</v>
      </c>
      <c r="K43" s="18"/>
      <c r="L43" s="18"/>
      <c r="M43" s="18"/>
      <c r="N43" s="18"/>
      <c r="O43" s="18"/>
      <c r="P43" s="18"/>
      <c r="Q43" s="18"/>
      <c r="R43" s="51"/>
      <c r="S43" s="51"/>
      <c r="T43" s="51"/>
      <c r="U43" s="51"/>
      <c r="V43" s="51"/>
      <c r="W43" s="51"/>
      <c r="X43" s="51"/>
      <c r="Y43" s="51"/>
      <c r="Z43" s="51"/>
      <c r="AA43" s="5"/>
      <c r="AB43" s="5"/>
      <c r="AC43" s="5"/>
      <c r="AD43" s="5"/>
    </row>
    <row r="44" spans="1:30" ht="14.4" x14ac:dyDescent="0.25">
      <c r="A44" s="57" t="s">
        <v>212</v>
      </c>
      <c r="B44" s="56" t="s">
        <v>33</v>
      </c>
      <c r="C44" s="55" t="s">
        <v>238</v>
      </c>
      <c r="D44" s="56" t="s">
        <v>304</v>
      </c>
      <c r="E44" s="58">
        <v>1</v>
      </c>
      <c r="F44" s="57" t="s">
        <v>270</v>
      </c>
      <c r="G44" s="59">
        <v>0</v>
      </c>
      <c r="H44" s="16">
        <v>807.29</v>
      </c>
      <c r="I44" s="16">
        <v>3229.18</v>
      </c>
      <c r="J44" s="17">
        <f t="shared" si="0"/>
        <v>4036.47</v>
      </c>
      <c r="K44" s="18"/>
      <c r="L44" s="18"/>
      <c r="M44" s="18"/>
      <c r="N44" s="18"/>
      <c r="O44" s="18"/>
      <c r="P44" s="18"/>
      <c r="Q44" s="18"/>
      <c r="R44" s="51"/>
      <c r="S44" s="51"/>
      <c r="T44" s="51"/>
      <c r="U44" s="51"/>
      <c r="V44" s="51"/>
      <c r="W44" s="51"/>
      <c r="X44" s="51"/>
      <c r="Y44" s="51"/>
      <c r="Z44" s="51"/>
      <c r="AA44" s="5"/>
      <c r="AB44" s="5"/>
      <c r="AC44" s="5"/>
      <c r="AD44" s="5"/>
    </row>
    <row r="45" spans="1:30" ht="14.4" x14ac:dyDescent="0.25">
      <c r="A45" s="57" t="s">
        <v>213</v>
      </c>
      <c r="B45" s="56" t="s">
        <v>33</v>
      </c>
      <c r="C45" s="55" t="s">
        <v>238</v>
      </c>
      <c r="D45" s="56" t="s">
        <v>304</v>
      </c>
      <c r="E45" s="58">
        <v>1</v>
      </c>
      <c r="F45" s="57" t="s">
        <v>271</v>
      </c>
      <c r="G45" s="59">
        <v>0</v>
      </c>
      <c r="H45" s="16">
        <v>807.29</v>
      </c>
      <c r="I45" s="16">
        <v>3229.18</v>
      </c>
      <c r="J45" s="17">
        <f t="shared" si="0"/>
        <v>4036.47</v>
      </c>
      <c r="K45" s="18"/>
      <c r="L45" s="18"/>
      <c r="M45" s="18"/>
      <c r="N45" s="18"/>
      <c r="O45" s="18"/>
      <c r="P45" s="18"/>
      <c r="Q45" s="18"/>
      <c r="R45" s="51"/>
      <c r="S45" s="51"/>
      <c r="T45" s="51"/>
      <c r="U45" s="51"/>
      <c r="V45" s="51"/>
      <c r="W45" s="51"/>
      <c r="X45" s="51"/>
      <c r="Y45" s="51"/>
      <c r="Z45" s="51"/>
      <c r="AA45" s="5"/>
      <c r="AB45" s="5"/>
      <c r="AC45" s="5"/>
      <c r="AD45" s="5"/>
    </row>
    <row r="46" spans="1:30" ht="14.4" x14ac:dyDescent="0.25">
      <c r="A46" s="57" t="s">
        <v>208</v>
      </c>
      <c r="B46" s="56" t="s">
        <v>33</v>
      </c>
      <c r="C46" s="55" t="s">
        <v>238</v>
      </c>
      <c r="D46" s="56" t="s">
        <v>304</v>
      </c>
      <c r="E46" s="58">
        <v>1</v>
      </c>
      <c r="F46" s="57" t="s">
        <v>272</v>
      </c>
      <c r="G46" s="59">
        <v>0</v>
      </c>
      <c r="H46" s="16">
        <v>807.29</v>
      </c>
      <c r="I46" s="16">
        <v>3229.18</v>
      </c>
      <c r="J46" s="17">
        <f t="shared" si="0"/>
        <v>4036.47</v>
      </c>
      <c r="K46" s="18"/>
      <c r="L46" s="18"/>
      <c r="M46" s="18"/>
      <c r="N46" s="18"/>
      <c r="O46" s="18"/>
      <c r="P46" s="18"/>
      <c r="Q46" s="18"/>
      <c r="R46" s="51"/>
      <c r="S46" s="51"/>
      <c r="T46" s="51"/>
      <c r="U46" s="51"/>
      <c r="V46" s="51"/>
      <c r="W46" s="51"/>
      <c r="X46" s="51"/>
      <c r="Y46" s="51"/>
      <c r="Z46" s="51"/>
      <c r="AA46" s="5"/>
      <c r="AB46" s="5"/>
      <c r="AC46" s="5"/>
      <c r="AD46" s="5"/>
    </row>
    <row r="47" spans="1:30" ht="14.4" x14ac:dyDescent="0.25">
      <c r="A47" s="57" t="s">
        <v>214</v>
      </c>
      <c r="B47" s="56" t="s">
        <v>33</v>
      </c>
      <c r="C47" s="55" t="s">
        <v>238</v>
      </c>
      <c r="D47" s="56" t="s">
        <v>304</v>
      </c>
      <c r="E47" s="58">
        <v>1</v>
      </c>
      <c r="F47" s="57" t="s">
        <v>273</v>
      </c>
      <c r="G47" s="59">
        <v>0</v>
      </c>
      <c r="H47" s="16">
        <v>807.29</v>
      </c>
      <c r="I47" s="16">
        <v>3229.18</v>
      </c>
      <c r="J47" s="17">
        <f t="shared" si="0"/>
        <v>4036.47</v>
      </c>
      <c r="K47" s="18"/>
      <c r="L47" s="18"/>
      <c r="M47" s="18"/>
      <c r="N47" s="18"/>
      <c r="O47" s="18"/>
      <c r="P47" s="18"/>
      <c r="Q47" s="18"/>
      <c r="R47" s="51"/>
      <c r="S47" s="51"/>
      <c r="T47" s="51"/>
      <c r="U47" s="51"/>
      <c r="V47" s="51"/>
      <c r="W47" s="51"/>
      <c r="X47" s="51"/>
      <c r="Y47" s="51"/>
      <c r="Z47" s="51"/>
      <c r="AA47" s="5"/>
      <c r="AB47" s="5"/>
      <c r="AC47" s="5"/>
      <c r="AD47" s="5"/>
    </row>
    <row r="48" spans="1:30" ht="14.4" x14ac:dyDescent="0.25">
      <c r="A48" s="57" t="s">
        <v>204</v>
      </c>
      <c r="B48" s="56" t="s">
        <v>33</v>
      </c>
      <c r="C48" s="55" t="s">
        <v>238</v>
      </c>
      <c r="D48" s="56" t="s">
        <v>304</v>
      </c>
      <c r="E48" s="58">
        <v>1</v>
      </c>
      <c r="F48" s="57" t="s">
        <v>274</v>
      </c>
      <c r="G48" s="59">
        <v>0</v>
      </c>
      <c r="H48" s="16">
        <v>807.29</v>
      </c>
      <c r="I48" s="16">
        <v>3229.18</v>
      </c>
      <c r="J48" s="17">
        <f t="shared" si="0"/>
        <v>4036.47</v>
      </c>
      <c r="K48" s="18"/>
      <c r="L48" s="18"/>
      <c r="M48" s="18"/>
      <c r="N48" s="18"/>
      <c r="O48" s="18"/>
      <c r="P48" s="18"/>
      <c r="Q48" s="18"/>
      <c r="R48" s="51"/>
      <c r="S48" s="51"/>
      <c r="T48" s="51"/>
      <c r="U48" s="51"/>
      <c r="V48" s="51"/>
      <c r="W48" s="51"/>
      <c r="X48" s="51"/>
      <c r="Y48" s="51"/>
      <c r="Z48" s="51"/>
      <c r="AA48" s="5"/>
      <c r="AB48" s="5"/>
      <c r="AC48" s="5"/>
      <c r="AD48" s="5"/>
    </row>
    <row r="49" spans="1:30" ht="14.4" x14ac:dyDescent="0.25">
      <c r="A49" s="57" t="s">
        <v>208</v>
      </c>
      <c r="B49" s="56" t="s">
        <v>33</v>
      </c>
      <c r="C49" s="55" t="s">
        <v>238</v>
      </c>
      <c r="D49" s="56" t="s">
        <v>304</v>
      </c>
      <c r="E49" s="58">
        <v>1</v>
      </c>
      <c r="F49" s="57" t="s">
        <v>275</v>
      </c>
      <c r="G49" s="59">
        <v>0</v>
      </c>
      <c r="H49" s="16">
        <v>807.29</v>
      </c>
      <c r="I49" s="16">
        <v>3229.18</v>
      </c>
      <c r="J49" s="17">
        <f t="shared" si="0"/>
        <v>4036.47</v>
      </c>
      <c r="K49" s="18"/>
      <c r="L49" s="18"/>
      <c r="M49" s="18"/>
      <c r="N49" s="18"/>
      <c r="O49" s="18"/>
      <c r="P49" s="18"/>
      <c r="Q49" s="18"/>
      <c r="R49" s="51"/>
      <c r="S49" s="51"/>
      <c r="T49" s="51"/>
      <c r="U49" s="51"/>
      <c r="V49" s="51"/>
      <c r="W49" s="51"/>
      <c r="X49" s="51"/>
      <c r="Y49" s="51"/>
      <c r="Z49" s="51"/>
      <c r="AA49" s="5"/>
      <c r="AB49" s="5"/>
      <c r="AC49" s="5"/>
      <c r="AD49" s="5"/>
    </row>
    <row r="50" spans="1:30" ht="14.4" x14ac:dyDescent="0.25">
      <c r="A50" s="57" t="s">
        <v>215</v>
      </c>
      <c r="B50" s="56" t="s">
        <v>33</v>
      </c>
      <c r="C50" s="55" t="s">
        <v>238</v>
      </c>
      <c r="D50" s="56" t="s">
        <v>306</v>
      </c>
      <c r="E50" s="58">
        <v>1</v>
      </c>
      <c r="F50" s="57" t="s">
        <v>276</v>
      </c>
      <c r="G50" s="59">
        <v>0</v>
      </c>
      <c r="H50" s="16">
        <v>807.29</v>
      </c>
      <c r="I50" s="16">
        <v>3229.18</v>
      </c>
      <c r="J50" s="17">
        <f t="shared" si="0"/>
        <v>4036.47</v>
      </c>
      <c r="K50" s="18"/>
      <c r="L50" s="18"/>
      <c r="M50" s="18"/>
      <c r="N50" s="18"/>
      <c r="O50" s="18"/>
      <c r="P50" s="18"/>
      <c r="Q50" s="18"/>
      <c r="R50" s="51"/>
      <c r="S50" s="51"/>
      <c r="T50" s="51"/>
      <c r="U50" s="51"/>
      <c r="V50" s="51"/>
      <c r="W50" s="51"/>
      <c r="X50" s="51"/>
      <c r="Y50" s="51"/>
      <c r="Z50" s="51"/>
      <c r="AA50" s="5"/>
      <c r="AB50" s="5"/>
      <c r="AC50" s="5"/>
      <c r="AD50" s="5"/>
    </row>
    <row r="51" spans="1:30" ht="14.4" x14ac:dyDescent="0.25">
      <c r="A51" s="57" t="s">
        <v>216</v>
      </c>
      <c r="B51" s="56" t="s">
        <v>33</v>
      </c>
      <c r="C51" s="55" t="s">
        <v>238</v>
      </c>
      <c r="D51" s="56" t="s">
        <v>304</v>
      </c>
      <c r="E51" s="58">
        <v>1</v>
      </c>
      <c r="F51" s="57" t="s">
        <v>277</v>
      </c>
      <c r="G51" s="59">
        <v>0</v>
      </c>
      <c r="H51" s="16">
        <v>807.29</v>
      </c>
      <c r="I51" s="16">
        <v>3229.18</v>
      </c>
      <c r="J51" s="17">
        <f t="shared" si="0"/>
        <v>4036.47</v>
      </c>
      <c r="K51" s="18"/>
      <c r="L51" s="18"/>
      <c r="M51" s="18"/>
      <c r="N51" s="18"/>
      <c r="O51" s="18"/>
      <c r="P51" s="18"/>
      <c r="Q51" s="18"/>
      <c r="R51" s="51"/>
      <c r="S51" s="51"/>
      <c r="T51" s="51"/>
      <c r="U51" s="51"/>
      <c r="V51" s="51"/>
      <c r="W51" s="51"/>
      <c r="X51" s="51"/>
      <c r="Y51" s="51"/>
      <c r="Z51" s="51"/>
      <c r="AA51" s="5"/>
      <c r="AB51" s="5"/>
      <c r="AC51" s="5"/>
      <c r="AD51" s="5"/>
    </row>
    <row r="52" spans="1:30" ht="14.4" x14ac:dyDescent="0.25">
      <c r="A52" s="57" t="s">
        <v>216</v>
      </c>
      <c r="B52" s="56" t="s">
        <v>33</v>
      </c>
      <c r="C52" s="55" t="s">
        <v>238</v>
      </c>
      <c r="D52" s="56" t="s">
        <v>304</v>
      </c>
      <c r="E52" s="58">
        <v>1</v>
      </c>
      <c r="F52" s="57" t="s">
        <v>278</v>
      </c>
      <c r="G52" s="59">
        <v>0</v>
      </c>
      <c r="H52" s="16">
        <v>807.29</v>
      </c>
      <c r="I52" s="16">
        <v>3229.18</v>
      </c>
      <c r="J52" s="17">
        <f t="shared" si="0"/>
        <v>4036.47</v>
      </c>
      <c r="K52" s="18"/>
      <c r="L52" s="18"/>
      <c r="M52" s="18"/>
      <c r="N52" s="18"/>
      <c r="O52" s="18"/>
      <c r="P52" s="18"/>
      <c r="Q52" s="18"/>
      <c r="R52" s="51"/>
      <c r="S52" s="51"/>
      <c r="T52" s="51"/>
      <c r="U52" s="51"/>
      <c r="V52" s="51"/>
      <c r="W52" s="51"/>
      <c r="X52" s="51"/>
      <c r="Y52" s="51"/>
      <c r="Z52" s="51"/>
      <c r="AA52" s="5"/>
      <c r="AB52" s="5"/>
      <c r="AC52" s="5"/>
      <c r="AD52" s="5"/>
    </row>
    <row r="53" spans="1:30" ht="14.4" x14ac:dyDescent="0.25">
      <c r="A53" s="57" t="s">
        <v>215</v>
      </c>
      <c r="B53" s="56" t="s">
        <v>33</v>
      </c>
      <c r="C53" s="55" t="s">
        <v>238</v>
      </c>
      <c r="D53" s="56" t="s">
        <v>304</v>
      </c>
      <c r="E53" s="58">
        <v>1</v>
      </c>
      <c r="F53" s="57" t="s">
        <v>279</v>
      </c>
      <c r="G53" s="59">
        <v>0</v>
      </c>
      <c r="H53" s="16">
        <v>807.29</v>
      </c>
      <c r="I53" s="16">
        <v>3229.18</v>
      </c>
      <c r="J53" s="17">
        <f t="shared" si="0"/>
        <v>4036.47</v>
      </c>
      <c r="K53" s="18"/>
      <c r="L53" s="18"/>
      <c r="M53" s="18"/>
      <c r="N53" s="18"/>
      <c r="O53" s="18"/>
      <c r="P53" s="18"/>
      <c r="Q53" s="18"/>
      <c r="R53" s="51"/>
      <c r="S53" s="51"/>
      <c r="T53" s="51"/>
      <c r="U53" s="51"/>
      <c r="V53" s="51"/>
      <c r="W53" s="51"/>
      <c r="X53" s="51"/>
      <c r="Y53" s="51"/>
      <c r="Z53" s="51"/>
      <c r="AA53" s="5"/>
      <c r="AB53" s="5"/>
      <c r="AC53" s="5"/>
      <c r="AD53" s="5"/>
    </row>
    <row r="54" spans="1:30" ht="14.4" x14ac:dyDescent="0.25">
      <c r="A54" s="57" t="s">
        <v>214</v>
      </c>
      <c r="B54" s="56" t="s">
        <v>33</v>
      </c>
      <c r="C54" s="55" t="s">
        <v>238</v>
      </c>
      <c r="D54" s="56" t="s">
        <v>304</v>
      </c>
      <c r="E54" s="58">
        <v>1</v>
      </c>
      <c r="F54" s="57" t="s">
        <v>310</v>
      </c>
      <c r="G54" s="59">
        <v>0</v>
      </c>
      <c r="H54" s="16">
        <v>807.29</v>
      </c>
      <c r="I54" s="16">
        <v>3229.18</v>
      </c>
      <c r="J54" s="17">
        <f t="shared" si="0"/>
        <v>4036.47</v>
      </c>
      <c r="K54" s="18"/>
      <c r="L54" s="18"/>
      <c r="M54" s="18"/>
      <c r="N54" s="18"/>
      <c r="O54" s="18"/>
      <c r="P54" s="18"/>
      <c r="Q54" s="18"/>
      <c r="R54" s="51"/>
      <c r="S54" s="51"/>
      <c r="T54" s="51"/>
      <c r="U54" s="51"/>
      <c r="V54" s="51"/>
      <c r="W54" s="51"/>
      <c r="X54" s="51"/>
      <c r="Y54" s="51"/>
      <c r="Z54" s="51"/>
      <c r="AA54" s="5"/>
      <c r="AB54" s="5"/>
      <c r="AC54" s="5"/>
      <c r="AD54" s="5"/>
    </row>
    <row r="55" spans="1:30" ht="14.4" x14ac:dyDescent="0.25">
      <c r="A55" s="57" t="s">
        <v>217</v>
      </c>
      <c r="B55" s="56" t="s">
        <v>35</v>
      </c>
      <c r="C55" s="55" t="s">
        <v>238</v>
      </c>
      <c r="D55" s="56" t="s">
        <v>304</v>
      </c>
      <c r="E55" s="58">
        <v>1</v>
      </c>
      <c r="F55" s="57" t="s">
        <v>280</v>
      </c>
      <c r="G55" s="59">
        <v>0</v>
      </c>
      <c r="H55" s="16">
        <v>664.44</v>
      </c>
      <c r="I55" s="16">
        <v>2657.77</v>
      </c>
      <c r="J55" s="17">
        <f t="shared" si="0"/>
        <v>3322.21</v>
      </c>
      <c r="K55" s="18"/>
      <c r="L55" s="18"/>
      <c r="M55" s="18"/>
      <c r="N55" s="18"/>
      <c r="O55" s="18"/>
      <c r="P55" s="18"/>
      <c r="Q55" s="18"/>
      <c r="R55" s="51"/>
      <c r="S55" s="51"/>
      <c r="T55" s="51"/>
      <c r="U55" s="51"/>
      <c r="V55" s="51"/>
      <c r="W55" s="51"/>
      <c r="X55" s="51"/>
      <c r="Y55" s="51"/>
      <c r="Z55" s="51"/>
      <c r="AA55" s="5"/>
      <c r="AB55" s="5"/>
      <c r="AC55" s="5"/>
      <c r="AD55" s="5"/>
    </row>
    <row r="56" spans="1:30" ht="14.4" x14ac:dyDescent="0.25">
      <c r="A56" s="57" t="s">
        <v>218</v>
      </c>
      <c r="B56" s="56" t="s">
        <v>35</v>
      </c>
      <c r="C56" s="55" t="s">
        <v>238</v>
      </c>
      <c r="D56" s="56" t="s">
        <v>304</v>
      </c>
      <c r="E56" s="58">
        <v>1</v>
      </c>
      <c r="F56" s="57" t="s">
        <v>281</v>
      </c>
      <c r="G56" s="59">
        <v>0</v>
      </c>
      <c r="H56" s="16">
        <v>664.44</v>
      </c>
      <c r="I56" s="16">
        <v>2657.77</v>
      </c>
      <c r="J56" s="17">
        <f t="shared" si="0"/>
        <v>3322.21</v>
      </c>
      <c r="K56" s="18"/>
      <c r="L56" s="18"/>
      <c r="M56" s="18"/>
      <c r="N56" s="18"/>
      <c r="O56" s="18"/>
      <c r="P56" s="18"/>
      <c r="Q56" s="18"/>
      <c r="R56" s="51"/>
      <c r="S56" s="51"/>
      <c r="T56" s="51"/>
      <c r="U56" s="51"/>
      <c r="V56" s="51"/>
      <c r="W56" s="51"/>
      <c r="X56" s="51"/>
      <c r="Y56" s="51"/>
      <c r="Z56" s="51"/>
      <c r="AA56" s="5"/>
      <c r="AB56" s="5"/>
      <c r="AC56" s="5"/>
      <c r="AD56" s="5"/>
    </row>
    <row r="57" spans="1:30" ht="14.4" x14ac:dyDescent="0.25">
      <c r="A57" s="57" t="s">
        <v>218</v>
      </c>
      <c r="B57" s="56" t="s">
        <v>35</v>
      </c>
      <c r="C57" s="55" t="s">
        <v>238</v>
      </c>
      <c r="D57" s="56" t="s">
        <v>304</v>
      </c>
      <c r="E57" s="58">
        <v>1</v>
      </c>
      <c r="F57" s="57" t="s">
        <v>282</v>
      </c>
      <c r="G57" s="59">
        <v>0</v>
      </c>
      <c r="H57" s="16">
        <v>664.44</v>
      </c>
      <c r="I57" s="16">
        <v>2657.77</v>
      </c>
      <c r="J57" s="17">
        <f t="shared" si="0"/>
        <v>3322.21</v>
      </c>
      <c r="K57" s="18"/>
      <c r="L57" s="18"/>
      <c r="M57" s="18"/>
      <c r="N57" s="18"/>
      <c r="O57" s="18"/>
      <c r="P57" s="18"/>
      <c r="Q57" s="18"/>
      <c r="R57" s="51"/>
      <c r="S57" s="51"/>
      <c r="T57" s="51"/>
      <c r="U57" s="51"/>
      <c r="V57" s="51"/>
      <c r="W57" s="51"/>
      <c r="X57" s="51"/>
      <c r="Y57" s="51"/>
      <c r="Z57" s="51"/>
      <c r="AA57" s="5"/>
      <c r="AB57" s="5"/>
      <c r="AC57" s="5"/>
      <c r="AD57" s="5"/>
    </row>
    <row r="58" spans="1:30" ht="14.4" x14ac:dyDescent="0.25">
      <c r="A58" s="57" t="s">
        <v>219</v>
      </c>
      <c r="B58" s="56" t="s">
        <v>35</v>
      </c>
      <c r="C58" s="55" t="s">
        <v>238</v>
      </c>
      <c r="D58" s="56" t="s">
        <v>304</v>
      </c>
      <c r="E58" s="58">
        <v>1</v>
      </c>
      <c r="F58" s="57" t="s">
        <v>283</v>
      </c>
      <c r="G58" s="59">
        <v>0</v>
      </c>
      <c r="H58" s="16">
        <v>664.44</v>
      </c>
      <c r="I58" s="16">
        <v>2657.77</v>
      </c>
      <c r="J58" s="17">
        <f t="shared" si="0"/>
        <v>3322.21</v>
      </c>
      <c r="K58" s="18"/>
      <c r="L58" s="18"/>
      <c r="M58" s="18"/>
      <c r="N58" s="18"/>
      <c r="O58" s="18"/>
      <c r="P58" s="18"/>
      <c r="Q58" s="18"/>
      <c r="R58" s="51"/>
      <c r="S58" s="51"/>
      <c r="T58" s="51"/>
      <c r="U58" s="51"/>
      <c r="V58" s="51"/>
      <c r="W58" s="51"/>
      <c r="X58" s="51"/>
      <c r="Y58" s="51"/>
      <c r="Z58" s="51"/>
      <c r="AA58" s="5"/>
      <c r="AB58" s="5"/>
      <c r="AC58" s="5"/>
      <c r="AD58" s="5"/>
    </row>
    <row r="59" spans="1:30" ht="14.4" x14ac:dyDescent="0.25">
      <c r="A59" s="57" t="s">
        <v>220</v>
      </c>
      <c r="B59" s="56" t="s">
        <v>35</v>
      </c>
      <c r="C59" s="55" t="s">
        <v>238</v>
      </c>
      <c r="D59" s="56" t="s">
        <v>304</v>
      </c>
      <c r="E59" s="58">
        <v>1</v>
      </c>
      <c r="F59" s="57" t="s">
        <v>284</v>
      </c>
      <c r="G59" s="59">
        <v>0</v>
      </c>
      <c r="H59" s="16">
        <v>664.44</v>
      </c>
      <c r="I59" s="16">
        <v>2657.77</v>
      </c>
      <c r="J59" s="17">
        <f t="shared" si="0"/>
        <v>3322.21</v>
      </c>
      <c r="K59" s="18"/>
      <c r="L59" s="18"/>
      <c r="M59" s="18"/>
      <c r="N59" s="18"/>
      <c r="O59" s="18"/>
      <c r="P59" s="18"/>
      <c r="Q59" s="18"/>
      <c r="R59" s="51"/>
      <c r="S59" s="51"/>
      <c r="T59" s="51"/>
      <c r="U59" s="51"/>
      <c r="V59" s="51"/>
      <c r="W59" s="51"/>
      <c r="X59" s="51"/>
      <c r="Y59" s="51"/>
      <c r="Z59" s="51"/>
      <c r="AA59" s="5"/>
      <c r="AB59" s="5"/>
      <c r="AC59" s="5"/>
      <c r="AD59" s="5"/>
    </row>
    <row r="60" spans="1:30" ht="14.4" x14ac:dyDescent="0.25">
      <c r="A60" s="57" t="s">
        <v>221</v>
      </c>
      <c r="B60" s="56" t="s">
        <v>35</v>
      </c>
      <c r="C60" s="55" t="s">
        <v>238</v>
      </c>
      <c r="D60" s="56" t="s">
        <v>304</v>
      </c>
      <c r="E60" s="58">
        <v>1</v>
      </c>
      <c r="F60" s="57" t="s">
        <v>285</v>
      </c>
      <c r="G60" s="59">
        <v>0</v>
      </c>
      <c r="H60" s="16">
        <v>664.44</v>
      </c>
      <c r="I60" s="16">
        <v>2657.77</v>
      </c>
      <c r="J60" s="17">
        <f t="shared" si="0"/>
        <v>3322.21</v>
      </c>
      <c r="K60" s="18"/>
      <c r="L60" s="18"/>
      <c r="M60" s="18"/>
      <c r="N60" s="18"/>
      <c r="O60" s="18"/>
      <c r="P60" s="18"/>
      <c r="Q60" s="18"/>
      <c r="R60" s="51"/>
      <c r="S60" s="51"/>
      <c r="T60" s="51"/>
      <c r="U60" s="51"/>
      <c r="V60" s="51"/>
      <c r="W60" s="51"/>
      <c r="X60" s="51"/>
      <c r="Y60" s="51"/>
      <c r="Z60" s="51"/>
      <c r="AA60" s="5"/>
      <c r="AB60" s="5"/>
      <c r="AC60" s="5"/>
      <c r="AD60" s="5"/>
    </row>
    <row r="61" spans="1:30" ht="14.4" x14ac:dyDescent="0.25">
      <c r="A61" s="57" t="s">
        <v>218</v>
      </c>
      <c r="B61" s="56" t="s">
        <v>35</v>
      </c>
      <c r="C61" s="55" t="s">
        <v>238</v>
      </c>
      <c r="D61" s="56" t="s">
        <v>304</v>
      </c>
      <c r="E61" s="58">
        <v>1</v>
      </c>
      <c r="F61" s="57" t="s">
        <v>286</v>
      </c>
      <c r="G61" s="59">
        <v>0</v>
      </c>
      <c r="H61" s="16">
        <v>664.44</v>
      </c>
      <c r="I61" s="16">
        <v>2657.77</v>
      </c>
      <c r="J61" s="17">
        <f t="shared" si="0"/>
        <v>3322.21</v>
      </c>
      <c r="K61" s="18"/>
      <c r="L61" s="18"/>
      <c r="M61" s="18"/>
      <c r="N61" s="18"/>
      <c r="O61" s="18"/>
      <c r="P61" s="18"/>
      <c r="Q61" s="18"/>
      <c r="R61" s="51"/>
      <c r="S61" s="51"/>
      <c r="T61" s="51"/>
      <c r="U61" s="51"/>
      <c r="V61" s="51"/>
      <c r="W61" s="51"/>
      <c r="X61" s="51"/>
      <c r="Y61" s="51"/>
      <c r="Z61" s="51"/>
      <c r="AA61" s="5"/>
      <c r="AB61" s="5"/>
      <c r="AC61" s="5"/>
      <c r="AD61" s="5"/>
    </row>
    <row r="62" spans="1:30" ht="14.4" x14ac:dyDescent="0.25">
      <c r="A62" s="57" t="s">
        <v>222</v>
      </c>
      <c r="B62" s="56" t="s">
        <v>35</v>
      </c>
      <c r="C62" s="55" t="s">
        <v>238</v>
      </c>
      <c r="D62" s="56" t="s">
        <v>304</v>
      </c>
      <c r="E62" s="58">
        <v>1</v>
      </c>
      <c r="F62" s="57" t="s">
        <v>287</v>
      </c>
      <c r="G62" s="59">
        <v>0</v>
      </c>
      <c r="H62" s="16">
        <v>664.44</v>
      </c>
      <c r="I62" s="16">
        <v>2657.77</v>
      </c>
      <c r="J62" s="17">
        <f t="shared" si="0"/>
        <v>3322.21</v>
      </c>
      <c r="K62" s="18"/>
      <c r="L62" s="18"/>
      <c r="M62" s="18"/>
      <c r="N62" s="18"/>
      <c r="O62" s="18"/>
      <c r="P62" s="18"/>
      <c r="Q62" s="18"/>
      <c r="R62" s="51"/>
      <c r="S62" s="51"/>
      <c r="T62" s="51"/>
      <c r="U62" s="51"/>
      <c r="V62" s="51"/>
      <c r="W62" s="51"/>
      <c r="X62" s="51"/>
      <c r="Y62" s="51"/>
      <c r="Z62" s="51"/>
      <c r="AA62" s="5"/>
      <c r="AB62" s="5"/>
      <c r="AC62" s="5"/>
      <c r="AD62" s="5"/>
    </row>
    <row r="63" spans="1:30" ht="14.4" x14ac:dyDescent="0.25">
      <c r="A63" s="57" t="s">
        <v>223</v>
      </c>
      <c r="B63" s="56" t="s">
        <v>35</v>
      </c>
      <c r="C63" s="55" t="s">
        <v>238</v>
      </c>
      <c r="D63" s="56" t="s">
        <v>304</v>
      </c>
      <c r="E63" s="58">
        <v>1</v>
      </c>
      <c r="F63" s="57" t="s">
        <v>288</v>
      </c>
      <c r="G63" s="59">
        <v>0</v>
      </c>
      <c r="H63" s="16">
        <v>664.44</v>
      </c>
      <c r="I63" s="16">
        <v>2657.77</v>
      </c>
      <c r="J63" s="17">
        <f t="shared" si="0"/>
        <v>3322.21</v>
      </c>
      <c r="K63" s="18"/>
      <c r="L63" s="18"/>
      <c r="M63" s="18"/>
      <c r="N63" s="18"/>
      <c r="O63" s="18"/>
      <c r="P63" s="18"/>
      <c r="Q63" s="18"/>
      <c r="R63" s="51"/>
      <c r="S63" s="51"/>
      <c r="T63" s="51"/>
      <c r="U63" s="51"/>
      <c r="V63" s="51"/>
      <c r="W63" s="51"/>
      <c r="X63" s="51"/>
      <c r="Y63" s="51"/>
      <c r="Z63" s="51"/>
      <c r="AA63" s="5"/>
      <c r="AB63" s="5"/>
      <c r="AC63" s="5"/>
      <c r="AD63" s="5"/>
    </row>
    <row r="64" spans="1:30" ht="14.4" x14ac:dyDescent="0.25">
      <c r="A64" s="57" t="s">
        <v>224</v>
      </c>
      <c r="B64" s="56" t="s">
        <v>35</v>
      </c>
      <c r="C64" s="55" t="s">
        <v>238</v>
      </c>
      <c r="D64" s="56" t="s">
        <v>303</v>
      </c>
      <c r="E64" s="58">
        <v>1</v>
      </c>
      <c r="F64" s="57"/>
      <c r="G64" s="59"/>
      <c r="H64" s="16"/>
      <c r="I64" s="16"/>
      <c r="J64" s="17"/>
      <c r="K64" s="18"/>
      <c r="L64" s="18"/>
      <c r="M64" s="18"/>
      <c r="N64" s="18"/>
      <c r="O64" s="18"/>
      <c r="P64" s="18"/>
      <c r="Q64" s="18"/>
      <c r="R64" s="51"/>
      <c r="S64" s="51"/>
      <c r="T64" s="51"/>
      <c r="U64" s="51"/>
      <c r="V64" s="51"/>
      <c r="W64" s="51"/>
      <c r="X64" s="51"/>
      <c r="Y64" s="51"/>
      <c r="Z64" s="51"/>
      <c r="AA64" s="5"/>
      <c r="AB64" s="5"/>
      <c r="AC64" s="5"/>
      <c r="AD64" s="5"/>
    </row>
    <row r="65" spans="1:30" ht="14.4" x14ac:dyDescent="0.25">
      <c r="A65" s="57" t="s">
        <v>225</v>
      </c>
      <c r="B65" s="56" t="s">
        <v>37</v>
      </c>
      <c r="C65" s="55" t="s">
        <v>238</v>
      </c>
      <c r="D65" s="56" t="s">
        <v>303</v>
      </c>
      <c r="E65" s="58">
        <v>1</v>
      </c>
      <c r="F65" s="57" t="s">
        <v>295</v>
      </c>
      <c r="G65" s="59">
        <v>0</v>
      </c>
      <c r="H65" s="16">
        <v>431.89</v>
      </c>
      <c r="I65" s="16">
        <v>1727.55</v>
      </c>
      <c r="J65" s="17">
        <f t="shared" si="0"/>
        <v>2159.44</v>
      </c>
      <c r="K65" s="18"/>
      <c r="L65" s="18"/>
      <c r="M65" s="18"/>
      <c r="N65" s="18"/>
      <c r="O65" s="18"/>
      <c r="P65" s="18"/>
      <c r="Q65" s="18"/>
      <c r="R65" s="51"/>
      <c r="S65" s="51"/>
      <c r="T65" s="51"/>
      <c r="U65" s="51"/>
      <c r="V65" s="51"/>
      <c r="W65" s="51"/>
      <c r="X65" s="51"/>
      <c r="Y65" s="51"/>
      <c r="Z65" s="51"/>
      <c r="AA65" s="5"/>
      <c r="AB65" s="5"/>
      <c r="AC65" s="5"/>
      <c r="AD65" s="5"/>
    </row>
    <row r="66" spans="1:30" ht="14.4" x14ac:dyDescent="0.25">
      <c r="A66" s="57" t="s">
        <v>226</v>
      </c>
      <c r="B66" s="56" t="s">
        <v>37</v>
      </c>
      <c r="C66" s="55" t="s">
        <v>238</v>
      </c>
      <c r="D66" s="56" t="s">
        <v>303</v>
      </c>
      <c r="E66" s="58">
        <v>1</v>
      </c>
      <c r="F66" s="57"/>
      <c r="G66" s="59"/>
      <c r="H66" s="16"/>
      <c r="I66" s="16"/>
      <c r="J66" s="17"/>
      <c r="K66" s="18"/>
      <c r="L66" s="18"/>
      <c r="M66" s="18"/>
      <c r="N66" s="18"/>
      <c r="O66" s="18"/>
      <c r="P66" s="18"/>
      <c r="Q66" s="18"/>
      <c r="R66" s="51"/>
      <c r="S66" s="51"/>
      <c r="T66" s="51"/>
      <c r="U66" s="51"/>
      <c r="V66" s="51"/>
      <c r="W66" s="51"/>
      <c r="X66" s="51"/>
      <c r="Y66" s="51"/>
      <c r="Z66" s="51"/>
      <c r="AA66" s="5"/>
      <c r="AB66" s="5"/>
      <c r="AC66" s="5"/>
      <c r="AD66" s="5"/>
    </row>
    <row r="67" spans="1:30" ht="14.4" x14ac:dyDescent="0.25">
      <c r="A67" s="57" t="s">
        <v>227</v>
      </c>
      <c r="B67" s="56" t="s">
        <v>37</v>
      </c>
      <c r="C67" s="55" t="s">
        <v>238</v>
      </c>
      <c r="D67" s="56" t="s">
        <v>304</v>
      </c>
      <c r="E67" s="58">
        <v>1</v>
      </c>
      <c r="F67" s="57" t="s">
        <v>289</v>
      </c>
      <c r="G67" s="59">
        <v>0</v>
      </c>
      <c r="H67" s="16">
        <v>431.89</v>
      </c>
      <c r="I67" s="16">
        <v>1727.55</v>
      </c>
      <c r="J67" s="17">
        <f t="shared" si="0"/>
        <v>2159.44</v>
      </c>
      <c r="K67" s="18"/>
      <c r="L67" s="18"/>
      <c r="M67" s="18"/>
      <c r="N67" s="18"/>
      <c r="O67" s="18"/>
      <c r="P67" s="18"/>
      <c r="Q67" s="18"/>
      <c r="R67" s="51"/>
      <c r="S67" s="51"/>
      <c r="T67" s="51"/>
      <c r="U67" s="51"/>
      <c r="V67" s="51"/>
      <c r="W67" s="51"/>
      <c r="X67" s="51"/>
      <c r="Y67" s="51"/>
      <c r="Z67" s="51"/>
      <c r="AA67" s="5"/>
      <c r="AB67" s="5"/>
      <c r="AC67" s="5"/>
      <c r="AD67" s="5"/>
    </row>
    <row r="68" spans="1:30" ht="14.4" x14ac:dyDescent="0.25">
      <c r="A68" s="57" t="s">
        <v>228</v>
      </c>
      <c r="B68" s="56" t="s">
        <v>37</v>
      </c>
      <c r="C68" s="55" t="s">
        <v>238</v>
      </c>
      <c r="D68" s="56" t="s">
        <v>304</v>
      </c>
      <c r="E68" s="58">
        <v>1</v>
      </c>
      <c r="F68" s="57" t="s">
        <v>290</v>
      </c>
      <c r="G68" s="59">
        <v>0</v>
      </c>
      <c r="H68" s="16">
        <v>431.89</v>
      </c>
      <c r="I68" s="16">
        <v>1727.55</v>
      </c>
      <c r="J68" s="17">
        <f t="shared" si="0"/>
        <v>2159.44</v>
      </c>
      <c r="K68" s="18"/>
      <c r="L68" s="18"/>
      <c r="M68" s="18"/>
      <c r="N68" s="18"/>
      <c r="O68" s="18"/>
      <c r="P68" s="18"/>
      <c r="Q68" s="18"/>
      <c r="R68" s="51"/>
      <c r="S68" s="51"/>
      <c r="T68" s="51"/>
      <c r="U68" s="51"/>
      <c r="V68" s="51"/>
      <c r="W68" s="51"/>
      <c r="X68" s="51"/>
      <c r="Y68" s="51"/>
      <c r="Z68" s="51"/>
      <c r="AA68" s="5"/>
      <c r="AB68" s="5"/>
      <c r="AC68" s="5"/>
      <c r="AD68" s="5"/>
    </row>
    <row r="69" spans="1:30" ht="14.4" x14ac:dyDescent="0.25">
      <c r="A69" s="57" t="s">
        <v>229</v>
      </c>
      <c r="B69" s="56" t="s">
        <v>37</v>
      </c>
      <c r="C69" s="55" t="s">
        <v>238</v>
      </c>
      <c r="D69" s="56" t="s">
        <v>304</v>
      </c>
      <c r="E69" s="58">
        <v>1</v>
      </c>
      <c r="F69" s="57" t="s">
        <v>291</v>
      </c>
      <c r="G69" s="59">
        <v>0</v>
      </c>
      <c r="H69" s="16">
        <v>431.89</v>
      </c>
      <c r="I69" s="16">
        <v>1727.55</v>
      </c>
      <c r="J69" s="17">
        <f t="shared" si="0"/>
        <v>2159.44</v>
      </c>
      <c r="K69" s="18"/>
      <c r="L69" s="18"/>
      <c r="M69" s="18"/>
      <c r="N69" s="18"/>
      <c r="O69" s="18"/>
      <c r="P69" s="18"/>
      <c r="Q69" s="18"/>
      <c r="R69" s="51"/>
      <c r="S69" s="51"/>
      <c r="T69" s="51"/>
      <c r="U69" s="51"/>
      <c r="V69" s="51"/>
      <c r="W69" s="51"/>
      <c r="X69" s="51"/>
      <c r="Y69" s="51"/>
      <c r="Z69" s="51"/>
      <c r="AA69" s="5"/>
      <c r="AB69" s="5"/>
      <c r="AC69" s="5"/>
      <c r="AD69" s="5"/>
    </row>
    <row r="70" spans="1:30" ht="14.4" x14ac:dyDescent="0.25">
      <c r="A70" s="57" t="s">
        <v>228</v>
      </c>
      <c r="B70" s="56" t="s">
        <v>37</v>
      </c>
      <c r="C70" s="55" t="s">
        <v>238</v>
      </c>
      <c r="D70" s="56" t="s">
        <v>304</v>
      </c>
      <c r="E70" s="58">
        <v>1</v>
      </c>
      <c r="F70" s="57" t="s">
        <v>292</v>
      </c>
      <c r="G70" s="59">
        <v>0</v>
      </c>
      <c r="H70" s="16">
        <v>431.89</v>
      </c>
      <c r="I70" s="16">
        <v>1727.55</v>
      </c>
      <c r="J70" s="17">
        <f t="shared" si="0"/>
        <v>2159.44</v>
      </c>
      <c r="K70" s="18"/>
      <c r="L70" s="18"/>
      <c r="M70" s="18"/>
      <c r="N70" s="18"/>
      <c r="O70" s="18"/>
      <c r="P70" s="18"/>
      <c r="Q70" s="18"/>
      <c r="R70" s="51"/>
      <c r="S70" s="51"/>
      <c r="T70" s="51"/>
      <c r="U70" s="51"/>
      <c r="V70" s="51"/>
      <c r="W70" s="51"/>
      <c r="X70" s="51"/>
      <c r="Y70" s="51"/>
      <c r="Z70" s="51"/>
      <c r="AA70" s="5"/>
      <c r="AB70" s="5"/>
      <c r="AC70" s="5"/>
      <c r="AD70" s="5"/>
    </row>
    <row r="71" spans="1:30" ht="14.4" x14ac:dyDescent="0.25">
      <c r="A71" s="57" t="s">
        <v>230</v>
      </c>
      <c r="B71" s="56" t="s">
        <v>37</v>
      </c>
      <c r="C71" s="55" t="s">
        <v>238</v>
      </c>
      <c r="D71" s="56" t="s">
        <v>304</v>
      </c>
      <c r="E71" s="58">
        <v>1</v>
      </c>
      <c r="F71" s="57" t="s">
        <v>293</v>
      </c>
      <c r="G71" s="59">
        <v>0</v>
      </c>
      <c r="H71" s="16">
        <v>431.89</v>
      </c>
      <c r="I71" s="16">
        <v>1727.55</v>
      </c>
      <c r="J71" s="17">
        <f t="shared" si="0"/>
        <v>2159.44</v>
      </c>
      <c r="K71" s="18"/>
      <c r="L71" s="18"/>
      <c r="M71" s="18"/>
      <c r="N71" s="18"/>
      <c r="O71" s="18"/>
      <c r="P71" s="18"/>
      <c r="Q71" s="18"/>
      <c r="R71" s="51"/>
      <c r="S71" s="51"/>
      <c r="T71" s="51"/>
      <c r="U71" s="51"/>
      <c r="V71" s="51"/>
      <c r="W71" s="51"/>
      <c r="X71" s="51"/>
      <c r="Y71" s="51"/>
      <c r="Z71" s="51"/>
      <c r="AA71" s="5"/>
      <c r="AB71" s="5"/>
      <c r="AC71" s="5"/>
      <c r="AD71" s="5"/>
    </row>
    <row r="72" spans="1:30" ht="14.4" x14ac:dyDescent="0.25">
      <c r="A72" s="57" t="s">
        <v>231</v>
      </c>
      <c r="B72" s="56" t="s">
        <v>37</v>
      </c>
      <c r="C72" s="55" t="s">
        <v>238</v>
      </c>
      <c r="D72" s="56" t="s">
        <v>304</v>
      </c>
      <c r="E72" s="58">
        <v>1</v>
      </c>
      <c r="F72" s="57" t="s">
        <v>294</v>
      </c>
      <c r="G72" s="59">
        <v>0</v>
      </c>
      <c r="H72" s="16">
        <v>431.89</v>
      </c>
      <c r="I72" s="16">
        <v>1727.55</v>
      </c>
      <c r="J72" s="17">
        <f t="shared" si="0"/>
        <v>2159.44</v>
      </c>
      <c r="K72" s="18"/>
      <c r="L72" s="18"/>
      <c r="M72" s="18"/>
      <c r="N72" s="18"/>
      <c r="O72" s="18"/>
      <c r="P72" s="18"/>
      <c r="Q72" s="18"/>
      <c r="R72" s="51"/>
      <c r="S72" s="51"/>
      <c r="T72" s="51"/>
      <c r="U72" s="51"/>
      <c r="V72" s="51"/>
      <c r="W72" s="51"/>
      <c r="X72" s="51"/>
      <c r="Y72" s="51"/>
      <c r="Z72" s="51"/>
      <c r="AA72" s="5"/>
      <c r="AB72" s="5"/>
      <c r="AC72" s="5"/>
      <c r="AD72" s="5"/>
    </row>
    <row r="73" spans="1:30" ht="14.4" x14ac:dyDescent="0.25">
      <c r="A73" s="57" t="s">
        <v>232</v>
      </c>
      <c r="B73" s="56" t="s">
        <v>37</v>
      </c>
      <c r="C73" s="55" t="s">
        <v>238</v>
      </c>
      <c r="D73" s="56" t="s">
        <v>303</v>
      </c>
      <c r="E73" s="58">
        <v>1</v>
      </c>
      <c r="F73" s="57"/>
      <c r="G73" s="59"/>
      <c r="H73" s="16"/>
      <c r="I73" s="16"/>
      <c r="J73" s="17"/>
      <c r="K73" s="18"/>
      <c r="L73" s="18"/>
      <c r="M73" s="18"/>
      <c r="N73" s="18"/>
      <c r="O73" s="18"/>
      <c r="P73" s="18"/>
      <c r="Q73" s="18"/>
      <c r="R73" s="51"/>
      <c r="S73" s="51"/>
      <c r="T73" s="51"/>
      <c r="U73" s="51"/>
      <c r="V73" s="51"/>
      <c r="W73" s="51"/>
      <c r="X73" s="51"/>
      <c r="Y73" s="51"/>
      <c r="Z73" s="51"/>
      <c r="AA73" s="5"/>
      <c r="AB73" s="5"/>
      <c r="AC73" s="5"/>
      <c r="AD73" s="5"/>
    </row>
    <row r="74" spans="1:30" ht="14.4" x14ac:dyDescent="0.25">
      <c r="A74" s="57" t="s">
        <v>232</v>
      </c>
      <c r="B74" s="56" t="s">
        <v>37</v>
      </c>
      <c r="C74" s="55" t="s">
        <v>238</v>
      </c>
      <c r="D74" s="56" t="s">
        <v>303</v>
      </c>
      <c r="E74" s="58">
        <v>1</v>
      </c>
      <c r="F74" s="57"/>
      <c r="G74" s="59"/>
      <c r="H74" s="16"/>
      <c r="I74" s="16"/>
      <c r="J74" s="17"/>
      <c r="K74" s="18"/>
      <c r="L74" s="18"/>
      <c r="M74" s="18"/>
      <c r="N74" s="18"/>
      <c r="O74" s="18"/>
      <c r="P74" s="18"/>
      <c r="Q74" s="18"/>
      <c r="R74" s="51"/>
      <c r="S74" s="51"/>
      <c r="T74" s="51"/>
      <c r="U74" s="51"/>
      <c r="V74" s="51"/>
      <c r="W74" s="51"/>
      <c r="X74" s="51"/>
      <c r="Y74" s="51"/>
      <c r="Z74" s="51"/>
      <c r="AA74" s="5"/>
      <c r="AB74" s="5"/>
      <c r="AC74" s="5"/>
      <c r="AD74" s="5"/>
    </row>
    <row r="75" spans="1:30" ht="14.4" x14ac:dyDescent="0.25">
      <c r="A75" s="57" t="s">
        <v>232</v>
      </c>
      <c r="B75" s="56" t="s">
        <v>37</v>
      </c>
      <c r="C75" s="55" t="s">
        <v>238</v>
      </c>
      <c r="D75" s="56" t="s">
        <v>303</v>
      </c>
      <c r="E75" s="58">
        <v>1</v>
      </c>
      <c r="F75" s="57"/>
      <c r="G75" s="59"/>
      <c r="H75" s="16"/>
      <c r="I75" s="16"/>
      <c r="J75" s="17"/>
      <c r="K75" s="18"/>
      <c r="L75" s="18"/>
      <c r="M75" s="18"/>
      <c r="N75" s="18"/>
      <c r="O75" s="18"/>
      <c r="P75" s="18"/>
      <c r="Q75" s="18"/>
      <c r="R75" s="51"/>
      <c r="S75" s="51"/>
      <c r="T75" s="51"/>
      <c r="U75" s="51"/>
      <c r="V75" s="51"/>
      <c r="W75" s="51"/>
      <c r="X75" s="51"/>
      <c r="Y75" s="51"/>
      <c r="Z75" s="51"/>
      <c r="AA75" s="5"/>
      <c r="AB75" s="5"/>
      <c r="AC75" s="5"/>
      <c r="AD75" s="5"/>
    </row>
    <row r="76" spans="1:30" ht="14.4" x14ac:dyDescent="0.25">
      <c r="A76" s="57" t="s">
        <v>233</v>
      </c>
      <c r="B76" s="56" t="s">
        <v>41</v>
      </c>
      <c r="C76" s="55" t="s">
        <v>238</v>
      </c>
      <c r="D76" s="56" t="s">
        <v>303</v>
      </c>
      <c r="E76" s="58">
        <v>1</v>
      </c>
      <c r="F76" s="57"/>
      <c r="G76" s="59"/>
      <c r="H76" s="16"/>
      <c r="I76" s="16"/>
      <c r="J76" s="17"/>
      <c r="K76" s="18"/>
      <c r="L76" s="18"/>
      <c r="M76" s="18"/>
      <c r="N76" s="18"/>
      <c r="O76" s="18"/>
      <c r="P76" s="18"/>
      <c r="Q76" s="18"/>
      <c r="R76" s="51"/>
      <c r="S76" s="51"/>
      <c r="T76" s="51"/>
      <c r="U76" s="51"/>
      <c r="V76" s="51"/>
      <c r="W76" s="51"/>
      <c r="X76" s="51"/>
      <c r="Y76" s="51"/>
      <c r="Z76" s="51"/>
      <c r="AA76" s="5"/>
      <c r="AB76" s="5"/>
      <c r="AC76" s="5"/>
      <c r="AD76" s="5"/>
    </row>
    <row r="77" spans="1:30" ht="14.4" x14ac:dyDescent="0.25">
      <c r="A77" s="57" t="s">
        <v>234</v>
      </c>
      <c r="B77" s="56" t="s">
        <v>41</v>
      </c>
      <c r="C77" s="55" t="s">
        <v>238</v>
      </c>
      <c r="D77" s="56" t="s">
        <v>304</v>
      </c>
      <c r="E77" s="58">
        <v>1</v>
      </c>
      <c r="F77" s="57" t="s">
        <v>296</v>
      </c>
      <c r="G77" s="59">
        <v>0</v>
      </c>
      <c r="H77" s="16">
        <v>232.56</v>
      </c>
      <c r="I77" s="16">
        <v>930.22</v>
      </c>
      <c r="J77" s="17">
        <f t="shared" si="0"/>
        <v>1162.78</v>
      </c>
      <c r="K77" s="18"/>
      <c r="L77" s="18"/>
      <c r="M77" s="18"/>
      <c r="N77" s="18"/>
      <c r="O77" s="18"/>
      <c r="P77" s="18"/>
      <c r="Q77" s="18"/>
      <c r="R77" s="51"/>
      <c r="S77" s="51"/>
      <c r="T77" s="51"/>
      <c r="U77" s="51"/>
      <c r="V77" s="51"/>
      <c r="W77" s="51"/>
      <c r="X77" s="51"/>
      <c r="Y77" s="51"/>
      <c r="Z77" s="51"/>
      <c r="AA77" s="5"/>
      <c r="AB77" s="5"/>
      <c r="AC77" s="5"/>
      <c r="AD77" s="5"/>
    </row>
    <row r="78" spans="1:30" ht="14.4" x14ac:dyDescent="0.25">
      <c r="A78" s="57" t="s">
        <v>235</v>
      </c>
      <c r="B78" s="56" t="s">
        <v>41</v>
      </c>
      <c r="C78" s="55" t="s">
        <v>238</v>
      </c>
      <c r="D78" s="56" t="s">
        <v>304</v>
      </c>
      <c r="E78" s="58">
        <v>1</v>
      </c>
      <c r="F78" s="57" t="s">
        <v>297</v>
      </c>
      <c r="G78" s="59">
        <v>0</v>
      </c>
      <c r="H78" s="16">
        <v>232.56</v>
      </c>
      <c r="I78" s="16">
        <v>930.22</v>
      </c>
      <c r="J78" s="17">
        <f t="shared" si="0"/>
        <v>1162.78</v>
      </c>
      <c r="K78" s="18"/>
      <c r="L78" s="18"/>
      <c r="M78" s="18"/>
      <c r="N78" s="18"/>
      <c r="O78" s="18"/>
      <c r="P78" s="18"/>
      <c r="Q78" s="1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ht="14.4" x14ac:dyDescent="0.25">
      <c r="A79" s="57" t="s">
        <v>236</v>
      </c>
      <c r="B79" s="56" t="s">
        <v>41</v>
      </c>
      <c r="C79" s="55" t="s">
        <v>238</v>
      </c>
      <c r="D79" s="56" t="s">
        <v>303</v>
      </c>
      <c r="E79" s="58">
        <v>1</v>
      </c>
      <c r="F79" s="57"/>
      <c r="G79" s="61" t="s">
        <v>308</v>
      </c>
      <c r="H79" s="62" t="s">
        <v>308</v>
      </c>
      <c r="I79" s="62" t="s">
        <v>308</v>
      </c>
      <c r="J79" s="17"/>
      <c r="K79" s="18"/>
      <c r="L79" s="18"/>
      <c r="M79" s="18"/>
      <c r="N79" s="18"/>
      <c r="O79" s="18"/>
      <c r="P79" s="18"/>
      <c r="Q79" s="1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ht="14.4" x14ac:dyDescent="0.25">
      <c r="A80" s="57" t="s">
        <v>234</v>
      </c>
      <c r="B80" s="56" t="s">
        <v>41</v>
      </c>
      <c r="C80" s="55" t="s">
        <v>238</v>
      </c>
      <c r="D80" s="56" t="s">
        <v>304</v>
      </c>
      <c r="E80" s="58">
        <v>1</v>
      </c>
      <c r="F80" s="57" t="s">
        <v>298</v>
      </c>
      <c r="G80" s="59">
        <v>0</v>
      </c>
      <c r="H80" s="16">
        <v>232.56</v>
      </c>
      <c r="I80" s="16">
        <v>930.22</v>
      </c>
      <c r="J80" s="17">
        <f t="shared" si="0"/>
        <v>1162.78</v>
      </c>
      <c r="K80" s="18"/>
      <c r="L80" s="18"/>
      <c r="M80" s="18"/>
      <c r="N80" s="18"/>
      <c r="O80" s="18"/>
      <c r="P80" s="18"/>
      <c r="Q80" s="1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ht="14.4" x14ac:dyDescent="0.25">
      <c r="A81" s="57" t="s">
        <v>234</v>
      </c>
      <c r="B81" s="56" t="s">
        <v>41</v>
      </c>
      <c r="C81" s="55" t="s">
        <v>238</v>
      </c>
      <c r="D81" s="56" t="s">
        <v>304</v>
      </c>
      <c r="E81" s="58">
        <v>1</v>
      </c>
      <c r="F81" s="57" t="s">
        <v>299</v>
      </c>
      <c r="G81" s="59">
        <v>0</v>
      </c>
      <c r="H81" s="16">
        <v>232.56</v>
      </c>
      <c r="I81" s="16">
        <v>930.22</v>
      </c>
      <c r="J81" s="17">
        <f t="shared" si="0"/>
        <v>1162.78</v>
      </c>
      <c r="K81" s="18"/>
      <c r="L81" s="18"/>
      <c r="M81" s="18"/>
      <c r="N81" s="18"/>
      <c r="O81" s="18"/>
      <c r="P81" s="18"/>
      <c r="Q81" s="1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ht="14.4" x14ac:dyDescent="0.25">
      <c r="A82" s="57" t="s">
        <v>234</v>
      </c>
      <c r="B82" s="56" t="s">
        <v>41</v>
      </c>
      <c r="C82" s="55" t="s">
        <v>238</v>
      </c>
      <c r="D82" s="56" t="s">
        <v>304</v>
      </c>
      <c r="E82" s="58">
        <v>1</v>
      </c>
      <c r="F82" s="57" t="s">
        <v>300</v>
      </c>
      <c r="G82" s="59">
        <v>0</v>
      </c>
      <c r="H82" s="16">
        <v>232.56</v>
      </c>
      <c r="I82" s="16">
        <v>930.22</v>
      </c>
      <c r="J82" s="17">
        <f t="shared" si="0"/>
        <v>1162.78</v>
      </c>
      <c r="K82" s="18"/>
      <c r="L82" s="18"/>
      <c r="M82" s="18"/>
      <c r="N82" s="18"/>
      <c r="O82" s="18"/>
      <c r="P82" s="18"/>
      <c r="Q82" s="1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ht="14.4" x14ac:dyDescent="0.25">
      <c r="A83" s="57" t="s">
        <v>234</v>
      </c>
      <c r="B83" s="56" t="s">
        <v>41</v>
      </c>
      <c r="C83" s="55" t="s">
        <v>238</v>
      </c>
      <c r="D83" s="56" t="s">
        <v>304</v>
      </c>
      <c r="E83" s="58">
        <v>1</v>
      </c>
      <c r="F83" s="57" t="s">
        <v>301</v>
      </c>
      <c r="G83" s="59">
        <v>0</v>
      </c>
      <c r="H83" s="16">
        <v>232.56</v>
      </c>
      <c r="I83" s="16">
        <v>930.22</v>
      </c>
      <c r="J83" s="17">
        <f t="shared" si="0"/>
        <v>1162.78</v>
      </c>
      <c r="K83" s="18"/>
      <c r="L83" s="18"/>
      <c r="M83" s="18"/>
      <c r="N83" s="18"/>
      <c r="O83" s="18"/>
      <c r="P83" s="18"/>
      <c r="Q83" s="1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1:30" ht="14.4" x14ac:dyDescent="0.25">
      <c r="A84" s="57" t="s">
        <v>234</v>
      </c>
      <c r="B84" s="56" t="s">
        <v>41</v>
      </c>
      <c r="C84" s="55" t="s">
        <v>238</v>
      </c>
      <c r="D84" s="56" t="s">
        <v>304</v>
      </c>
      <c r="E84" s="58">
        <v>1</v>
      </c>
      <c r="F84" s="57" t="s">
        <v>302</v>
      </c>
      <c r="G84" s="59">
        <v>0</v>
      </c>
      <c r="H84" s="16">
        <v>232.56</v>
      </c>
      <c r="I84" s="16">
        <v>930.22</v>
      </c>
      <c r="J84" s="17">
        <f t="shared" si="0"/>
        <v>1162.78</v>
      </c>
      <c r="K84" s="18"/>
      <c r="L84" s="18"/>
      <c r="M84" s="18"/>
      <c r="N84" s="18"/>
      <c r="O84" s="18"/>
      <c r="P84" s="18"/>
      <c r="Q84" s="1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0" ht="14.4" x14ac:dyDescent="0.25">
      <c r="A85" s="57" t="s">
        <v>237</v>
      </c>
      <c r="B85" s="56" t="s">
        <v>41</v>
      </c>
      <c r="C85" s="55" t="s">
        <v>238</v>
      </c>
      <c r="D85" s="56" t="s">
        <v>303</v>
      </c>
      <c r="E85" s="58">
        <v>1</v>
      </c>
      <c r="F85" s="57"/>
      <c r="G85" s="59"/>
      <c r="H85" s="16"/>
      <c r="I85" s="16"/>
      <c r="J85" s="17"/>
      <c r="K85" s="18"/>
      <c r="L85" s="18"/>
      <c r="M85" s="18"/>
      <c r="N85" s="18"/>
      <c r="O85" s="18"/>
      <c r="P85" s="18"/>
      <c r="Q85" s="1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ht="14.4" x14ac:dyDescent="0.25">
      <c r="A86" s="57" t="s">
        <v>237</v>
      </c>
      <c r="B86" s="56" t="s">
        <v>41</v>
      </c>
      <c r="C86" s="55" t="s">
        <v>238</v>
      </c>
      <c r="D86" s="56" t="s">
        <v>303</v>
      </c>
      <c r="E86" s="58">
        <v>1</v>
      </c>
      <c r="F86" s="57"/>
      <c r="G86" s="59"/>
      <c r="H86" s="16"/>
      <c r="I86" s="16"/>
      <c r="J86" s="17"/>
      <c r="K86" s="18"/>
      <c r="L86" s="18"/>
      <c r="M86" s="18"/>
      <c r="N86" s="18"/>
      <c r="O86" s="18"/>
      <c r="P86" s="18"/>
      <c r="Q86" s="1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ht="14.4" x14ac:dyDescent="0.25">
      <c r="A87" s="57"/>
      <c r="B87" s="56"/>
      <c r="C87" s="55"/>
      <c r="D87" s="56"/>
      <c r="E87" s="58">
        <v>1</v>
      </c>
      <c r="F87" s="57"/>
      <c r="G87" s="59"/>
      <c r="H87" s="16"/>
      <c r="I87" s="16"/>
      <c r="J87" s="17"/>
      <c r="K87" s="18"/>
      <c r="L87" s="18"/>
      <c r="M87" s="18"/>
      <c r="N87" s="18"/>
      <c r="O87" s="18"/>
      <c r="P87" s="18"/>
      <c r="Q87" s="1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ht="14.4" x14ac:dyDescent="0.25">
      <c r="A88" s="57"/>
      <c r="B88" s="56"/>
      <c r="C88" s="55"/>
      <c r="D88" s="56"/>
      <c r="E88" s="58">
        <v>1</v>
      </c>
      <c r="F88" s="57"/>
      <c r="G88" s="59"/>
      <c r="H88" s="16"/>
      <c r="I88" s="16"/>
      <c r="J88" s="17"/>
      <c r="K88" s="18"/>
      <c r="L88" s="18"/>
      <c r="M88" s="18"/>
      <c r="N88" s="18"/>
      <c r="O88" s="18"/>
      <c r="P88" s="18"/>
      <c r="Q88" s="1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ht="41.4" x14ac:dyDescent="0.25">
      <c r="A89" s="53" t="s">
        <v>11</v>
      </c>
      <c r="B89" s="53" t="s">
        <v>12</v>
      </c>
      <c r="C89" s="54" t="s">
        <v>13</v>
      </c>
      <c r="D89" s="54" t="s">
        <v>14</v>
      </c>
      <c r="E89" s="21" t="s">
        <v>15</v>
      </c>
      <c r="F89" s="60"/>
      <c r="G89" s="21" t="s">
        <v>16</v>
      </c>
      <c r="H89" s="21" t="s">
        <v>17</v>
      </c>
      <c r="I89" s="21" t="s">
        <v>18</v>
      </c>
      <c r="J89" s="21" t="s">
        <v>19</v>
      </c>
      <c r="K89" s="18"/>
      <c r="L89" s="18"/>
      <c r="M89" s="18"/>
      <c r="N89" s="18"/>
      <c r="O89" s="18"/>
      <c r="P89" s="18"/>
      <c r="Q89" s="1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ht="14.4" x14ac:dyDescent="0.25">
      <c r="A90" s="23" t="s">
        <v>20</v>
      </c>
      <c r="B90" s="15" t="s">
        <v>21</v>
      </c>
      <c r="C90" s="24">
        <f>SUMIFS($E$7:$E$88,$B$7:$B$88,"DAS",$D$7:$D$88,"&lt;&gt;VAGO")</f>
        <v>4</v>
      </c>
      <c r="D90" s="24">
        <f>SUMIFS($E$7:$E$88,$B$7:$B$88,"DAS",$D$7:$D$88,"VAGO")</f>
        <v>0</v>
      </c>
      <c r="E90" s="24">
        <f t="shared" ref="E90:E100" si="4">C90+D90</f>
        <v>4</v>
      </c>
      <c r="F90" s="25"/>
      <c r="G90" s="26">
        <f>SUMIF($B$7:$B$88,"DAS",$G$7:$G$88)</f>
        <v>0</v>
      </c>
      <c r="H90" s="26">
        <f>SUMIF($B$7:$B$88,"DAS",$H$7:$H$88)</f>
        <v>2600</v>
      </c>
      <c r="I90" s="26">
        <f>SUMIF($B$7:$B$88,"DAS",$I$7:$I$88)</f>
        <v>43360</v>
      </c>
      <c r="J90" s="26">
        <f>SUMIF($B$7:$B$88,"DAS",$J$7:$J$88)</f>
        <v>45960</v>
      </c>
      <c r="K90" s="27"/>
      <c r="L90" s="27"/>
      <c r="M90" s="27"/>
      <c r="N90" s="27"/>
      <c r="O90" s="27"/>
      <c r="P90" s="27"/>
      <c r="Q90" s="27"/>
    </row>
    <row r="91" spans="1:30" ht="14.4" x14ac:dyDescent="0.25">
      <c r="A91" s="23" t="s">
        <v>22</v>
      </c>
      <c r="B91" s="15" t="s">
        <v>23</v>
      </c>
      <c r="C91" s="24">
        <f>SUMIFS($E$7:$E$88,$B$7:$B$88,"DAS-1",$D$7:$D$88,"&lt;&gt;VAGO")</f>
        <v>0</v>
      </c>
      <c r="D91" s="24">
        <f>SUMIFS($E$7:$E$88,$B$7:$B$88,"DAS-1",$D$7:$D$88,"VAGO")</f>
        <v>0</v>
      </c>
      <c r="E91" s="24">
        <f t="shared" si="4"/>
        <v>0</v>
      </c>
      <c r="F91" s="28"/>
      <c r="G91" s="26">
        <f>SUMIF($B$7:$B$88,"DAS-1",$G$7:$G$88)</f>
        <v>0</v>
      </c>
      <c r="H91" s="26">
        <f>SUMIF($B$7:$B$88,"DAS-1",$H$7:$H$88)</f>
        <v>0</v>
      </c>
      <c r="I91" s="26">
        <f>SUMIF($B$7:$B$88,"DAS-1",$I$7:$I$88)</f>
        <v>0</v>
      </c>
      <c r="J91" s="26">
        <f>SUMIF($B$7:$B$88,"DAS-1",$J$7:$J$88)</f>
        <v>0</v>
      </c>
      <c r="K91" s="27"/>
      <c r="L91" s="27"/>
      <c r="M91" s="27"/>
      <c r="N91" s="27"/>
      <c r="O91" s="27"/>
      <c r="P91" s="27"/>
      <c r="Q91" s="27"/>
    </row>
    <row r="92" spans="1:30" ht="14.4" x14ac:dyDescent="0.25">
      <c r="A92" s="23" t="s">
        <v>24</v>
      </c>
      <c r="B92" s="15" t="s">
        <v>25</v>
      </c>
      <c r="C92" s="24">
        <f>SUMIFS($E$7:$E$88,$B$7:$B$88,"DAS-2",$D$7:$D$88,"&lt;&gt;VAGO")</f>
        <v>6</v>
      </c>
      <c r="D92" s="24">
        <f>SUMIFS($E$7:$E$88,$B$7:$B$88,"DAS-2",$D$7:$D$88,"VAGO")</f>
        <v>0</v>
      </c>
      <c r="E92" s="24">
        <f t="shared" si="4"/>
        <v>6</v>
      </c>
      <c r="F92" s="28"/>
      <c r="G92" s="26">
        <f>SUMIF($B$7:$B$88,"DAS-2",$G$7:$G$88)</f>
        <v>0</v>
      </c>
      <c r="H92" s="26">
        <f>SUMIF($B$7:$B$88,"DAS-2",$H$7:$H$88)</f>
        <v>7308.85</v>
      </c>
      <c r="I92" s="26">
        <f>SUMIF($B$7:$B$88,"DAS-2",$I$7:$I$88)</f>
        <v>35082.480000000003</v>
      </c>
      <c r="J92" s="26">
        <f>SUMIF($B$7:$B$88,"DAS-2",$J$7:$J$88)</f>
        <v>42391.329999999994</v>
      </c>
      <c r="K92" s="27"/>
      <c r="L92" s="27"/>
      <c r="M92" s="27"/>
      <c r="N92" s="27"/>
      <c r="O92" s="27"/>
      <c r="P92" s="27"/>
      <c r="Q92" s="27"/>
    </row>
    <row r="93" spans="1:30" ht="14.4" x14ac:dyDescent="0.25">
      <c r="A93" s="23" t="s">
        <v>26</v>
      </c>
      <c r="B93" s="15" t="s">
        <v>27</v>
      </c>
      <c r="C93" s="24">
        <f>SUMIFS($E$7:$E$88,$B$7:$B$88,"DAS-3",$D$7:$D$88,"&lt;&gt;VAGO")</f>
        <v>0</v>
      </c>
      <c r="D93" s="24">
        <f>SUMIFS($E$7:$E$88,$B$7:$B$88,"DAS-3",$D$7:$D$88,"VAGO")</f>
        <v>0</v>
      </c>
      <c r="E93" s="24">
        <f t="shared" si="4"/>
        <v>0</v>
      </c>
      <c r="F93" s="28"/>
      <c r="G93" s="26">
        <f>SUMIF($B$7:$B$88,"DAS-3",$G$7:$G$88)</f>
        <v>0</v>
      </c>
      <c r="H93" s="26">
        <f>SUMIF($B$7:$B$88,"DAS-3",$H$7:$H$88)</f>
        <v>0</v>
      </c>
      <c r="I93" s="26">
        <f>SUMIF($B$7:$B$88,"DAS-3",$I$7:$I$88)</f>
        <v>0</v>
      </c>
      <c r="J93" s="26">
        <f>SUMIF($B$7:$B$88,"DAS-3",$J$7:$J$88)</f>
        <v>0</v>
      </c>
      <c r="K93" s="27"/>
      <c r="L93" s="27"/>
      <c r="M93" s="27"/>
      <c r="N93" s="27"/>
      <c r="O93" s="27"/>
      <c r="P93" s="27"/>
      <c r="Q93" s="27"/>
    </row>
    <row r="94" spans="1:30" ht="14.4" x14ac:dyDescent="0.25">
      <c r="A94" s="29" t="s">
        <v>28</v>
      </c>
      <c r="B94" s="15" t="s">
        <v>29</v>
      </c>
      <c r="C94" s="24">
        <f>SUMIFS($E$7:$E$88,$B$7:$B$88,"DAS-4",$D$7:$D$88,"&lt;&gt;VAGO")</f>
        <v>9</v>
      </c>
      <c r="D94" s="24">
        <f>SUMIFS($E$7:$E$88,$B$7:$B$88,"DAS-4",$D$7:$D$88,"VAGO")</f>
        <v>2</v>
      </c>
      <c r="E94" s="24">
        <f t="shared" si="4"/>
        <v>11</v>
      </c>
      <c r="F94" s="30"/>
      <c r="G94" s="26">
        <f>SUMIF($B$7:$B$88,"DAS-4",$G$7:$G$88)</f>
        <v>0</v>
      </c>
      <c r="H94" s="26">
        <f>SUMIF($B$7:$B$88,"DAS-4",$H$7:$H$88)</f>
        <v>9036.4</v>
      </c>
      <c r="I94" s="26">
        <f>SUMIF($B$7:$B$88,"DAS-4",$I$7:$I$88)</f>
        <v>40663.799999999996</v>
      </c>
      <c r="J94" s="26">
        <f>SUMIF($B$7:$B$88,"DAS-4",$J$7:$J$88)</f>
        <v>49700.2</v>
      </c>
      <c r="K94" s="27"/>
      <c r="L94" s="27"/>
      <c r="M94" s="27"/>
      <c r="N94" s="27"/>
      <c r="O94" s="27"/>
      <c r="P94" s="27"/>
      <c r="Q94" s="27"/>
    </row>
    <row r="95" spans="1:30" ht="14.4" x14ac:dyDescent="0.25">
      <c r="A95" s="29" t="s">
        <v>30</v>
      </c>
      <c r="B95" s="15" t="s">
        <v>31</v>
      </c>
      <c r="C95" s="24">
        <f>SUMIFS($E$7:$E$88,$B$7:$B$88,"DAS-5",$D$7:$D$88,"&lt;&gt;VAGO")</f>
        <v>5</v>
      </c>
      <c r="D95" s="24">
        <f>SUMIFS($E$7:$E$88,$B$7:$B$88,"DAS-5",$D$7:$D$88,"VAGO")</f>
        <v>0</v>
      </c>
      <c r="E95" s="24">
        <f t="shared" si="4"/>
        <v>5</v>
      </c>
      <c r="F95" s="30"/>
      <c r="G95" s="26">
        <f>SUMIF($B$7:$B$88,"DAS-5",$G$7:$G$88)</f>
        <v>0</v>
      </c>
      <c r="H95" s="26">
        <f>SUMIF($B$7:$B$88,"DAS-5",$H$7:$H$88)</f>
        <v>4651.1000000000004</v>
      </c>
      <c r="I95" s="26">
        <f>SUMIF($B$7:$B$88,"DAS-5",$I$7:$I$88)</f>
        <v>18604.349999999999</v>
      </c>
      <c r="J95" s="26">
        <f>SUMIF($B$7:$B$88,"DAS-5",$J$7:$J$88)</f>
        <v>23255.45</v>
      </c>
      <c r="K95" s="27"/>
      <c r="L95" s="27"/>
      <c r="M95" s="27"/>
      <c r="N95" s="27"/>
      <c r="O95" s="27"/>
      <c r="P95" s="27"/>
      <c r="Q95" s="27"/>
    </row>
    <row r="96" spans="1:30" ht="14.4" x14ac:dyDescent="0.25">
      <c r="A96" s="29" t="s">
        <v>32</v>
      </c>
      <c r="B96" s="15" t="s">
        <v>33</v>
      </c>
      <c r="C96" s="24">
        <f>SUMIFS($E$7:$E$88,$B$7:$B$88,"CAA-1",$D$7:$D$88,"&lt;&gt;VAGO")</f>
        <v>22</v>
      </c>
      <c r="D96" s="24">
        <f>SUMIFS($E$7:$E$88,$B$7:$B$88,"CAA-1",$D$7:$D$88,"VAGO")</f>
        <v>0</v>
      </c>
      <c r="E96" s="24">
        <f t="shared" si="4"/>
        <v>22</v>
      </c>
      <c r="F96" s="30"/>
      <c r="G96" s="26">
        <f>SUMIF($B$7:$B$88,"CAA-1",$G$7:$G$88)</f>
        <v>0</v>
      </c>
      <c r="H96" s="26">
        <f>SUMIF($B$7:$B$88,"CAA-1",$H$7:$H$88)</f>
        <v>17760.380000000008</v>
      </c>
      <c r="I96" s="26">
        <f>SUMIF($B$7:$B$88,"CAA-1",$I$7:$I$88)</f>
        <v>71041.959999999992</v>
      </c>
      <c r="J96" s="26">
        <f>SUMIF($B$7:$B$88,"CAA-1",$J$7:$J$88)</f>
        <v>88802.340000000011</v>
      </c>
      <c r="K96" s="27"/>
      <c r="L96" s="27"/>
      <c r="M96" s="27"/>
      <c r="N96" s="27"/>
      <c r="O96" s="27"/>
      <c r="P96" s="27"/>
      <c r="Q96" s="27"/>
    </row>
    <row r="97" spans="1:30" ht="14.4" x14ac:dyDescent="0.25">
      <c r="A97" s="29" t="s">
        <v>34</v>
      </c>
      <c r="B97" s="15" t="s">
        <v>35</v>
      </c>
      <c r="C97" s="24">
        <f>SUMIFS($E$7:$E$88,$B$7:$B$88,"CAA-2",$D$7:$D$88,"&lt;&gt;VAGO")</f>
        <v>9</v>
      </c>
      <c r="D97" s="24">
        <f>SUMIFS($E$7:$E$88,$B$7:$B$88,"CAA-2",$D$7:$D$88,"VAGO")</f>
        <v>1</v>
      </c>
      <c r="E97" s="24">
        <f t="shared" si="4"/>
        <v>10</v>
      </c>
      <c r="F97" s="30"/>
      <c r="G97" s="26">
        <f>SUMIF($B$7:$B$88,"CAA-2",$G$7:$G$88)</f>
        <v>0</v>
      </c>
      <c r="H97" s="26">
        <f>SUMIF($B$7:$B$88,"CAA-2",$H$7:$H$88)</f>
        <v>5979.9600000000009</v>
      </c>
      <c r="I97" s="26">
        <f>SUMIF($B$7:$B$88,"CAA-2",$I$7:$I$88)</f>
        <v>23919.93</v>
      </c>
      <c r="J97" s="26">
        <f>SUMIF($B$7:$B$88,"CAA-2",$J$7:$J$88)</f>
        <v>29899.889999999996</v>
      </c>
      <c r="K97" s="27"/>
      <c r="L97" s="27"/>
      <c r="M97" s="27"/>
      <c r="N97" s="27"/>
      <c r="O97" s="27"/>
      <c r="P97" s="27"/>
      <c r="Q97" s="27"/>
    </row>
    <row r="98" spans="1:30" ht="14.4" x14ac:dyDescent="0.25">
      <c r="A98" s="29" t="s">
        <v>36</v>
      </c>
      <c r="B98" s="15" t="s">
        <v>37</v>
      </c>
      <c r="C98" s="24">
        <f>SUMIFS($E$7:$E$88,$B$7:$B$88,"CAA-3",$D$7:$D$88,"&lt;&gt;VAGO")</f>
        <v>6</v>
      </c>
      <c r="D98" s="24">
        <f>SUMIFS($E$7:$E$88,$B$7:$B$88,"CAA-3",$D$7:$D$88,"VAGO")</f>
        <v>5</v>
      </c>
      <c r="E98" s="24">
        <f t="shared" si="4"/>
        <v>11</v>
      </c>
      <c r="F98" s="28"/>
      <c r="G98" s="26">
        <f>SUMIF($B$7:$B$88,"CAA-3",$G$7:$G$88)</f>
        <v>0</v>
      </c>
      <c r="H98" s="26">
        <f>SUMIF($B$7:$B$88,"CAA-3",$H$7:$H$88)</f>
        <v>3023.2299999999996</v>
      </c>
      <c r="I98" s="26">
        <f>SUMIF($B$7:$B$88,"CAA-3",$I$7:$I$88)</f>
        <v>12092.849999999999</v>
      </c>
      <c r="J98" s="26">
        <f>SUMIF($B$7:$B$88,"CAA-3",$J$7:$J$88)</f>
        <v>15116.080000000002</v>
      </c>
      <c r="K98" s="27"/>
      <c r="L98" s="27"/>
      <c r="M98" s="27"/>
      <c r="N98" s="27"/>
      <c r="O98" s="27"/>
      <c r="P98" s="27"/>
      <c r="Q98" s="27"/>
    </row>
    <row r="99" spans="1:30" ht="14.4" x14ac:dyDescent="0.25">
      <c r="A99" s="29" t="s">
        <v>38</v>
      </c>
      <c r="B99" s="15" t="s">
        <v>39</v>
      </c>
      <c r="C99" s="24">
        <f>SUMIFS($E$7:$E$88,$B$7:$B$88,"CAA-4",$D$7:$D$88,"&lt;&gt;VAGO")</f>
        <v>0</v>
      </c>
      <c r="D99" s="24">
        <f>SUMIFS($E$7:$E$88,$B$7:$B$88,"CAA-4",$D$7:$D$88,"VAGO")</f>
        <v>0</v>
      </c>
      <c r="E99" s="24">
        <f>C99+D99</f>
        <v>0</v>
      </c>
      <c r="F99" s="28"/>
      <c r="G99" s="26">
        <f>SUMIF($B$7:$B$88,"CAA-4",$G$7:$G$88)</f>
        <v>0</v>
      </c>
      <c r="H99" s="26">
        <f>SUMIF($B$7:$B$88,"CAA-4",$H$7:$H$88)</f>
        <v>0</v>
      </c>
      <c r="I99" s="26">
        <f>SUMIF($B$7:$B$88,"CAA-4",$I$7:$I$88)</f>
        <v>0</v>
      </c>
      <c r="J99" s="26">
        <f>SUMIF($B$7:$B$88,"CAA-4",$J$7:$J$88)</f>
        <v>0</v>
      </c>
      <c r="K99" s="27"/>
      <c r="L99" s="27"/>
      <c r="M99" s="27"/>
      <c r="N99" s="27"/>
      <c r="O99" s="27"/>
      <c r="P99" s="27"/>
      <c r="Q99" s="27"/>
    </row>
    <row r="100" spans="1:30" ht="14.4" x14ac:dyDescent="0.25">
      <c r="A100" s="29" t="s">
        <v>40</v>
      </c>
      <c r="B100" s="15" t="s">
        <v>41</v>
      </c>
      <c r="C100" s="24">
        <f>SUMIFS($E$7:$E$88,$B$7:$B$88,"CAA-5",$D$7:$D$88,"&lt;&gt;VAGO")</f>
        <v>7</v>
      </c>
      <c r="D100" s="24">
        <f>SUMIFS($E$7:$E$88,$B$7:$B$88,"CAA-5",$D$7:$D$88,"VAGO")</f>
        <v>4</v>
      </c>
      <c r="E100" s="24">
        <f t="shared" si="4"/>
        <v>11</v>
      </c>
      <c r="F100" s="28"/>
      <c r="G100" s="26">
        <f>SUMIF($B$7:$B$88,"CAA-5",$G$7:$G$88)</f>
        <v>0</v>
      </c>
      <c r="H100" s="26">
        <f>SUMIF($B$7:$B$88,"CAA-5",$H$7:$H$88)</f>
        <v>1627.9199999999998</v>
      </c>
      <c r="I100" s="26">
        <f>SUMIF($B$7:$B$88,"CAA-5",$I$7:$I$88)</f>
        <v>6511.5400000000009</v>
      </c>
      <c r="J100" s="26">
        <f>SUMIF($B$7:$B$88,"CAA-5",$J$7:$J$88)</f>
        <v>8139.4599999999991</v>
      </c>
      <c r="K100" s="27"/>
      <c r="L100" s="27"/>
      <c r="M100" s="27"/>
      <c r="N100" s="27"/>
      <c r="O100" s="27"/>
      <c r="P100" s="27"/>
      <c r="Q100" s="27"/>
    </row>
    <row r="101" spans="1:30" ht="14.4" x14ac:dyDescent="0.25">
      <c r="A101" s="20" t="s">
        <v>42</v>
      </c>
      <c r="B101" s="22"/>
      <c r="C101" s="21">
        <f>SUM(C90:C100)</f>
        <v>68</v>
      </c>
      <c r="D101" s="21">
        <f>SUM(D90:D100)</f>
        <v>12</v>
      </c>
      <c r="E101" s="21">
        <f>SUM(E90:E100)</f>
        <v>80</v>
      </c>
      <c r="F101" s="22"/>
      <c r="G101" s="31">
        <f t="shared" ref="G101:J101" si="5">SUM(G90:G100)</f>
        <v>0</v>
      </c>
      <c r="H101" s="31">
        <f t="shared" si="5"/>
        <v>51987.840000000011</v>
      </c>
      <c r="I101" s="31">
        <f t="shared" si="5"/>
        <v>251276.91</v>
      </c>
      <c r="J101" s="31">
        <f t="shared" si="5"/>
        <v>303264.75000000006</v>
      </c>
      <c r="K101" s="27"/>
      <c r="L101" s="27"/>
      <c r="M101" s="27"/>
      <c r="N101" s="27"/>
      <c r="O101" s="27"/>
      <c r="P101" s="27"/>
      <c r="Q101" s="27"/>
    </row>
    <row r="102" spans="1:30" ht="45.75" customHeight="1" x14ac:dyDescent="0.25">
      <c r="A102" s="27"/>
      <c r="B102" s="27"/>
      <c r="C102" s="27"/>
      <c r="D102" s="27"/>
      <c r="E102" s="27"/>
      <c r="F102" s="27"/>
      <c r="G102" s="27"/>
      <c r="H102" s="18"/>
      <c r="I102" s="18"/>
      <c r="J102" s="32"/>
      <c r="K102" s="27"/>
      <c r="L102" s="27"/>
      <c r="M102" s="27"/>
      <c r="N102" s="27"/>
      <c r="O102" s="27"/>
      <c r="P102" s="27"/>
      <c r="Q102" s="27"/>
    </row>
    <row r="103" spans="1:30" ht="14.4" x14ac:dyDescent="0.25">
      <c r="A103" s="74" t="s">
        <v>43</v>
      </c>
      <c r="B103" s="66"/>
      <c r="C103" s="66"/>
      <c r="D103" s="66"/>
      <c r="E103" s="66"/>
      <c r="F103" s="66"/>
      <c r="G103" s="66"/>
      <c r="H103" s="66"/>
      <c r="I103" s="67"/>
      <c r="J103" s="27"/>
      <c r="K103" s="6"/>
      <c r="L103" s="27"/>
      <c r="M103" s="27"/>
      <c r="N103" s="27"/>
      <c r="O103" s="27"/>
      <c r="P103" s="27"/>
      <c r="Q103" s="27"/>
    </row>
    <row r="104" spans="1:30" ht="27.6" x14ac:dyDescent="0.25">
      <c r="A104" s="9" t="s">
        <v>44</v>
      </c>
      <c r="B104" s="9" t="s">
        <v>45</v>
      </c>
      <c r="C104" s="9" t="s">
        <v>46</v>
      </c>
      <c r="D104" s="9" t="s">
        <v>47</v>
      </c>
      <c r="E104" s="9" t="s">
        <v>48</v>
      </c>
      <c r="F104" s="9" t="s">
        <v>49</v>
      </c>
      <c r="G104" s="9" t="s">
        <v>50</v>
      </c>
      <c r="H104" s="9" t="s">
        <v>51</v>
      </c>
      <c r="I104" s="9" t="s">
        <v>52</v>
      </c>
      <c r="J104" s="33"/>
      <c r="K104" s="6"/>
      <c r="L104" s="33"/>
      <c r="M104" s="33"/>
      <c r="N104" s="33"/>
      <c r="O104" s="33"/>
      <c r="P104" s="33"/>
      <c r="Q104" s="33"/>
      <c r="R104" s="34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</row>
    <row r="105" spans="1:30" ht="14.4" x14ac:dyDescent="0.25">
      <c r="A105" s="13"/>
      <c r="B105" s="35"/>
      <c r="C105" s="14"/>
      <c r="D105" s="14"/>
      <c r="E105" s="15">
        <v>1</v>
      </c>
      <c r="F105" s="36"/>
      <c r="G105" s="16">
        <v>0</v>
      </c>
      <c r="H105" s="16">
        <v>0</v>
      </c>
      <c r="I105" s="17">
        <f t="shared" ref="I105:I114" si="6">SUM(G105:H105)</f>
        <v>0</v>
      </c>
      <c r="J105" s="27"/>
      <c r="K105" s="18"/>
      <c r="L105" s="18"/>
      <c r="M105" s="18"/>
      <c r="N105" s="18"/>
      <c r="O105" s="18"/>
      <c r="P105" s="18"/>
      <c r="Q105" s="1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ht="14.4" x14ac:dyDescent="0.25">
      <c r="A106" s="13"/>
      <c r="B106" s="35"/>
      <c r="C106" s="14"/>
      <c r="D106" s="14"/>
      <c r="E106" s="15">
        <v>1</v>
      </c>
      <c r="F106" s="36"/>
      <c r="G106" s="16">
        <v>0</v>
      </c>
      <c r="H106" s="16">
        <v>0</v>
      </c>
      <c r="I106" s="17">
        <f t="shared" si="6"/>
        <v>0</v>
      </c>
      <c r="J106" s="27"/>
      <c r="K106" s="18"/>
      <c r="L106" s="18"/>
      <c r="M106" s="18"/>
      <c r="N106" s="18"/>
      <c r="O106" s="18"/>
      <c r="P106" s="18"/>
      <c r="Q106" s="1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ht="14.4" x14ac:dyDescent="0.25">
      <c r="A107" s="13"/>
      <c r="B107" s="35"/>
      <c r="C107" s="14"/>
      <c r="D107" s="14"/>
      <c r="E107" s="15">
        <v>1</v>
      </c>
      <c r="F107" s="13"/>
      <c r="G107" s="16">
        <v>0</v>
      </c>
      <c r="H107" s="16">
        <v>0</v>
      </c>
      <c r="I107" s="17">
        <f t="shared" si="6"/>
        <v>0</v>
      </c>
      <c r="J107" s="27"/>
      <c r="K107" s="18"/>
      <c r="L107" s="18"/>
      <c r="M107" s="18"/>
      <c r="N107" s="18"/>
      <c r="O107" s="18"/>
      <c r="P107" s="18"/>
      <c r="Q107" s="1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ht="14.4" x14ac:dyDescent="0.25">
      <c r="A108" s="13"/>
      <c r="B108" s="35"/>
      <c r="C108" s="14"/>
      <c r="D108" s="14"/>
      <c r="E108" s="15">
        <v>1</v>
      </c>
      <c r="F108" s="13"/>
      <c r="G108" s="16">
        <v>0</v>
      </c>
      <c r="H108" s="16">
        <v>0</v>
      </c>
      <c r="I108" s="17">
        <f t="shared" si="6"/>
        <v>0</v>
      </c>
      <c r="J108" s="27"/>
      <c r="K108" s="18"/>
      <c r="L108" s="18"/>
      <c r="M108" s="18"/>
      <c r="N108" s="18"/>
      <c r="O108" s="18"/>
      <c r="P108" s="18"/>
      <c r="Q108" s="1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ht="14.4" x14ac:dyDescent="0.25">
      <c r="A109" s="13"/>
      <c r="B109" s="35"/>
      <c r="C109" s="14"/>
      <c r="D109" s="14"/>
      <c r="E109" s="15">
        <v>1</v>
      </c>
      <c r="F109" s="13"/>
      <c r="G109" s="16">
        <v>0</v>
      </c>
      <c r="H109" s="16">
        <v>0</v>
      </c>
      <c r="I109" s="17">
        <f t="shared" si="6"/>
        <v>0</v>
      </c>
      <c r="J109" s="27"/>
      <c r="K109" s="18"/>
      <c r="L109" s="18"/>
      <c r="M109" s="18"/>
      <c r="N109" s="18"/>
      <c r="O109" s="18"/>
      <c r="P109" s="18"/>
      <c r="Q109" s="1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ht="14.4" x14ac:dyDescent="0.25">
      <c r="A110" s="13"/>
      <c r="B110" s="35"/>
      <c r="C110" s="14"/>
      <c r="D110" s="14"/>
      <c r="E110" s="15">
        <v>1</v>
      </c>
      <c r="F110" s="13"/>
      <c r="G110" s="16">
        <v>0</v>
      </c>
      <c r="H110" s="16">
        <v>0</v>
      </c>
      <c r="I110" s="17">
        <f t="shared" si="6"/>
        <v>0</v>
      </c>
      <c r="J110" s="27"/>
      <c r="K110" s="18"/>
      <c r="L110" s="18"/>
      <c r="M110" s="18"/>
      <c r="N110" s="18"/>
      <c r="O110" s="18"/>
      <c r="P110" s="18"/>
      <c r="Q110" s="1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ht="14.4" x14ac:dyDescent="0.25">
      <c r="A111" s="13"/>
      <c r="B111" s="35"/>
      <c r="C111" s="14"/>
      <c r="D111" s="14"/>
      <c r="E111" s="15">
        <v>1</v>
      </c>
      <c r="F111" s="13"/>
      <c r="G111" s="16">
        <v>0</v>
      </c>
      <c r="H111" s="16">
        <v>0</v>
      </c>
      <c r="I111" s="17">
        <f t="shared" si="6"/>
        <v>0</v>
      </c>
      <c r="J111" s="27"/>
      <c r="K111" s="18"/>
      <c r="L111" s="18"/>
      <c r="M111" s="18"/>
      <c r="N111" s="18"/>
      <c r="O111" s="18"/>
      <c r="P111" s="18"/>
      <c r="Q111" s="1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ht="14.4" x14ac:dyDescent="0.25">
      <c r="A112" s="13"/>
      <c r="B112" s="35"/>
      <c r="C112" s="14"/>
      <c r="D112" s="14"/>
      <c r="E112" s="15">
        <v>1</v>
      </c>
      <c r="F112" s="13"/>
      <c r="G112" s="16">
        <v>0</v>
      </c>
      <c r="H112" s="16">
        <v>0</v>
      </c>
      <c r="I112" s="17">
        <f t="shared" si="6"/>
        <v>0</v>
      </c>
      <c r="J112" s="27"/>
      <c r="K112" s="18"/>
      <c r="L112" s="18"/>
      <c r="M112" s="18"/>
      <c r="N112" s="18"/>
      <c r="O112" s="18"/>
      <c r="P112" s="18"/>
      <c r="Q112" s="1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ht="14.4" x14ac:dyDescent="0.25">
      <c r="A113" s="13"/>
      <c r="B113" s="35"/>
      <c r="C113" s="14"/>
      <c r="D113" s="14"/>
      <c r="E113" s="15">
        <v>1</v>
      </c>
      <c r="F113" s="13"/>
      <c r="G113" s="16">
        <v>0</v>
      </c>
      <c r="H113" s="16">
        <v>0</v>
      </c>
      <c r="I113" s="17">
        <f t="shared" si="6"/>
        <v>0</v>
      </c>
      <c r="J113" s="27"/>
      <c r="K113" s="18"/>
      <c r="L113" s="18"/>
      <c r="M113" s="18"/>
      <c r="N113" s="18"/>
      <c r="O113" s="18"/>
      <c r="P113" s="18"/>
      <c r="Q113" s="1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ht="14.4" x14ac:dyDescent="0.25">
      <c r="A114" s="13"/>
      <c r="B114" s="35"/>
      <c r="C114" s="14"/>
      <c r="D114" s="14"/>
      <c r="E114" s="15">
        <v>1</v>
      </c>
      <c r="F114" s="13"/>
      <c r="G114" s="16">
        <v>0</v>
      </c>
      <c r="H114" s="16">
        <v>0</v>
      </c>
      <c r="I114" s="17">
        <f t="shared" si="6"/>
        <v>0</v>
      </c>
      <c r="J114" s="27"/>
      <c r="K114" s="18"/>
      <c r="L114" s="18"/>
      <c r="M114" s="18"/>
      <c r="N114" s="18"/>
      <c r="O114" s="18"/>
      <c r="P114" s="18"/>
      <c r="Q114" s="1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ht="41.4" x14ac:dyDescent="0.25">
      <c r="A115" s="20" t="s">
        <v>53</v>
      </c>
      <c r="B115" s="20" t="s">
        <v>54</v>
      </c>
      <c r="C115" s="21" t="s">
        <v>55</v>
      </c>
      <c r="D115" s="21" t="s">
        <v>56</v>
      </c>
      <c r="E115" s="21" t="s">
        <v>57</v>
      </c>
      <c r="F115" s="37"/>
      <c r="G115" s="21" t="s">
        <v>58</v>
      </c>
      <c r="H115" s="21" t="s">
        <v>59</v>
      </c>
      <c r="I115" s="21" t="s">
        <v>60</v>
      </c>
      <c r="J115" s="27"/>
      <c r="K115" s="6"/>
      <c r="L115" s="6"/>
      <c r="M115" s="6"/>
      <c r="N115" s="6"/>
      <c r="O115" s="6"/>
      <c r="P115" s="6"/>
      <c r="Q115" s="6"/>
      <c r="R115" s="38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</row>
    <row r="116" spans="1:30" ht="14.4" x14ac:dyDescent="0.25">
      <c r="A116" s="23" t="s">
        <v>61</v>
      </c>
      <c r="B116" s="39" t="s">
        <v>62</v>
      </c>
      <c r="C116" s="24">
        <f>SUMIFS($E$105:$E$114,$B$105:$B$114,"FDA",$D$105:$D$114,"&lt;&gt;VAGO")</f>
        <v>0</v>
      </c>
      <c r="D116" s="24">
        <f>SUMIFS($E$105:$E$114,$B$105:$B$114,"FDA",$D$105:$D$114,"VAGO")</f>
        <v>0</v>
      </c>
      <c r="E116" s="24">
        <f t="shared" ref="E116:E120" si="7">C116+D116</f>
        <v>0</v>
      </c>
      <c r="F116" s="25"/>
      <c r="G116" s="17">
        <f>SUMIF($B$105:$B$114,"FDA",$G$105:$G$114)</f>
        <v>0</v>
      </c>
      <c r="H116" s="17">
        <f>SUMIF($B$105:$B$114,"FDA",$H$105:$H$114)</f>
        <v>0</v>
      </c>
      <c r="I116" s="17">
        <f>SUMIF($B$105:$B$114,"FDA",$I$105:$I$114)</f>
        <v>0</v>
      </c>
      <c r="J116" s="18"/>
      <c r="K116" s="6"/>
      <c r="L116" s="18"/>
      <c r="M116" s="18"/>
      <c r="N116" s="18"/>
      <c r="O116" s="18"/>
      <c r="P116" s="18"/>
      <c r="Q116" s="1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ht="14.4" x14ac:dyDescent="0.25">
      <c r="A117" s="23" t="s">
        <v>63</v>
      </c>
      <c r="B117" s="39" t="s">
        <v>64</v>
      </c>
      <c r="C117" s="24">
        <f>SUMIFS($E$105:$E$114,$B$105:$B$114,"FDA-1",$D$105:$D$114,"&lt;&gt;VAGO")</f>
        <v>0</v>
      </c>
      <c r="D117" s="24">
        <f>SUMIFS($E$105:$E$114,$B$105:$B$114,"FDA-1",$D$105:$D$114,"VAGO")</f>
        <v>0</v>
      </c>
      <c r="E117" s="24">
        <f t="shared" si="7"/>
        <v>0</v>
      </c>
      <c r="F117" s="25"/>
      <c r="G117" s="17">
        <f>SUMIF($B$105:$B$114,"FDA-1",$G$105:$G$114)</f>
        <v>0</v>
      </c>
      <c r="H117" s="17">
        <f>SUMIF($B$105:$B$114,"FDA-1",$H$105:$H$114)</f>
        <v>0</v>
      </c>
      <c r="I117" s="17">
        <f>SUMIF($B$105:$B$114,"FDA-1",$I$105:$I$114)</f>
        <v>0</v>
      </c>
      <c r="J117" s="18"/>
      <c r="K117" s="6"/>
      <c r="L117" s="18"/>
      <c r="M117" s="18"/>
      <c r="N117" s="18"/>
      <c r="O117" s="18"/>
      <c r="P117" s="18"/>
      <c r="Q117" s="1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ht="14.4" x14ac:dyDescent="0.25">
      <c r="A118" s="23" t="s">
        <v>65</v>
      </c>
      <c r="B118" s="39" t="s">
        <v>66</v>
      </c>
      <c r="C118" s="24">
        <f>SUMIFS($E$105:$E$114,$B$105:$B$114,"FDA-2",$D$105:$D$114,"&lt;&gt;VAGO")</f>
        <v>0</v>
      </c>
      <c r="D118" s="24">
        <f>SUMIFS($E$105:$E$114,$B$105:$B$114,"FDA-2",$D$105:$D$114,"VAGO")</f>
        <v>0</v>
      </c>
      <c r="E118" s="24">
        <f t="shared" si="7"/>
        <v>0</v>
      </c>
      <c r="F118" s="28"/>
      <c r="G118" s="17">
        <f>SUMIF($B$105:$B$114,"FDA-2",$G$105:$G$114)</f>
        <v>0</v>
      </c>
      <c r="H118" s="17">
        <f>SUMIF($B$105:$B$114,"FDA-2",$H$105:$H$114)</f>
        <v>0</v>
      </c>
      <c r="I118" s="17">
        <f>SUMIF($B$105:$B$114,"FDA-2",$I$105:$I$114)</f>
        <v>0</v>
      </c>
      <c r="J118" s="18"/>
      <c r="K118" s="6"/>
      <c r="L118" s="18"/>
      <c r="M118" s="18"/>
      <c r="N118" s="18"/>
      <c r="O118" s="18"/>
      <c r="P118" s="18"/>
      <c r="Q118" s="1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ht="14.4" x14ac:dyDescent="0.25">
      <c r="A119" s="23" t="s">
        <v>67</v>
      </c>
      <c r="B119" s="39" t="s">
        <v>68</v>
      </c>
      <c r="C119" s="24">
        <f>SUMIFS($E$105:$E$114,$B$105:$B$114,"FDA-3",$D$105:$D$114,"&lt;&gt;VAGO")</f>
        <v>0</v>
      </c>
      <c r="D119" s="24">
        <f>SUMIFS($E$105:$E$114,$B$105:$B$114,"FDA-3",$D$105:$D$114,"VAGO")</f>
        <v>0</v>
      </c>
      <c r="E119" s="24">
        <f t="shared" si="7"/>
        <v>0</v>
      </c>
      <c r="F119" s="30"/>
      <c r="G119" s="17">
        <f>SUMIF($B$105:$B$114,"FDA-3",$G$105:$G$114)</f>
        <v>0</v>
      </c>
      <c r="H119" s="17">
        <f>SUMIF($B$105:$B$114,"FDA-3",$H$105:$H$114)</f>
        <v>0</v>
      </c>
      <c r="I119" s="17">
        <f>SUMIF($B$105:$B$114,"FDA-3",$I$105:$I$114)</f>
        <v>0</v>
      </c>
      <c r="J119" s="18"/>
      <c r="K119" s="6"/>
      <c r="L119" s="18"/>
      <c r="M119" s="18"/>
      <c r="N119" s="18"/>
      <c r="O119" s="18"/>
      <c r="P119" s="18"/>
      <c r="Q119" s="1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ht="14.4" x14ac:dyDescent="0.25">
      <c r="A120" s="23" t="s">
        <v>69</v>
      </c>
      <c r="B120" s="39" t="s">
        <v>70</v>
      </c>
      <c r="C120" s="24">
        <f>SUMIFS($E$105:$E$114,$B$105:$B$114,"FDA-4",$D$105:$D$114,"&lt;&gt;VAGO")</f>
        <v>0</v>
      </c>
      <c r="D120" s="24">
        <f>SUMIFS($E$105:$E$114,$B$105:$B$114,"FDA-4",$D$105:$D$114,"VAGO")</f>
        <v>0</v>
      </c>
      <c r="E120" s="24">
        <f t="shared" si="7"/>
        <v>0</v>
      </c>
      <c r="F120" s="28"/>
      <c r="G120" s="17">
        <f>SUMIF($B$105:$B$114,"FDA-4",$G$105:$G$114)</f>
        <v>0</v>
      </c>
      <c r="H120" s="17">
        <f>SUMIF($B$105:$B$114,"FDA-4",$H$105:$H$114)</f>
        <v>0</v>
      </c>
      <c r="I120" s="17">
        <f>SUMIF($B$105:$B$114,"FDA-4",$I$105:$I$114)</f>
        <v>0</v>
      </c>
      <c r="J120" s="18"/>
      <c r="K120" s="6"/>
      <c r="L120" s="18"/>
      <c r="M120" s="18"/>
      <c r="N120" s="18"/>
      <c r="O120" s="18"/>
      <c r="P120" s="18"/>
      <c r="Q120" s="1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ht="27.6" x14ac:dyDescent="0.25">
      <c r="A121" s="20" t="s">
        <v>71</v>
      </c>
      <c r="B121" s="37"/>
      <c r="C121" s="21">
        <f t="shared" ref="C121:E121" si="8">SUM(C117:C120)</f>
        <v>0</v>
      </c>
      <c r="D121" s="21">
        <f t="shared" si="8"/>
        <v>0</v>
      </c>
      <c r="E121" s="21">
        <f t="shared" si="8"/>
        <v>0</v>
      </c>
      <c r="F121" s="37"/>
      <c r="G121" s="40">
        <f t="shared" ref="G121:I121" si="9">SUM(G116:G120)</f>
        <v>0</v>
      </c>
      <c r="H121" s="40">
        <f t="shared" si="9"/>
        <v>0</v>
      </c>
      <c r="I121" s="40">
        <f t="shared" si="9"/>
        <v>0</v>
      </c>
      <c r="J121" s="18"/>
      <c r="K121" s="6"/>
      <c r="L121" s="18"/>
      <c r="M121" s="18"/>
      <c r="N121" s="18"/>
      <c r="O121" s="18"/>
      <c r="P121" s="18"/>
      <c r="Q121" s="1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ht="45" customHeight="1" x14ac:dyDescent="0.25">
      <c r="A122" s="32"/>
      <c r="B122" s="32"/>
      <c r="C122" s="32"/>
      <c r="D122" s="32"/>
      <c r="E122" s="32"/>
      <c r="F122" s="32"/>
      <c r="G122" s="32"/>
      <c r="H122" s="32"/>
      <c r="I122" s="6"/>
      <c r="J122" s="18"/>
      <c r="K122" s="6"/>
      <c r="L122" s="18"/>
      <c r="M122" s="18"/>
      <c r="N122" s="18"/>
      <c r="O122" s="18"/>
      <c r="P122" s="18"/>
      <c r="Q122" s="1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ht="14.4" x14ac:dyDescent="0.25">
      <c r="A123" s="74" t="s">
        <v>72</v>
      </c>
      <c r="B123" s="66"/>
      <c r="C123" s="66"/>
      <c r="D123" s="66"/>
      <c r="E123" s="66"/>
      <c r="F123" s="66"/>
      <c r="G123" s="66"/>
      <c r="H123" s="66"/>
      <c r="I123" s="67"/>
      <c r="J123" s="18"/>
      <c r="K123" s="6"/>
      <c r="L123" s="18"/>
      <c r="M123" s="18"/>
      <c r="N123" s="18"/>
      <c r="O123" s="18"/>
      <c r="P123" s="18"/>
      <c r="Q123" s="1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ht="27.6" x14ac:dyDescent="0.25">
      <c r="A124" s="41" t="s">
        <v>73</v>
      </c>
      <c r="B124" s="9" t="s">
        <v>74</v>
      </c>
      <c r="C124" s="9" t="s">
        <v>75</v>
      </c>
      <c r="D124" s="9" t="s">
        <v>76</v>
      </c>
      <c r="E124" s="9" t="s">
        <v>77</v>
      </c>
      <c r="F124" s="9" t="s">
        <v>78</v>
      </c>
      <c r="G124" s="9" t="s">
        <v>79</v>
      </c>
      <c r="H124" s="9" t="s">
        <v>80</v>
      </c>
      <c r="I124" s="9" t="s">
        <v>81</v>
      </c>
      <c r="J124" s="6"/>
      <c r="K124" s="6"/>
      <c r="L124" s="6"/>
      <c r="M124" s="6"/>
      <c r="N124" s="6"/>
      <c r="O124" s="6"/>
      <c r="P124" s="6"/>
      <c r="Q124" s="6"/>
      <c r="R124" s="34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</row>
    <row r="125" spans="1:30" ht="14.4" x14ac:dyDescent="0.25">
      <c r="A125" s="42"/>
      <c r="B125" s="43"/>
      <c r="C125" s="43"/>
      <c r="D125" s="14"/>
      <c r="E125" s="15">
        <v>1</v>
      </c>
      <c r="F125" s="42"/>
      <c r="G125" s="16">
        <v>0</v>
      </c>
      <c r="H125" s="16">
        <v>0</v>
      </c>
      <c r="I125" s="17">
        <f t="shared" ref="I125:I134" si="10">SUM(G125:H125)</f>
        <v>0</v>
      </c>
      <c r="J125" s="18"/>
      <c r="K125" s="18"/>
      <c r="L125" s="18"/>
      <c r="M125" s="18"/>
      <c r="N125" s="18"/>
      <c r="O125" s="18"/>
      <c r="P125" s="18"/>
      <c r="Q125" s="1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ht="14.4" x14ac:dyDescent="0.25">
      <c r="A126" s="13"/>
      <c r="B126" s="43"/>
      <c r="C126" s="14"/>
      <c r="D126" s="14"/>
      <c r="E126" s="15">
        <v>1</v>
      </c>
      <c r="F126" s="13"/>
      <c r="G126" s="16">
        <v>0</v>
      </c>
      <c r="H126" s="16">
        <v>0</v>
      </c>
      <c r="I126" s="17">
        <f t="shared" si="10"/>
        <v>0</v>
      </c>
      <c r="J126" s="18"/>
      <c r="K126" s="18"/>
      <c r="L126" s="18"/>
      <c r="M126" s="18"/>
      <c r="N126" s="18"/>
      <c r="O126" s="18"/>
      <c r="P126" s="18"/>
      <c r="Q126" s="1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ht="14.4" x14ac:dyDescent="0.25">
      <c r="A127" s="13"/>
      <c r="B127" s="43"/>
      <c r="C127" s="14"/>
      <c r="D127" s="14"/>
      <c r="E127" s="15">
        <v>1</v>
      </c>
      <c r="F127" s="36"/>
      <c r="G127" s="16">
        <v>0</v>
      </c>
      <c r="H127" s="16">
        <v>0</v>
      </c>
      <c r="I127" s="17">
        <f t="shared" si="10"/>
        <v>0</v>
      </c>
      <c r="J127" s="18"/>
      <c r="K127" s="18"/>
      <c r="L127" s="18"/>
      <c r="M127" s="18"/>
      <c r="N127" s="18"/>
      <c r="O127" s="18"/>
      <c r="P127" s="18"/>
      <c r="Q127" s="1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ht="14.4" x14ac:dyDescent="0.25">
      <c r="A128" s="42"/>
      <c r="B128" s="43"/>
      <c r="C128" s="14"/>
      <c r="D128" s="14"/>
      <c r="E128" s="15">
        <v>1</v>
      </c>
      <c r="F128" s="13"/>
      <c r="G128" s="16">
        <v>0</v>
      </c>
      <c r="H128" s="16">
        <v>0</v>
      </c>
      <c r="I128" s="17">
        <f t="shared" si="10"/>
        <v>0</v>
      </c>
      <c r="J128" s="18"/>
      <c r="K128" s="18"/>
      <c r="L128" s="18"/>
      <c r="M128" s="18"/>
      <c r="N128" s="18"/>
      <c r="O128" s="18"/>
      <c r="P128" s="18"/>
      <c r="Q128" s="1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ht="14.4" x14ac:dyDescent="0.25">
      <c r="A129" s="42"/>
      <c r="B129" s="43"/>
      <c r="C129" s="43"/>
      <c r="D129" s="14"/>
      <c r="E129" s="15">
        <v>1</v>
      </c>
      <c r="F129" s="42"/>
      <c r="G129" s="16">
        <v>0</v>
      </c>
      <c r="H129" s="16">
        <v>0</v>
      </c>
      <c r="I129" s="17">
        <f t="shared" si="10"/>
        <v>0</v>
      </c>
      <c r="J129" s="18"/>
      <c r="K129" s="18"/>
      <c r="L129" s="18"/>
      <c r="M129" s="18"/>
      <c r="N129" s="18"/>
      <c r="O129" s="18"/>
      <c r="P129" s="18"/>
      <c r="Q129" s="1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ht="14.4" x14ac:dyDescent="0.25">
      <c r="A130" s="42"/>
      <c r="B130" s="43"/>
      <c r="C130" s="43"/>
      <c r="D130" s="14"/>
      <c r="E130" s="15">
        <v>1</v>
      </c>
      <c r="F130" s="42"/>
      <c r="G130" s="16">
        <v>0</v>
      </c>
      <c r="H130" s="16">
        <v>0</v>
      </c>
      <c r="I130" s="17">
        <f t="shared" si="10"/>
        <v>0</v>
      </c>
      <c r="J130" s="18"/>
      <c r="K130" s="18"/>
      <c r="L130" s="18"/>
      <c r="M130" s="18"/>
      <c r="N130" s="18"/>
      <c r="O130" s="18"/>
      <c r="P130" s="18"/>
      <c r="Q130" s="1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ht="14.4" x14ac:dyDescent="0.25">
      <c r="A131" s="42"/>
      <c r="B131" s="43"/>
      <c r="C131" s="43"/>
      <c r="D131" s="14"/>
      <c r="E131" s="15">
        <v>1</v>
      </c>
      <c r="F131" s="42"/>
      <c r="G131" s="16">
        <v>0</v>
      </c>
      <c r="H131" s="16">
        <v>0</v>
      </c>
      <c r="I131" s="17">
        <f t="shared" si="10"/>
        <v>0</v>
      </c>
      <c r="J131" s="18"/>
      <c r="K131" s="18"/>
      <c r="L131" s="18"/>
      <c r="M131" s="18"/>
      <c r="N131" s="18"/>
      <c r="O131" s="18"/>
      <c r="P131" s="18"/>
      <c r="Q131" s="1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ht="14.4" x14ac:dyDescent="0.25">
      <c r="A132" s="42"/>
      <c r="B132" s="43"/>
      <c r="C132" s="43"/>
      <c r="D132" s="14"/>
      <c r="E132" s="15">
        <v>1</v>
      </c>
      <c r="F132" s="42"/>
      <c r="G132" s="16">
        <v>0</v>
      </c>
      <c r="H132" s="16">
        <v>0</v>
      </c>
      <c r="I132" s="17">
        <f t="shared" si="10"/>
        <v>0</v>
      </c>
      <c r="J132" s="18"/>
      <c r="K132" s="18"/>
      <c r="L132" s="18"/>
      <c r="M132" s="18"/>
      <c r="N132" s="18"/>
      <c r="O132" s="18"/>
      <c r="P132" s="18"/>
      <c r="Q132" s="1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ht="14.4" x14ac:dyDescent="0.25">
      <c r="A133" s="42"/>
      <c r="B133" s="43"/>
      <c r="C133" s="43"/>
      <c r="D133" s="14"/>
      <c r="E133" s="15">
        <v>1</v>
      </c>
      <c r="F133" s="42"/>
      <c r="G133" s="16">
        <v>0</v>
      </c>
      <c r="H133" s="16">
        <v>0</v>
      </c>
      <c r="I133" s="17">
        <f t="shared" si="10"/>
        <v>0</v>
      </c>
      <c r="J133" s="18"/>
      <c r="K133" s="18"/>
      <c r="L133" s="18"/>
      <c r="M133" s="18"/>
      <c r="N133" s="18"/>
      <c r="O133" s="18"/>
      <c r="P133" s="18"/>
      <c r="Q133" s="1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ht="14.4" x14ac:dyDescent="0.25">
      <c r="A134" s="42"/>
      <c r="B134" s="43"/>
      <c r="C134" s="43"/>
      <c r="D134" s="14"/>
      <c r="E134" s="15">
        <v>1</v>
      </c>
      <c r="F134" s="42"/>
      <c r="G134" s="16">
        <v>0</v>
      </c>
      <c r="H134" s="16">
        <v>0</v>
      </c>
      <c r="I134" s="17">
        <f t="shared" si="10"/>
        <v>0</v>
      </c>
      <c r="J134" s="18"/>
      <c r="K134" s="18"/>
      <c r="L134" s="18"/>
      <c r="M134" s="18"/>
      <c r="N134" s="18"/>
      <c r="O134" s="18"/>
      <c r="P134" s="18"/>
      <c r="Q134" s="1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ht="41.4" x14ac:dyDescent="0.25">
      <c r="A135" s="20" t="s">
        <v>82</v>
      </c>
      <c r="B135" s="20" t="s">
        <v>83</v>
      </c>
      <c r="C135" s="21" t="s">
        <v>84</v>
      </c>
      <c r="D135" s="21" t="s">
        <v>85</v>
      </c>
      <c r="E135" s="21" t="s">
        <v>86</v>
      </c>
      <c r="F135" s="37"/>
      <c r="G135" s="21" t="s">
        <v>87</v>
      </c>
      <c r="H135" s="21" t="s">
        <v>88</v>
      </c>
      <c r="I135" s="21" t="s">
        <v>89</v>
      </c>
      <c r="J135" s="18"/>
      <c r="K135" s="18"/>
      <c r="L135" s="18"/>
      <c r="M135" s="18"/>
      <c r="N135" s="18"/>
      <c r="O135" s="18"/>
      <c r="P135" s="18"/>
      <c r="Q135" s="18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</row>
    <row r="136" spans="1:30" ht="14.4" x14ac:dyDescent="0.25">
      <c r="A136" s="23" t="s">
        <v>90</v>
      </c>
      <c r="B136" s="39" t="s">
        <v>91</v>
      </c>
      <c r="C136" s="24">
        <f>SUMIFS($E$125:$E$134,$B$125:$B$134,"FGS-1",$D$125:$D$134,"&lt;&gt;VAGO")</f>
        <v>0</v>
      </c>
      <c r="D136" s="24">
        <f>SUMIFS($E$125:$E$134,$B$125:$B$134,"FGS-1",$D$125:$D$134,"VAGO")</f>
        <v>0</v>
      </c>
      <c r="E136" s="24">
        <f t="shared" ref="E136:E141" si="11">C136+D136</f>
        <v>0</v>
      </c>
      <c r="F136" s="25"/>
      <c r="G136" s="17">
        <f t="shared" ref="G136:I136" si="12">SUMIF($B$125:$B$134,"FGS-1",$G$125:$G$134)</f>
        <v>0</v>
      </c>
      <c r="H136" s="17">
        <f t="shared" si="12"/>
        <v>0</v>
      </c>
      <c r="I136" s="17">
        <f t="shared" si="12"/>
        <v>0</v>
      </c>
      <c r="J136" s="18"/>
      <c r="K136" s="18"/>
      <c r="L136" s="18"/>
      <c r="M136" s="18"/>
      <c r="N136" s="18"/>
      <c r="O136" s="18"/>
      <c r="P136" s="18"/>
      <c r="Q136" s="18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</row>
    <row r="137" spans="1:30" ht="14.4" x14ac:dyDescent="0.25">
      <c r="A137" s="23" t="s">
        <v>92</v>
      </c>
      <c r="B137" s="39" t="s">
        <v>93</v>
      </c>
      <c r="C137" s="24">
        <f>SUMIFS($E$125:$E$134,$B$125:$B$134,"FGS-2",$D$125:$D$134,"&lt;&gt;VAGO")</f>
        <v>0</v>
      </c>
      <c r="D137" s="24">
        <f>SUMIFS($E$125:$E$134,$B$125:$B$134,"FGS-2",$D$125:$D$134,"VAGO")</f>
        <v>0</v>
      </c>
      <c r="E137" s="24">
        <f t="shared" si="11"/>
        <v>0</v>
      </c>
      <c r="F137" s="28"/>
      <c r="G137" s="17">
        <f t="shared" ref="G137:I137" si="13">SUMIF($B$125:$B$134,"FGS-2",$G$125:$G$134)</f>
        <v>0</v>
      </c>
      <c r="H137" s="17">
        <f t="shared" si="13"/>
        <v>0</v>
      </c>
      <c r="I137" s="17">
        <f t="shared" si="13"/>
        <v>0</v>
      </c>
      <c r="J137" s="18"/>
      <c r="K137" s="18"/>
      <c r="L137" s="18"/>
      <c r="M137" s="18"/>
      <c r="N137" s="18"/>
      <c r="O137" s="18"/>
      <c r="P137" s="18"/>
      <c r="Q137" s="18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</row>
    <row r="138" spans="1:30" ht="14.4" x14ac:dyDescent="0.25">
      <c r="A138" s="23" t="s">
        <v>94</v>
      </c>
      <c r="B138" s="39" t="s">
        <v>95</v>
      </c>
      <c r="C138" s="24">
        <f>SUMIFS($E$125:$E$134,$B$125:$B$134,"FGS-3",$D$125:$D$134,"&lt;&gt;VAGO")</f>
        <v>0</v>
      </c>
      <c r="D138" s="24">
        <f>SUMIFS($E$125:$E$134,$B$125:$B$134,"FGS-3",$D$125:$D$134,"VAGO")</f>
        <v>0</v>
      </c>
      <c r="E138" s="24">
        <f t="shared" si="11"/>
        <v>0</v>
      </c>
      <c r="F138" s="28"/>
      <c r="G138" s="17">
        <f t="shared" ref="G138:I138" si="14">SUMIF($B$125:$B$134,"FGS-3",$G$125:$G$134)</f>
        <v>0</v>
      </c>
      <c r="H138" s="17">
        <f t="shared" si="14"/>
        <v>0</v>
      </c>
      <c r="I138" s="17">
        <f t="shared" si="14"/>
        <v>0</v>
      </c>
      <c r="J138" s="18"/>
      <c r="K138" s="18"/>
      <c r="L138" s="18"/>
      <c r="M138" s="18"/>
      <c r="N138" s="18"/>
      <c r="O138" s="18"/>
      <c r="P138" s="18"/>
      <c r="Q138" s="18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</row>
    <row r="139" spans="1:30" ht="14.4" x14ac:dyDescent="0.25">
      <c r="A139" s="29" t="s">
        <v>96</v>
      </c>
      <c r="B139" s="44" t="s">
        <v>97</v>
      </c>
      <c r="C139" s="24">
        <f>SUMIFS($E$125:$E$134,$B$125:$B$134,"FGA-1",$D$125:$D$134,"&lt;&gt;VAGO")</f>
        <v>0</v>
      </c>
      <c r="D139" s="24">
        <f>SUMIFS($E$125:$E$134,$B$125:$B$134,"FGA-1",$D$125:$D$134,"VAGO")</f>
        <v>0</v>
      </c>
      <c r="E139" s="24">
        <f t="shared" si="11"/>
        <v>0</v>
      </c>
      <c r="F139" s="30"/>
      <c r="G139" s="17">
        <f t="shared" ref="G139:I139" si="15">SUMIF($B$125:$B$134,"FGA-1",$G$125:$G$134)</f>
        <v>0</v>
      </c>
      <c r="H139" s="17">
        <f t="shared" si="15"/>
        <v>0</v>
      </c>
      <c r="I139" s="17">
        <f t="shared" si="15"/>
        <v>0</v>
      </c>
      <c r="J139" s="18"/>
      <c r="K139" s="18"/>
      <c r="L139" s="18"/>
      <c r="M139" s="18"/>
      <c r="N139" s="18"/>
      <c r="O139" s="18"/>
      <c r="P139" s="18"/>
      <c r="Q139" s="18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</row>
    <row r="140" spans="1:30" ht="14.4" x14ac:dyDescent="0.25">
      <c r="A140" s="23" t="s">
        <v>98</v>
      </c>
      <c r="B140" s="39" t="s">
        <v>99</v>
      </c>
      <c r="C140" s="24">
        <f>SUMIFS($E$125:$E$134,$B$125:$B$134,"FGA-2",$D$125:$D$134,"&lt;&gt;VAGO")</f>
        <v>0</v>
      </c>
      <c r="D140" s="24">
        <f>SUMIFS($E$125:$E$134,$B$125:$B$134,"FGA-2",$D$125:$D$134,"VAGO")</f>
        <v>0</v>
      </c>
      <c r="E140" s="24">
        <f t="shared" si="11"/>
        <v>0</v>
      </c>
      <c r="F140" s="30"/>
      <c r="G140" s="17">
        <f t="shared" ref="G140:I140" si="16">SUMIF($B$125:$B$134,"FGA-2",$G$125:$G$134)</f>
        <v>0</v>
      </c>
      <c r="H140" s="17">
        <f t="shared" si="16"/>
        <v>0</v>
      </c>
      <c r="I140" s="17">
        <f t="shared" si="16"/>
        <v>0</v>
      </c>
      <c r="J140" s="18"/>
      <c r="K140" s="18"/>
      <c r="L140" s="18"/>
      <c r="M140" s="18"/>
      <c r="N140" s="18"/>
      <c r="O140" s="18"/>
      <c r="P140" s="18"/>
      <c r="Q140" s="18"/>
      <c r="R140" s="34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</row>
    <row r="141" spans="1:30" ht="14.4" x14ac:dyDescent="0.25">
      <c r="A141" s="23" t="s">
        <v>100</v>
      </c>
      <c r="B141" s="39" t="s">
        <v>101</v>
      </c>
      <c r="C141" s="24">
        <f>SUMIFS($E$125:$E$134,$B$125:$B$134,"FGA-3",$D$125:$D$134,"&lt;&gt;VAGO")</f>
        <v>0</v>
      </c>
      <c r="D141" s="24">
        <f>SUMIFS($E$125:$E$134,$B$125:$B$134,"FGA-3",$D$125:$D$134,"VAGO")</f>
        <v>0</v>
      </c>
      <c r="E141" s="24">
        <f t="shared" si="11"/>
        <v>0</v>
      </c>
      <c r="F141" s="28"/>
      <c r="G141" s="17">
        <f t="shared" ref="G141:I141" si="17">SUMIF($B$125:$B$134,"FGA-3",$G$125:$G$134)</f>
        <v>0</v>
      </c>
      <c r="H141" s="17">
        <f t="shared" si="17"/>
        <v>0</v>
      </c>
      <c r="I141" s="17">
        <f t="shared" si="17"/>
        <v>0</v>
      </c>
      <c r="J141" s="18"/>
      <c r="K141" s="18"/>
      <c r="L141" s="18"/>
      <c r="M141" s="18"/>
      <c r="N141" s="18"/>
      <c r="O141" s="18"/>
      <c r="P141" s="18"/>
      <c r="Q141" s="18"/>
      <c r="R141" s="38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</row>
    <row r="142" spans="1:30" ht="27.6" x14ac:dyDescent="0.25">
      <c r="A142" s="20" t="s">
        <v>102</v>
      </c>
      <c r="B142" s="37"/>
      <c r="C142" s="21">
        <f t="shared" ref="C142:E142" si="18">SUM(C136:C141)</f>
        <v>0</v>
      </c>
      <c r="D142" s="21">
        <f t="shared" si="18"/>
        <v>0</v>
      </c>
      <c r="E142" s="21">
        <f t="shared" si="18"/>
        <v>0</v>
      </c>
      <c r="F142" s="37"/>
      <c r="G142" s="40">
        <f t="shared" ref="G142:I142" si="19">SUM(G136:G141)</f>
        <v>0</v>
      </c>
      <c r="H142" s="40">
        <f t="shared" si="19"/>
        <v>0</v>
      </c>
      <c r="I142" s="40">
        <f t="shared" si="19"/>
        <v>0</v>
      </c>
      <c r="J142" s="18"/>
      <c r="K142" s="18"/>
      <c r="L142" s="18"/>
      <c r="M142" s="18"/>
      <c r="N142" s="18"/>
      <c r="O142" s="18"/>
      <c r="P142" s="18"/>
      <c r="Q142" s="18"/>
      <c r="R142" s="38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</row>
    <row r="143" spans="1:30" ht="33" customHeight="1" x14ac:dyDescent="0.25">
      <c r="A143" s="27"/>
      <c r="B143" s="27"/>
      <c r="C143" s="27"/>
      <c r="D143" s="27"/>
      <c r="E143" s="27"/>
      <c r="F143" s="27"/>
      <c r="G143" s="27"/>
      <c r="H143" s="27"/>
      <c r="I143" s="33"/>
      <c r="J143" s="33"/>
      <c r="K143" s="6"/>
      <c r="L143" s="33"/>
      <c r="M143" s="33"/>
      <c r="N143" s="33"/>
      <c r="O143" s="33"/>
      <c r="P143" s="33"/>
      <c r="Q143" s="33"/>
      <c r="R143" s="34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</row>
    <row r="144" spans="1:30" ht="41.4" x14ac:dyDescent="0.25">
      <c r="A144" s="20"/>
      <c r="B144" s="20"/>
      <c r="C144" s="21" t="s">
        <v>103</v>
      </c>
      <c r="D144" s="21" t="s">
        <v>104</v>
      </c>
      <c r="E144" s="21" t="s">
        <v>105</v>
      </c>
      <c r="F144" s="22"/>
      <c r="G144" s="21" t="s">
        <v>106</v>
      </c>
      <c r="H144" s="21" t="s">
        <v>107</v>
      </c>
      <c r="I144" s="21" t="s">
        <v>108</v>
      </c>
      <c r="J144" s="33"/>
      <c r="K144" s="6"/>
      <c r="L144" s="33"/>
      <c r="M144" s="33"/>
      <c r="N144" s="33"/>
      <c r="O144" s="33"/>
      <c r="P144" s="33"/>
      <c r="Q144" s="33"/>
      <c r="R144" s="34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</row>
    <row r="145" spans="1:30" ht="27.6" x14ac:dyDescent="0.25">
      <c r="A145" s="20" t="s">
        <v>109</v>
      </c>
      <c r="B145" s="22"/>
      <c r="C145" s="21">
        <f t="shared" ref="C145:E145" si="20">SUM(C101+C121+C142)</f>
        <v>68</v>
      </c>
      <c r="D145" s="21">
        <f t="shared" si="20"/>
        <v>12</v>
      </c>
      <c r="E145" s="21">
        <f t="shared" si="20"/>
        <v>80</v>
      </c>
      <c r="F145" s="22"/>
      <c r="G145" s="40">
        <f t="shared" ref="G145:I145" si="21">SUM(H101+G121+G142)</f>
        <v>51987.840000000011</v>
      </c>
      <c r="H145" s="40">
        <f t="shared" si="21"/>
        <v>251276.91</v>
      </c>
      <c r="I145" s="40">
        <f t="shared" si="21"/>
        <v>303264.75000000006</v>
      </c>
      <c r="J145" s="33"/>
      <c r="K145" s="6"/>
      <c r="L145" s="33"/>
      <c r="M145" s="33"/>
      <c r="N145" s="33"/>
      <c r="O145" s="33"/>
      <c r="P145" s="33"/>
      <c r="Q145" s="33"/>
      <c r="R145" s="34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</row>
    <row r="146" spans="1:30" ht="30" customHeight="1" x14ac:dyDescent="0.25">
      <c r="A146" s="27"/>
      <c r="B146" s="27"/>
      <c r="C146" s="27"/>
      <c r="D146" s="27"/>
      <c r="E146" s="27"/>
      <c r="F146" s="27"/>
      <c r="G146" s="27"/>
      <c r="H146" s="27"/>
      <c r="I146" s="33"/>
      <c r="J146" s="33"/>
      <c r="K146" s="6"/>
      <c r="L146" s="33"/>
      <c r="M146" s="33"/>
      <c r="N146" s="33"/>
      <c r="O146" s="33"/>
      <c r="P146" s="33"/>
      <c r="Q146" s="33"/>
      <c r="R146" s="34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</row>
    <row r="147" spans="1:30" ht="14.4" x14ac:dyDescent="0.25">
      <c r="A147" s="71" t="s">
        <v>110</v>
      </c>
      <c r="B147" s="66"/>
      <c r="C147" s="66"/>
      <c r="D147" s="66"/>
      <c r="E147" s="66"/>
      <c r="F147" s="67"/>
      <c r="G147" s="18"/>
      <c r="H147" s="27"/>
      <c r="I147" s="27"/>
      <c r="J147" s="27"/>
      <c r="K147" s="18"/>
      <c r="L147" s="27"/>
      <c r="M147" s="33"/>
      <c r="N147" s="33"/>
      <c r="O147" s="33"/>
      <c r="P147" s="33"/>
      <c r="Q147" s="33"/>
      <c r="R147" s="34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</row>
    <row r="148" spans="1:30" ht="14.4" x14ac:dyDescent="0.25">
      <c r="A148" s="75" t="s">
        <v>111</v>
      </c>
      <c r="B148" s="66"/>
      <c r="C148" s="66"/>
      <c r="D148" s="66"/>
      <c r="E148" s="66"/>
      <c r="F148" s="67"/>
      <c r="G148" s="18"/>
      <c r="H148" s="27"/>
      <c r="I148" s="27"/>
      <c r="J148" s="27"/>
      <c r="K148" s="27"/>
      <c r="L148" s="27"/>
      <c r="M148" s="33"/>
      <c r="N148" s="33"/>
      <c r="O148" s="33"/>
      <c r="P148" s="33"/>
      <c r="Q148" s="33"/>
      <c r="R148" s="34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</row>
    <row r="149" spans="1:30" ht="14.4" x14ac:dyDescent="0.25">
      <c r="A149" s="75" t="s">
        <v>112</v>
      </c>
      <c r="B149" s="66"/>
      <c r="C149" s="66"/>
      <c r="D149" s="66"/>
      <c r="E149" s="66"/>
      <c r="F149" s="67"/>
      <c r="G149" s="18"/>
      <c r="H149" s="27"/>
      <c r="I149" s="27"/>
      <c r="J149" s="27"/>
      <c r="K149" s="27"/>
      <c r="L149" s="27"/>
      <c r="M149" s="33"/>
      <c r="N149" s="33"/>
      <c r="O149" s="33"/>
      <c r="P149" s="33"/>
      <c r="Q149" s="33"/>
      <c r="R149" s="34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</row>
    <row r="150" spans="1:30" ht="14.4" x14ac:dyDescent="0.25">
      <c r="A150" s="73" t="s">
        <v>113</v>
      </c>
      <c r="B150" s="66"/>
      <c r="C150" s="66"/>
      <c r="D150" s="66"/>
      <c r="E150" s="66"/>
      <c r="F150" s="67"/>
      <c r="G150" s="18"/>
      <c r="H150" s="27"/>
      <c r="I150" s="27"/>
      <c r="J150" s="27"/>
      <c r="K150" s="27"/>
      <c r="L150" s="27"/>
      <c r="M150" s="33"/>
      <c r="N150" s="33"/>
      <c r="O150" s="33"/>
      <c r="P150" s="33"/>
      <c r="Q150" s="33"/>
      <c r="R150" s="34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</row>
    <row r="151" spans="1:30" ht="14.4" x14ac:dyDescent="0.25">
      <c r="A151" s="73" t="s">
        <v>114</v>
      </c>
      <c r="B151" s="66"/>
      <c r="C151" s="66"/>
      <c r="D151" s="66"/>
      <c r="E151" s="66"/>
      <c r="F151" s="67"/>
      <c r="G151" s="18"/>
      <c r="H151" s="27"/>
      <c r="I151" s="27"/>
      <c r="J151" s="27"/>
      <c r="K151" s="27"/>
      <c r="L151" s="27"/>
      <c r="M151" s="33"/>
      <c r="N151" s="33"/>
      <c r="O151" s="33"/>
      <c r="P151" s="33"/>
      <c r="Q151" s="33"/>
      <c r="R151" s="34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</row>
    <row r="152" spans="1:30" ht="14.4" x14ac:dyDescent="0.25">
      <c r="A152" s="73" t="s">
        <v>115</v>
      </c>
      <c r="B152" s="66"/>
      <c r="C152" s="66"/>
      <c r="D152" s="66"/>
      <c r="E152" s="66"/>
      <c r="F152" s="67"/>
      <c r="G152" s="18"/>
      <c r="H152" s="27"/>
      <c r="I152" s="27"/>
      <c r="J152" s="27"/>
      <c r="K152" s="27"/>
      <c r="L152" s="27"/>
      <c r="M152" s="33"/>
      <c r="N152" s="33"/>
      <c r="O152" s="33"/>
      <c r="P152" s="33"/>
      <c r="Q152" s="33"/>
      <c r="R152" s="34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</row>
    <row r="153" spans="1:30" ht="14.4" x14ac:dyDescent="0.25">
      <c r="A153" s="73"/>
      <c r="B153" s="66"/>
      <c r="C153" s="66"/>
      <c r="D153" s="66"/>
      <c r="E153" s="66"/>
      <c r="F153" s="67"/>
      <c r="G153" s="18"/>
      <c r="H153" s="27"/>
      <c r="I153" s="27"/>
      <c r="J153" s="27"/>
      <c r="K153" s="27"/>
      <c r="L153" s="27"/>
      <c r="M153" s="33"/>
      <c r="N153" s="33"/>
      <c r="O153" s="33"/>
      <c r="P153" s="33"/>
      <c r="Q153" s="33"/>
      <c r="R153" s="34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</row>
    <row r="154" spans="1:30" ht="14.4" x14ac:dyDescent="0.25">
      <c r="A154" s="73"/>
      <c r="B154" s="66"/>
      <c r="C154" s="66"/>
      <c r="D154" s="66"/>
      <c r="E154" s="66"/>
      <c r="F154" s="67"/>
      <c r="G154" s="18"/>
      <c r="H154" s="27"/>
      <c r="I154" s="27"/>
      <c r="J154" s="27"/>
      <c r="K154" s="27"/>
      <c r="L154" s="27"/>
      <c r="M154" s="33"/>
      <c r="N154" s="33"/>
      <c r="O154" s="33"/>
      <c r="P154" s="33"/>
      <c r="Q154" s="33"/>
      <c r="R154" s="34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</row>
    <row r="155" spans="1:30" ht="14.4" x14ac:dyDescent="0.25">
      <c r="A155" s="68"/>
      <c r="B155" s="66"/>
      <c r="C155" s="66"/>
      <c r="D155" s="66"/>
      <c r="E155" s="66"/>
      <c r="F155" s="67"/>
      <c r="G155" s="18"/>
      <c r="H155" s="27"/>
      <c r="I155" s="27"/>
      <c r="J155" s="27"/>
      <c r="K155" s="27"/>
      <c r="L155" s="27"/>
      <c r="M155" s="33"/>
      <c r="N155" s="33"/>
      <c r="O155" s="33"/>
      <c r="P155" s="33"/>
      <c r="Q155" s="33"/>
      <c r="R155" s="34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</row>
    <row r="156" spans="1:30" ht="14.4" x14ac:dyDescent="0.25">
      <c r="A156" s="68"/>
      <c r="B156" s="66"/>
      <c r="C156" s="66"/>
      <c r="D156" s="66"/>
      <c r="E156" s="66"/>
      <c r="F156" s="67"/>
      <c r="G156" s="18"/>
      <c r="H156" s="27"/>
      <c r="I156" s="27"/>
      <c r="J156" s="27"/>
      <c r="K156" s="27"/>
      <c r="L156" s="27"/>
      <c r="M156" s="33"/>
      <c r="N156" s="33"/>
      <c r="O156" s="33"/>
      <c r="P156" s="33"/>
      <c r="Q156" s="33"/>
      <c r="R156" s="34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</row>
    <row r="157" spans="1:30" ht="14.4" x14ac:dyDescent="0.25">
      <c r="A157" s="68"/>
      <c r="B157" s="66"/>
      <c r="C157" s="66"/>
      <c r="D157" s="66"/>
      <c r="E157" s="66"/>
      <c r="F157" s="67"/>
      <c r="G157" s="18"/>
      <c r="H157" s="27"/>
      <c r="I157" s="27"/>
      <c r="J157" s="27"/>
      <c r="K157" s="27"/>
      <c r="L157" s="27"/>
      <c r="M157" s="33"/>
      <c r="N157" s="33"/>
      <c r="O157" s="33"/>
      <c r="P157" s="33"/>
      <c r="Q157" s="33"/>
      <c r="R157" s="34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</row>
    <row r="158" spans="1:30" ht="14.4" x14ac:dyDescent="0.25">
      <c r="A158" s="68"/>
      <c r="B158" s="66"/>
      <c r="C158" s="66"/>
      <c r="D158" s="66"/>
      <c r="E158" s="66"/>
      <c r="F158" s="67"/>
      <c r="G158" s="18"/>
      <c r="H158" s="27"/>
      <c r="I158" s="27"/>
      <c r="J158" s="27"/>
      <c r="K158" s="27"/>
      <c r="L158" s="27"/>
      <c r="M158" s="33"/>
      <c r="N158" s="33"/>
      <c r="O158" s="33"/>
      <c r="P158" s="33"/>
      <c r="Q158" s="33"/>
      <c r="R158" s="34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</row>
    <row r="159" spans="1:30" ht="14.4" x14ac:dyDescent="0.25">
      <c r="A159" s="68"/>
      <c r="B159" s="66"/>
      <c r="C159" s="66"/>
      <c r="D159" s="66"/>
      <c r="E159" s="66"/>
      <c r="F159" s="67"/>
      <c r="G159" s="18"/>
      <c r="H159" s="27"/>
      <c r="I159" s="27"/>
      <c r="J159" s="27"/>
      <c r="K159" s="27"/>
      <c r="L159" s="27"/>
      <c r="M159" s="33"/>
      <c r="N159" s="33"/>
      <c r="O159" s="33"/>
      <c r="P159" s="33"/>
      <c r="Q159" s="33"/>
      <c r="R159" s="34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</row>
    <row r="160" spans="1:30" ht="32.25" customHeight="1" x14ac:dyDescent="0.25">
      <c r="A160" s="69"/>
      <c r="B160" s="70"/>
      <c r="C160" s="70"/>
      <c r="D160" s="70"/>
      <c r="E160" s="70"/>
      <c r="F160" s="70"/>
      <c r="G160" s="18"/>
      <c r="H160" s="27"/>
      <c r="I160" s="27"/>
      <c r="J160" s="27"/>
      <c r="K160" s="27"/>
      <c r="L160" s="27"/>
      <c r="M160" s="33"/>
      <c r="N160" s="33"/>
      <c r="O160" s="33"/>
      <c r="P160" s="33"/>
      <c r="Q160" s="33"/>
      <c r="R160" s="34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</row>
    <row r="161" spans="1:30" ht="14.4" x14ac:dyDescent="0.25">
      <c r="A161" s="71" t="s">
        <v>116</v>
      </c>
      <c r="B161" s="66"/>
      <c r="C161" s="66"/>
      <c r="D161" s="66"/>
      <c r="E161" s="66"/>
      <c r="F161" s="67"/>
      <c r="G161" s="18"/>
      <c r="H161" s="27"/>
      <c r="I161" s="27"/>
      <c r="J161" s="27"/>
      <c r="K161" s="27"/>
      <c r="L161" s="27"/>
      <c r="M161" s="33"/>
      <c r="N161" s="33"/>
      <c r="O161" s="33"/>
      <c r="P161" s="33"/>
      <c r="Q161" s="33"/>
      <c r="R161" s="34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</row>
    <row r="162" spans="1:30" ht="14.4" x14ac:dyDescent="0.25">
      <c r="A162" s="72" t="s">
        <v>117</v>
      </c>
      <c r="B162" s="66"/>
      <c r="C162" s="66"/>
      <c r="D162" s="66"/>
      <c r="E162" s="66"/>
      <c r="F162" s="67"/>
      <c r="G162" s="18"/>
      <c r="H162" s="27"/>
      <c r="I162" s="27"/>
      <c r="J162" s="27"/>
      <c r="K162" s="27"/>
      <c r="L162" s="27"/>
      <c r="M162" s="33"/>
      <c r="N162" s="33"/>
      <c r="O162" s="33"/>
      <c r="P162" s="33"/>
      <c r="Q162" s="33"/>
      <c r="R162" s="34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</row>
    <row r="163" spans="1:30" ht="14.4" x14ac:dyDescent="0.25">
      <c r="A163" s="65" t="s">
        <v>118</v>
      </c>
      <c r="B163" s="66"/>
      <c r="C163" s="66"/>
      <c r="D163" s="66"/>
      <c r="E163" s="66"/>
      <c r="F163" s="67"/>
      <c r="G163" s="18"/>
      <c r="H163" s="27"/>
      <c r="I163" s="27"/>
      <c r="J163" s="27"/>
      <c r="K163" s="27"/>
      <c r="L163" s="27"/>
      <c r="M163" s="33"/>
      <c r="N163" s="33"/>
      <c r="O163" s="33"/>
      <c r="P163" s="33"/>
      <c r="Q163" s="33"/>
      <c r="R163" s="34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</row>
    <row r="164" spans="1:30" ht="14.4" x14ac:dyDescent="0.25">
      <c r="A164" s="65" t="s">
        <v>119</v>
      </c>
      <c r="B164" s="66"/>
      <c r="C164" s="66"/>
      <c r="D164" s="66"/>
      <c r="E164" s="66"/>
      <c r="F164" s="67"/>
      <c r="G164" s="18"/>
      <c r="H164" s="27"/>
      <c r="I164" s="27"/>
      <c r="J164" s="27"/>
      <c r="K164" s="27"/>
      <c r="L164" s="27"/>
      <c r="M164" s="33"/>
      <c r="N164" s="33"/>
      <c r="O164" s="33"/>
      <c r="P164" s="33"/>
      <c r="Q164" s="33"/>
      <c r="R164" s="34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</row>
    <row r="165" spans="1:30" ht="14.4" x14ac:dyDescent="0.25">
      <c r="A165" s="65" t="s">
        <v>120</v>
      </c>
      <c r="B165" s="66"/>
      <c r="C165" s="66"/>
      <c r="D165" s="66"/>
      <c r="E165" s="66"/>
      <c r="F165" s="67"/>
      <c r="G165" s="18"/>
      <c r="H165" s="27"/>
      <c r="I165" s="27"/>
      <c r="J165" s="27"/>
      <c r="K165" s="27"/>
      <c r="L165" s="27"/>
      <c r="M165" s="33"/>
      <c r="N165" s="33"/>
      <c r="O165" s="33"/>
      <c r="P165" s="33"/>
      <c r="Q165" s="33"/>
      <c r="R165" s="34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</row>
    <row r="166" spans="1:30" ht="14.4" x14ac:dyDescent="0.25">
      <c r="A166" s="65" t="s">
        <v>121</v>
      </c>
      <c r="B166" s="66"/>
      <c r="C166" s="66"/>
      <c r="D166" s="66"/>
      <c r="E166" s="66"/>
      <c r="F166" s="67"/>
      <c r="G166" s="18"/>
      <c r="H166" s="27"/>
      <c r="I166" s="27"/>
      <c r="J166" s="27"/>
      <c r="K166" s="27"/>
      <c r="L166" s="27"/>
      <c r="M166" s="33"/>
      <c r="N166" s="33"/>
      <c r="O166" s="33"/>
      <c r="P166" s="33"/>
      <c r="Q166" s="33"/>
      <c r="R166" s="34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</row>
    <row r="167" spans="1:30" ht="14.4" x14ac:dyDescent="0.25">
      <c r="A167" s="65" t="s">
        <v>122</v>
      </c>
      <c r="B167" s="66"/>
      <c r="C167" s="66"/>
      <c r="D167" s="66"/>
      <c r="E167" s="66"/>
      <c r="F167" s="67"/>
      <c r="G167" s="18"/>
      <c r="H167" s="27"/>
      <c r="I167" s="27"/>
      <c r="J167" s="27"/>
      <c r="K167" s="27"/>
      <c r="L167" s="27"/>
      <c r="M167" s="33"/>
      <c r="N167" s="33"/>
      <c r="O167" s="33"/>
      <c r="P167" s="33"/>
      <c r="Q167" s="33"/>
      <c r="R167" s="34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</row>
    <row r="168" spans="1:30" ht="14.4" x14ac:dyDescent="0.25">
      <c r="A168" s="65" t="s">
        <v>123</v>
      </c>
      <c r="B168" s="66"/>
      <c r="C168" s="66"/>
      <c r="D168" s="66"/>
      <c r="E168" s="66"/>
      <c r="F168" s="67"/>
      <c r="G168" s="18"/>
      <c r="H168" s="27"/>
      <c r="I168" s="27"/>
      <c r="J168" s="27"/>
      <c r="K168" s="27"/>
      <c r="L168" s="27"/>
      <c r="M168" s="33"/>
      <c r="N168" s="33"/>
      <c r="O168" s="33"/>
      <c r="P168" s="33"/>
      <c r="Q168" s="33"/>
      <c r="R168" s="34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</row>
    <row r="169" spans="1:30" ht="14.4" x14ac:dyDescent="0.25">
      <c r="A169" s="65" t="s">
        <v>124</v>
      </c>
      <c r="B169" s="66"/>
      <c r="C169" s="66"/>
      <c r="D169" s="66"/>
      <c r="E169" s="66"/>
      <c r="F169" s="67"/>
      <c r="G169" s="18"/>
      <c r="H169" s="27"/>
      <c r="I169" s="27"/>
      <c r="J169" s="27"/>
      <c r="K169" s="27"/>
      <c r="L169" s="27"/>
      <c r="M169" s="33"/>
      <c r="N169" s="33"/>
      <c r="O169" s="33"/>
      <c r="P169" s="33"/>
      <c r="Q169" s="33"/>
      <c r="R169" s="34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</row>
    <row r="170" spans="1:30" ht="14.4" x14ac:dyDescent="0.25">
      <c r="A170" s="65" t="s">
        <v>125</v>
      </c>
      <c r="B170" s="66"/>
      <c r="C170" s="66"/>
      <c r="D170" s="66"/>
      <c r="E170" s="66"/>
      <c r="F170" s="67"/>
      <c r="G170" s="18"/>
      <c r="H170" s="27"/>
      <c r="I170" s="27"/>
      <c r="J170" s="27"/>
      <c r="K170" s="27"/>
      <c r="L170" s="27"/>
      <c r="M170" s="33"/>
      <c r="N170" s="33"/>
      <c r="O170" s="33"/>
      <c r="P170" s="33"/>
      <c r="Q170" s="33"/>
      <c r="R170" s="34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</row>
    <row r="171" spans="1:30" ht="14.4" x14ac:dyDescent="0.25">
      <c r="A171" s="65" t="s">
        <v>126</v>
      </c>
      <c r="B171" s="66"/>
      <c r="C171" s="66"/>
      <c r="D171" s="66"/>
      <c r="E171" s="66"/>
      <c r="F171" s="67"/>
      <c r="G171" s="18"/>
      <c r="H171" s="27"/>
      <c r="I171" s="27"/>
      <c r="J171" s="27"/>
      <c r="K171" s="27"/>
      <c r="L171" s="27"/>
      <c r="M171" s="33"/>
      <c r="N171" s="33"/>
      <c r="O171" s="33"/>
      <c r="P171" s="33"/>
      <c r="Q171" s="33"/>
      <c r="R171" s="34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</row>
    <row r="172" spans="1:30" ht="14.4" x14ac:dyDescent="0.25">
      <c r="A172" s="65" t="s">
        <v>127</v>
      </c>
      <c r="B172" s="66"/>
      <c r="C172" s="66"/>
      <c r="D172" s="66"/>
      <c r="E172" s="66"/>
      <c r="F172" s="67"/>
      <c r="G172" s="18"/>
      <c r="H172" s="27"/>
      <c r="I172" s="27"/>
      <c r="J172" s="27"/>
      <c r="K172" s="27"/>
      <c r="L172" s="27"/>
      <c r="M172" s="33"/>
      <c r="N172" s="33"/>
      <c r="O172" s="33"/>
      <c r="P172" s="33"/>
      <c r="Q172" s="33"/>
      <c r="R172" s="34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</row>
    <row r="173" spans="1:30" ht="14.4" x14ac:dyDescent="0.25">
      <c r="A173" s="65" t="s">
        <v>128</v>
      </c>
      <c r="B173" s="66"/>
      <c r="C173" s="66"/>
      <c r="D173" s="66"/>
      <c r="E173" s="66"/>
      <c r="F173" s="67"/>
      <c r="G173" s="18"/>
      <c r="H173" s="27"/>
      <c r="I173" s="27"/>
      <c r="J173" s="27"/>
      <c r="K173" s="27"/>
      <c r="L173" s="27"/>
      <c r="M173" s="33"/>
      <c r="N173" s="33"/>
      <c r="O173" s="33"/>
      <c r="P173" s="33"/>
      <c r="Q173" s="33"/>
      <c r="R173" s="34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</row>
    <row r="174" spans="1:30" ht="14.4" x14ac:dyDescent="0.25">
      <c r="A174" s="65" t="s">
        <v>129</v>
      </c>
      <c r="B174" s="66"/>
      <c r="C174" s="66"/>
      <c r="D174" s="66"/>
      <c r="E174" s="66"/>
      <c r="F174" s="67"/>
      <c r="G174" s="18"/>
      <c r="H174" s="27"/>
      <c r="I174" s="27"/>
      <c r="J174" s="27"/>
      <c r="K174" s="27"/>
      <c r="L174" s="27"/>
      <c r="M174" s="33"/>
      <c r="N174" s="33"/>
      <c r="O174" s="33"/>
      <c r="P174" s="33"/>
      <c r="Q174" s="33"/>
      <c r="R174" s="34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</row>
    <row r="175" spans="1:30" ht="14.4" x14ac:dyDescent="0.25">
      <c r="A175" s="65" t="s">
        <v>130</v>
      </c>
      <c r="B175" s="66"/>
      <c r="C175" s="66"/>
      <c r="D175" s="66"/>
      <c r="E175" s="66"/>
      <c r="F175" s="67"/>
      <c r="G175" s="18"/>
      <c r="H175" s="27"/>
      <c r="I175" s="27"/>
      <c r="J175" s="27"/>
      <c r="K175" s="27"/>
      <c r="L175" s="27"/>
      <c r="M175" s="33"/>
      <c r="N175" s="33"/>
      <c r="O175" s="33"/>
      <c r="P175" s="33"/>
      <c r="Q175" s="33"/>
      <c r="R175" s="34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</row>
    <row r="176" spans="1:30" ht="14.4" x14ac:dyDescent="0.25">
      <c r="A176" s="65" t="s">
        <v>131</v>
      </c>
      <c r="B176" s="66"/>
      <c r="C176" s="66"/>
      <c r="D176" s="66"/>
      <c r="E176" s="66"/>
      <c r="F176" s="67"/>
      <c r="G176" s="18"/>
      <c r="H176" s="27"/>
      <c r="I176" s="27"/>
      <c r="J176" s="27"/>
      <c r="K176" s="27"/>
      <c r="L176" s="27"/>
      <c r="M176" s="33"/>
      <c r="N176" s="33"/>
      <c r="O176" s="33"/>
      <c r="P176" s="33"/>
      <c r="Q176" s="33"/>
      <c r="R176" s="34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</row>
    <row r="177" spans="1:30" ht="14.4" x14ac:dyDescent="0.25">
      <c r="A177" s="65" t="s">
        <v>132</v>
      </c>
      <c r="B177" s="66"/>
      <c r="C177" s="66"/>
      <c r="D177" s="66"/>
      <c r="E177" s="66"/>
      <c r="F177" s="67"/>
      <c r="G177" s="18"/>
      <c r="H177" s="27"/>
      <c r="I177" s="27"/>
      <c r="J177" s="27"/>
      <c r="K177" s="27"/>
      <c r="L177" s="27"/>
      <c r="M177" s="33"/>
      <c r="N177" s="33"/>
      <c r="O177" s="33"/>
      <c r="P177" s="33"/>
      <c r="Q177" s="33"/>
      <c r="R177" s="34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</row>
    <row r="178" spans="1:30" ht="14.4" x14ac:dyDescent="0.25">
      <c r="A178" s="65" t="s">
        <v>133</v>
      </c>
      <c r="B178" s="66"/>
      <c r="C178" s="66"/>
      <c r="D178" s="66"/>
      <c r="E178" s="66"/>
      <c r="F178" s="67"/>
      <c r="G178" s="18"/>
      <c r="H178" s="27"/>
      <c r="I178" s="27"/>
      <c r="J178" s="27"/>
      <c r="K178" s="27"/>
      <c r="L178" s="27"/>
      <c r="M178" s="33"/>
      <c r="N178" s="33"/>
      <c r="O178" s="33"/>
      <c r="P178" s="33"/>
      <c r="Q178" s="33"/>
      <c r="R178" s="34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</row>
    <row r="179" spans="1:30" ht="14.4" x14ac:dyDescent="0.25">
      <c r="A179" s="65" t="s">
        <v>134</v>
      </c>
      <c r="B179" s="66"/>
      <c r="C179" s="66"/>
      <c r="D179" s="66"/>
      <c r="E179" s="66"/>
      <c r="F179" s="67"/>
      <c r="G179" s="18"/>
      <c r="H179" s="27"/>
      <c r="I179" s="27"/>
      <c r="J179" s="27"/>
      <c r="K179" s="27"/>
      <c r="L179" s="27"/>
      <c r="M179" s="33"/>
      <c r="N179" s="33"/>
      <c r="O179" s="33"/>
      <c r="P179" s="33"/>
      <c r="Q179" s="33"/>
      <c r="R179" s="34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</row>
    <row r="180" spans="1:30" ht="14.4" x14ac:dyDescent="0.25">
      <c r="A180" s="65" t="s">
        <v>135</v>
      </c>
      <c r="B180" s="66"/>
      <c r="C180" s="66"/>
      <c r="D180" s="66"/>
      <c r="E180" s="66"/>
      <c r="F180" s="67"/>
      <c r="G180" s="18"/>
      <c r="H180" s="27"/>
      <c r="I180" s="27"/>
      <c r="J180" s="27"/>
      <c r="K180" s="27"/>
      <c r="L180" s="27"/>
      <c r="M180" s="33"/>
      <c r="N180" s="33"/>
      <c r="O180" s="33"/>
      <c r="P180" s="33"/>
      <c r="Q180" s="33"/>
      <c r="R180" s="34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</row>
    <row r="181" spans="1:30" ht="14.4" x14ac:dyDescent="0.25">
      <c r="A181" s="65" t="s">
        <v>136</v>
      </c>
      <c r="B181" s="66"/>
      <c r="C181" s="66"/>
      <c r="D181" s="66"/>
      <c r="E181" s="66"/>
      <c r="F181" s="67"/>
      <c r="G181" s="18"/>
      <c r="H181" s="27"/>
      <c r="I181" s="27"/>
      <c r="J181" s="27"/>
      <c r="K181" s="27"/>
      <c r="L181" s="27"/>
      <c r="M181" s="33"/>
      <c r="N181" s="33"/>
      <c r="O181" s="33"/>
      <c r="P181" s="33"/>
      <c r="Q181" s="33"/>
      <c r="R181" s="34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</row>
    <row r="182" spans="1:30" ht="14.4" x14ac:dyDescent="0.25">
      <c r="A182" s="65" t="s">
        <v>137</v>
      </c>
      <c r="B182" s="66"/>
      <c r="C182" s="66"/>
      <c r="D182" s="66"/>
      <c r="E182" s="66"/>
      <c r="F182" s="67"/>
      <c r="G182" s="18"/>
      <c r="H182" s="27"/>
      <c r="I182" s="27"/>
      <c r="J182" s="27"/>
      <c r="K182" s="27"/>
      <c r="L182" s="27"/>
      <c r="M182" s="33"/>
      <c r="N182" s="33"/>
      <c r="O182" s="33"/>
      <c r="P182" s="33"/>
      <c r="Q182" s="33"/>
      <c r="R182" s="34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</row>
    <row r="183" spans="1:30" ht="14.4" x14ac:dyDescent="0.25">
      <c r="A183" s="65" t="s">
        <v>138</v>
      </c>
      <c r="B183" s="66"/>
      <c r="C183" s="66"/>
      <c r="D183" s="66"/>
      <c r="E183" s="66"/>
      <c r="F183" s="67"/>
      <c r="G183" s="18"/>
      <c r="H183" s="27"/>
      <c r="I183" s="27"/>
      <c r="J183" s="27"/>
      <c r="K183" s="27"/>
      <c r="L183" s="27"/>
      <c r="M183" s="33"/>
      <c r="N183" s="33"/>
      <c r="O183" s="33"/>
      <c r="P183" s="33"/>
      <c r="Q183" s="33"/>
      <c r="R183" s="34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</row>
    <row r="184" spans="1:30" ht="14.4" x14ac:dyDescent="0.25">
      <c r="A184" s="65" t="s">
        <v>139</v>
      </c>
      <c r="B184" s="66"/>
      <c r="C184" s="66"/>
      <c r="D184" s="66"/>
      <c r="E184" s="66"/>
      <c r="F184" s="67"/>
      <c r="G184" s="18"/>
      <c r="H184" s="27"/>
      <c r="I184" s="27"/>
      <c r="J184" s="27"/>
      <c r="K184" s="27"/>
      <c r="L184" s="27"/>
      <c r="M184" s="33"/>
      <c r="N184" s="33"/>
      <c r="O184" s="33"/>
      <c r="P184" s="33"/>
      <c r="Q184" s="33"/>
      <c r="R184" s="34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</row>
    <row r="185" spans="1:30" ht="14.4" x14ac:dyDescent="0.25">
      <c r="A185" s="65" t="s">
        <v>140</v>
      </c>
      <c r="B185" s="66"/>
      <c r="C185" s="66"/>
      <c r="D185" s="66"/>
      <c r="E185" s="66"/>
      <c r="F185" s="67"/>
      <c r="G185" s="18"/>
      <c r="H185" s="27"/>
      <c r="I185" s="27"/>
      <c r="J185" s="27"/>
      <c r="K185" s="27"/>
      <c r="L185" s="27"/>
      <c r="M185" s="33"/>
      <c r="N185" s="33"/>
      <c r="O185" s="33"/>
      <c r="P185" s="33"/>
      <c r="Q185" s="33"/>
      <c r="R185" s="45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</row>
    <row r="186" spans="1:30" ht="14.4" x14ac:dyDescent="0.25">
      <c r="A186" s="65" t="s">
        <v>141</v>
      </c>
      <c r="B186" s="66"/>
      <c r="C186" s="66"/>
      <c r="D186" s="66"/>
      <c r="E186" s="66"/>
      <c r="F186" s="67"/>
      <c r="G186" s="18"/>
      <c r="H186" s="27"/>
      <c r="I186" s="27"/>
      <c r="J186" s="27"/>
      <c r="K186" s="27"/>
      <c r="L186" s="27"/>
      <c r="M186" s="33"/>
      <c r="N186" s="33"/>
      <c r="O186" s="33"/>
      <c r="P186" s="33"/>
      <c r="Q186" s="33"/>
      <c r="R186" s="45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</row>
    <row r="187" spans="1:30" ht="14.4" x14ac:dyDescent="0.25">
      <c r="A187" s="65" t="s">
        <v>142</v>
      </c>
      <c r="B187" s="66"/>
      <c r="C187" s="66"/>
      <c r="D187" s="66"/>
      <c r="E187" s="66"/>
      <c r="F187" s="67"/>
      <c r="G187" s="18"/>
      <c r="H187" s="27"/>
      <c r="I187" s="27"/>
      <c r="J187" s="27"/>
      <c r="K187" s="27"/>
      <c r="L187" s="27"/>
      <c r="M187" s="33"/>
      <c r="N187" s="33"/>
      <c r="O187" s="33"/>
      <c r="P187" s="33"/>
      <c r="Q187" s="33"/>
      <c r="R187" s="45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</row>
    <row r="188" spans="1:30" ht="14.4" x14ac:dyDescent="0.25">
      <c r="A188" s="65" t="s">
        <v>143</v>
      </c>
      <c r="B188" s="66"/>
      <c r="C188" s="66"/>
      <c r="D188" s="66"/>
      <c r="E188" s="66"/>
      <c r="F188" s="67"/>
      <c r="G188" s="18"/>
      <c r="H188" s="27"/>
      <c r="I188" s="27"/>
      <c r="J188" s="27"/>
      <c r="K188" s="27"/>
      <c r="L188" s="27"/>
      <c r="M188" s="33"/>
      <c r="N188" s="33"/>
      <c r="O188" s="33"/>
      <c r="P188" s="33"/>
      <c r="Q188" s="33"/>
      <c r="R188" s="45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</row>
    <row r="189" spans="1:30" ht="14.4" x14ac:dyDescent="0.25">
      <c r="A189" s="65" t="s">
        <v>144</v>
      </c>
      <c r="B189" s="66"/>
      <c r="C189" s="66"/>
      <c r="D189" s="66"/>
      <c r="E189" s="66"/>
      <c r="F189" s="67"/>
      <c r="G189" s="18"/>
      <c r="H189" s="27"/>
      <c r="I189" s="27"/>
      <c r="J189" s="27"/>
      <c r="K189" s="27"/>
      <c r="L189" s="27"/>
      <c r="M189" s="33"/>
      <c r="N189" s="33"/>
      <c r="O189" s="33"/>
      <c r="P189" s="33"/>
      <c r="Q189" s="33"/>
      <c r="R189" s="45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</row>
    <row r="190" spans="1:30" ht="14.4" x14ac:dyDescent="0.25">
      <c r="A190" s="65" t="s">
        <v>145</v>
      </c>
      <c r="B190" s="66"/>
      <c r="C190" s="66"/>
      <c r="D190" s="66"/>
      <c r="E190" s="66"/>
      <c r="F190" s="67"/>
      <c r="G190" s="18"/>
      <c r="H190" s="27"/>
      <c r="I190" s="27"/>
      <c r="J190" s="27"/>
      <c r="K190" s="27"/>
      <c r="L190" s="27"/>
      <c r="M190" s="33"/>
      <c r="N190" s="33"/>
      <c r="O190" s="33"/>
      <c r="P190" s="33"/>
      <c r="Q190" s="33"/>
      <c r="R190" s="45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</row>
    <row r="191" spans="1:30" ht="14.4" x14ac:dyDescent="0.25">
      <c r="A191" s="65" t="s">
        <v>146</v>
      </c>
      <c r="B191" s="66"/>
      <c r="C191" s="66"/>
      <c r="D191" s="66"/>
      <c r="E191" s="66"/>
      <c r="F191" s="67"/>
      <c r="G191" s="18"/>
      <c r="H191" s="27"/>
      <c r="I191" s="27"/>
      <c r="J191" s="27"/>
      <c r="K191" s="27"/>
      <c r="L191" s="27"/>
      <c r="M191" s="33"/>
      <c r="N191" s="33"/>
      <c r="O191" s="33"/>
      <c r="P191" s="33"/>
      <c r="Q191" s="33"/>
      <c r="R191" s="45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</row>
    <row r="192" spans="1:30" ht="14.4" x14ac:dyDescent="0.25">
      <c r="A192" s="65" t="s">
        <v>147</v>
      </c>
      <c r="B192" s="66"/>
      <c r="C192" s="66"/>
      <c r="D192" s="66"/>
      <c r="E192" s="66"/>
      <c r="F192" s="67"/>
      <c r="G192" s="18"/>
      <c r="H192" s="27"/>
      <c r="I192" s="27"/>
      <c r="J192" s="27"/>
      <c r="K192" s="27"/>
      <c r="L192" s="27"/>
      <c r="M192" s="33"/>
      <c r="N192" s="33"/>
      <c r="O192" s="33"/>
      <c r="P192" s="33"/>
      <c r="Q192" s="33"/>
      <c r="R192" s="45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</row>
    <row r="193" spans="1:30" ht="14.4" x14ac:dyDescent="0.25">
      <c r="A193" s="65" t="s">
        <v>148</v>
      </c>
      <c r="B193" s="66"/>
      <c r="C193" s="66"/>
      <c r="D193" s="66"/>
      <c r="E193" s="66"/>
      <c r="F193" s="67"/>
      <c r="G193" s="18"/>
      <c r="H193" s="27"/>
      <c r="I193" s="27"/>
      <c r="J193" s="27"/>
      <c r="K193" s="27"/>
      <c r="L193" s="27"/>
      <c r="M193" s="33"/>
      <c r="N193" s="33"/>
      <c r="O193" s="33"/>
      <c r="P193" s="33"/>
      <c r="Q193" s="33"/>
      <c r="R193" s="45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</row>
    <row r="194" spans="1:30" ht="14.4" x14ac:dyDescent="0.25">
      <c r="A194" s="65" t="s">
        <v>149</v>
      </c>
      <c r="B194" s="66"/>
      <c r="C194" s="66"/>
      <c r="D194" s="66"/>
      <c r="E194" s="66"/>
      <c r="F194" s="67"/>
      <c r="G194" s="18"/>
      <c r="H194" s="27"/>
      <c r="I194" s="27"/>
      <c r="J194" s="27"/>
      <c r="K194" s="27"/>
      <c r="L194" s="27"/>
      <c r="M194" s="33"/>
      <c r="N194" s="33"/>
      <c r="O194" s="33"/>
      <c r="P194" s="33"/>
      <c r="Q194" s="33"/>
      <c r="R194" s="45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</row>
    <row r="195" spans="1:30" ht="14.4" x14ac:dyDescent="0.25">
      <c r="A195" s="65" t="s">
        <v>150</v>
      </c>
      <c r="B195" s="66"/>
      <c r="C195" s="66"/>
      <c r="D195" s="66"/>
      <c r="E195" s="66"/>
      <c r="F195" s="67"/>
      <c r="G195" s="18"/>
      <c r="H195" s="27"/>
      <c r="I195" s="27"/>
      <c r="J195" s="27"/>
      <c r="K195" s="27"/>
      <c r="L195" s="27"/>
      <c r="M195" s="33"/>
      <c r="N195" s="33"/>
      <c r="O195" s="33"/>
      <c r="P195" s="33"/>
      <c r="Q195" s="33"/>
      <c r="R195" s="45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</row>
    <row r="196" spans="1:30" ht="14.4" x14ac:dyDescent="0.25">
      <c r="A196" s="65" t="s">
        <v>151</v>
      </c>
      <c r="B196" s="66"/>
      <c r="C196" s="66"/>
      <c r="D196" s="66"/>
      <c r="E196" s="66"/>
      <c r="F196" s="67"/>
      <c r="G196" s="18"/>
      <c r="H196" s="27"/>
      <c r="I196" s="27"/>
      <c r="J196" s="27"/>
      <c r="K196" s="27"/>
      <c r="L196" s="27"/>
      <c r="M196" s="33"/>
      <c r="N196" s="33"/>
      <c r="O196" s="33"/>
      <c r="P196" s="33"/>
      <c r="Q196" s="33"/>
      <c r="R196" s="45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</row>
    <row r="197" spans="1:30" ht="14.4" x14ac:dyDescent="0.25">
      <c r="A197" s="65" t="s">
        <v>152</v>
      </c>
      <c r="B197" s="66"/>
      <c r="C197" s="66"/>
      <c r="D197" s="66"/>
      <c r="E197" s="66"/>
      <c r="F197" s="67"/>
      <c r="G197" s="18"/>
      <c r="H197" s="27"/>
      <c r="I197" s="27"/>
      <c r="J197" s="27"/>
      <c r="K197" s="27"/>
      <c r="L197" s="27"/>
      <c r="M197" s="33"/>
      <c r="N197" s="33"/>
      <c r="O197" s="33"/>
      <c r="P197" s="33"/>
      <c r="Q197" s="33"/>
      <c r="R197" s="45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</row>
    <row r="198" spans="1:30" ht="14.4" x14ac:dyDescent="0.25">
      <c r="A198" s="65" t="s">
        <v>153</v>
      </c>
      <c r="B198" s="66"/>
      <c r="C198" s="66"/>
      <c r="D198" s="66"/>
      <c r="E198" s="66"/>
      <c r="F198" s="67"/>
      <c r="G198" s="18"/>
      <c r="H198" s="27"/>
      <c r="I198" s="27"/>
      <c r="J198" s="27"/>
      <c r="K198" s="27"/>
      <c r="L198" s="27"/>
      <c r="M198" s="33"/>
      <c r="N198" s="33"/>
      <c r="O198" s="33"/>
      <c r="P198" s="33"/>
      <c r="Q198" s="33"/>
      <c r="R198" s="45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</row>
    <row r="199" spans="1:30" ht="14.4" x14ac:dyDescent="0.25">
      <c r="A199" s="65" t="s">
        <v>154</v>
      </c>
      <c r="B199" s="66"/>
      <c r="C199" s="66"/>
      <c r="D199" s="66"/>
      <c r="E199" s="66"/>
      <c r="F199" s="67"/>
      <c r="G199" s="18"/>
      <c r="H199" s="27"/>
      <c r="I199" s="27"/>
      <c r="J199" s="27"/>
      <c r="K199" s="27"/>
      <c r="L199" s="27"/>
      <c r="M199" s="33"/>
      <c r="N199" s="33"/>
      <c r="O199" s="33"/>
      <c r="P199" s="33"/>
      <c r="Q199" s="33"/>
      <c r="R199" s="45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</row>
    <row r="200" spans="1:30" ht="14.4" x14ac:dyDescent="0.25">
      <c r="A200" s="65" t="s">
        <v>155</v>
      </c>
      <c r="B200" s="66"/>
      <c r="C200" s="66"/>
      <c r="D200" s="66"/>
      <c r="E200" s="66"/>
      <c r="F200" s="67"/>
      <c r="G200" s="18"/>
      <c r="H200" s="27"/>
      <c r="I200" s="27"/>
      <c r="J200" s="27"/>
      <c r="K200" s="27"/>
      <c r="L200" s="27"/>
      <c r="M200" s="33"/>
      <c r="N200" s="33"/>
      <c r="O200" s="33"/>
      <c r="P200" s="33"/>
      <c r="Q200" s="33"/>
      <c r="R200" s="45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</row>
    <row r="201" spans="1:30" ht="14.4" x14ac:dyDescent="0.25">
      <c r="A201" s="65" t="s">
        <v>156</v>
      </c>
      <c r="B201" s="66"/>
      <c r="C201" s="66"/>
      <c r="D201" s="66"/>
      <c r="E201" s="66"/>
      <c r="F201" s="67"/>
      <c r="G201" s="18"/>
      <c r="H201" s="27"/>
      <c r="I201" s="27"/>
      <c r="J201" s="27"/>
      <c r="K201" s="27"/>
      <c r="L201" s="27"/>
      <c r="M201" s="33"/>
      <c r="N201" s="33"/>
      <c r="O201" s="33"/>
      <c r="P201" s="33"/>
      <c r="Q201" s="33"/>
      <c r="R201" s="45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</row>
    <row r="202" spans="1:30" ht="14.4" x14ac:dyDescent="0.25">
      <c r="A202" s="65" t="s">
        <v>157</v>
      </c>
      <c r="B202" s="66"/>
      <c r="C202" s="66"/>
      <c r="D202" s="66"/>
      <c r="E202" s="66"/>
      <c r="F202" s="67"/>
      <c r="G202" s="18"/>
      <c r="H202" s="27"/>
      <c r="I202" s="27"/>
      <c r="J202" s="27"/>
      <c r="K202" s="27"/>
      <c r="L202" s="27"/>
      <c r="M202" s="33"/>
      <c r="N202" s="33"/>
      <c r="O202" s="33"/>
      <c r="P202" s="33"/>
      <c r="Q202" s="33"/>
      <c r="R202" s="45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</row>
    <row r="203" spans="1:30" ht="13.8" x14ac:dyDescent="0.25">
      <c r="A203" s="65" t="s">
        <v>158</v>
      </c>
      <c r="B203" s="66"/>
      <c r="C203" s="66"/>
      <c r="D203" s="66"/>
      <c r="E203" s="66"/>
      <c r="F203" s="6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</row>
    <row r="204" spans="1:30" ht="13.8" x14ac:dyDescent="0.25">
      <c r="A204" s="65" t="s">
        <v>159</v>
      </c>
      <c r="B204" s="66"/>
      <c r="C204" s="66"/>
      <c r="D204" s="66"/>
      <c r="E204" s="66"/>
      <c r="F204" s="67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</row>
    <row r="205" spans="1:30" ht="13.8" x14ac:dyDescent="0.25">
      <c r="A205" s="65" t="s">
        <v>160</v>
      </c>
      <c r="B205" s="66"/>
      <c r="C205" s="66"/>
      <c r="D205" s="66"/>
      <c r="E205" s="66"/>
      <c r="F205" s="67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</row>
    <row r="206" spans="1:30" ht="13.8" x14ac:dyDescent="0.25">
      <c r="A206" s="65" t="s">
        <v>161</v>
      </c>
      <c r="B206" s="66"/>
      <c r="C206" s="66"/>
      <c r="D206" s="66"/>
      <c r="E206" s="66"/>
      <c r="F206" s="67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</row>
    <row r="207" spans="1:30" ht="13.8" x14ac:dyDescent="0.25">
      <c r="A207" s="65" t="s">
        <v>162</v>
      </c>
      <c r="B207" s="66"/>
      <c r="C207" s="66"/>
      <c r="D207" s="66"/>
      <c r="E207" s="66"/>
      <c r="F207" s="67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</row>
    <row r="208" spans="1:30" ht="13.8" x14ac:dyDescent="0.25">
      <c r="A208" s="65" t="s">
        <v>163</v>
      </c>
      <c r="B208" s="66"/>
      <c r="C208" s="66"/>
      <c r="D208" s="66"/>
      <c r="E208" s="66"/>
      <c r="F208" s="67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</row>
    <row r="209" spans="1:30" ht="13.8" x14ac:dyDescent="0.25">
      <c r="A209" s="65" t="s">
        <v>164</v>
      </c>
      <c r="B209" s="66"/>
      <c r="C209" s="66"/>
      <c r="D209" s="66"/>
      <c r="E209" s="66"/>
      <c r="F209" s="67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</row>
    <row r="210" spans="1:30" ht="13.8" x14ac:dyDescent="0.25">
      <c r="A210" s="65" t="s">
        <v>165</v>
      </c>
      <c r="B210" s="66"/>
      <c r="C210" s="66"/>
      <c r="D210" s="66"/>
      <c r="E210" s="66"/>
      <c r="F210" s="67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</row>
    <row r="211" spans="1:30" ht="13.8" x14ac:dyDescent="0.25">
      <c r="A211" s="65" t="s">
        <v>166</v>
      </c>
      <c r="B211" s="66"/>
      <c r="C211" s="66"/>
      <c r="D211" s="66"/>
      <c r="E211" s="66"/>
      <c r="F211" s="67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</row>
    <row r="212" spans="1:30" ht="13.8" x14ac:dyDescent="0.25">
      <c r="A212" s="65" t="s">
        <v>167</v>
      </c>
      <c r="B212" s="66"/>
      <c r="C212" s="66"/>
      <c r="D212" s="66"/>
      <c r="E212" s="66"/>
      <c r="F212" s="67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</row>
    <row r="213" spans="1:30" ht="13.8" x14ac:dyDescent="0.25">
      <c r="A213" s="65" t="s">
        <v>168</v>
      </c>
      <c r="B213" s="66"/>
      <c r="C213" s="66"/>
      <c r="D213" s="66"/>
      <c r="E213" s="66"/>
      <c r="F213" s="67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</row>
    <row r="214" spans="1:30" ht="13.8" x14ac:dyDescent="0.25">
      <c r="A214" s="65" t="s">
        <v>169</v>
      </c>
      <c r="B214" s="66"/>
      <c r="C214" s="66"/>
      <c r="D214" s="66"/>
      <c r="E214" s="66"/>
      <c r="F214" s="67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</row>
    <row r="215" spans="1:30" ht="13.8" x14ac:dyDescent="0.25">
      <c r="A215" s="65" t="s">
        <v>170</v>
      </c>
      <c r="B215" s="66"/>
      <c r="C215" s="66"/>
      <c r="D215" s="66"/>
      <c r="E215" s="66"/>
      <c r="F215" s="67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</row>
    <row r="216" spans="1:30" ht="13.8" x14ac:dyDescent="0.25">
      <c r="A216" s="65" t="s">
        <v>171</v>
      </c>
      <c r="B216" s="66"/>
      <c r="C216" s="66"/>
      <c r="D216" s="66"/>
      <c r="E216" s="66"/>
      <c r="F216" s="67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</row>
    <row r="217" spans="1:30" ht="13.8" x14ac:dyDescent="0.25">
      <c r="A217" s="65" t="s">
        <v>172</v>
      </c>
      <c r="B217" s="66"/>
      <c r="C217" s="66"/>
      <c r="D217" s="66"/>
      <c r="E217" s="66"/>
      <c r="F217" s="67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</row>
    <row r="218" spans="1:30" ht="13.8" x14ac:dyDescent="0.25">
      <c r="A218" s="65" t="s">
        <v>173</v>
      </c>
      <c r="B218" s="66"/>
      <c r="C218" s="66"/>
      <c r="D218" s="66"/>
      <c r="E218" s="66"/>
      <c r="F218" s="67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</row>
    <row r="219" spans="1:30" ht="13.8" x14ac:dyDescent="0.25">
      <c r="A219" s="65" t="s">
        <v>174</v>
      </c>
      <c r="B219" s="66"/>
      <c r="C219" s="66"/>
      <c r="D219" s="66"/>
      <c r="E219" s="66"/>
      <c r="F219" s="67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</row>
    <row r="220" spans="1:30" ht="13.8" x14ac:dyDescent="0.25">
      <c r="A220" s="65" t="s">
        <v>175</v>
      </c>
      <c r="B220" s="66"/>
      <c r="C220" s="66"/>
      <c r="D220" s="66"/>
      <c r="E220" s="66"/>
      <c r="F220" s="67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</row>
    <row r="221" spans="1:30" ht="13.8" x14ac:dyDescent="0.25">
      <c r="A221" s="65" t="s">
        <v>176</v>
      </c>
      <c r="B221" s="66"/>
      <c r="C221" s="66"/>
      <c r="D221" s="66"/>
      <c r="E221" s="66"/>
      <c r="F221" s="67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</row>
    <row r="222" spans="1:30" ht="13.8" x14ac:dyDescent="0.25">
      <c r="A222" s="65" t="s">
        <v>177</v>
      </c>
      <c r="B222" s="66"/>
      <c r="C222" s="66"/>
      <c r="D222" s="66"/>
      <c r="E222" s="66"/>
      <c r="F222" s="67"/>
      <c r="G222" s="49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</row>
    <row r="223" spans="1:30" ht="13.8" x14ac:dyDescent="0.25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</row>
    <row r="224" spans="1:30" ht="13.8" x14ac:dyDescent="0.25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</row>
    <row r="225" spans="1:17" ht="13.8" x14ac:dyDescent="0.25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</row>
    <row r="226" spans="1:17" ht="13.8" x14ac:dyDescent="0.25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</row>
    <row r="227" spans="1:17" ht="13.8" x14ac:dyDescent="0.25"/>
    <row r="228" spans="1:17" ht="13.8" x14ac:dyDescent="0.25"/>
    <row r="229" spans="1:17" ht="13.8" x14ac:dyDescent="0.25"/>
    <row r="230" spans="1:17" ht="13.8" x14ac:dyDescent="0.25"/>
    <row r="231" spans="1:17" ht="13.8" x14ac:dyDescent="0.25"/>
    <row r="232" spans="1:17" ht="13.8" x14ac:dyDescent="0.25"/>
    <row r="233" spans="1:17" ht="13.8" x14ac:dyDescent="0.25"/>
    <row r="234" spans="1:17" ht="13.8" x14ac:dyDescent="0.25"/>
    <row r="235" spans="1:17" ht="13.8" x14ac:dyDescent="0.25"/>
    <row r="236" spans="1:17" ht="13.8" x14ac:dyDescent="0.25"/>
    <row r="237" spans="1:17" ht="13.8" x14ac:dyDescent="0.25"/>
    <row r="238" spans="1:17" ht="13.8" x14ac:dyDescent="0.25"/>
    <row r="239" spans="1:17" ht="13.8" x14ac:dyDescent="0.25"/>
    <row r="240" spans="1:17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3.8" x14ac:dyDescent="0.25"/>
    <row r="413" ht="13.8" x14ac:dyDescent="0.25"/>
    <row r="414" ht="13.8" x14ac:dyDescent="0.25"/>
    <row r="415" ht="13.8" x14ac:dyDescent="0.25"/>
    <row r="416" ht="13.8" x14ac:dyDescent="0.25"/>
    <row r="417" ht="13.8" x14ac:dyDescent="0.25"/>
    <row r="418" ht="13.8" x14ac:dyDescent="0.25"/>
    <row r="419" ht="13.8" x14ac:dyDescent="0.25"/>
    <row r="420" ht="13.8" x14ac:dyDescent="0.25"/>
    <row r="421" ht="13.8" x14ac:dyDescent="0.25"/>
    <row r="422" ht="13.8" x14ac:dyDescent="0.25"/>
    <row r="423" ht="13.8" x14ac:dyDescent="0.25"/>
    <row r="424" ht="13.8" x14ac:dyDescent="0.25"/>
    <row r="425" ht="13.8" x14ac:dyDescent="0.25"/>
    <row r="426" ht="13.8" x14ac:dyDescent="0.25"/>
    <row r="427" ht="13.8" x14ac:dyDescent="0.25"/>
    <row r="428" ht="13.8" x14ac:dyDescent="0.25"/>
    <row r="429" ht="13.8" x14ac:dyDescent="0.25"/>
    <row r="430" ht="13.8" x14ac:dyDescent="0.25"/>
    <row r="431" ht="13.8" x14ac:dyDescent="0.25"/>
    <row r="432" ht="13.8" x14ac:dyDescent="0.25"/>
    <row r="433" ht="13.8" x14ac:dyDescent="0.25"/>
    <row r="434" ht="13.8" x14ac:dyDescent="0.25"/>
    <row r="435" ht="13.8" x14ac:dyDescent="0.25"/>
    <row r="436" ht="13.8" x14ac:dyDescent="0.25"/>
    <row r="437" ht="13.8" x14ac:dyDescent="0.25"/>
    <row r="438" ht="13.8" x14ac:dyDescent="0.25"/>
    <row r="439" ht="13.8" x14ac:dyDescent="0.25"/>
    <row r="440" ht="13.8" x14ac:dyDescent="0.25"/>
    <row r="441" ht="13.8" x14ac:dyDescent="0.25"/>
    <row r="442" ht="13.8" x14ac:dyDescent="0.25"/>
    <row r="443" ht="13.8" x14ac:dyDescent="0.25"/>
    <row r="444" ht="13.8" x14ac:dyDescent="0.25"/>
    <row r="445" ht="13.8" x14ac:dyDescent="0.25"/>
    <row r="446" ht="13.8" x14ac:dyDescent="0.25"/>
    <row r="447" ht="13.8" x14ac:dyDescent="0.25"/>
    <row r="448" ht="13.8" x14ac:dyDescent="0.25"/>
    <row r="449" ht="13.8" x14ac:dyDescent="0.25"/>
    <row r="450" ht="13.8" x14ac:dyDescent="0.25"/>
    <row r="451" ht="13.8" x14ac:dyDescent="0.25"/>
    <row r="452" ht="13.8" x14ac:dyDescent="0.25"/>
    <row r="453" ht="13.8" x14ac:dyDescent="0.25"/>
    <row r="454" ht="13.8" x14ac:dyDescent="0.25"/>
    <row r="455" ht="13.8" x14ac:dyDescent="0.25"/>
    <row r="456" ht="13.8" x14ac:dyDescent="0.25"/>
    <row r="457" ht="13.8" x14ac:dyDescent="0.25"/>
    <row r="458" ht="13.8" x14ac:dyDescent="0.25"/>
    <row r="459" ht="13.8" x14ac:dyDescent="0.25"/>
    <row r="460" ht="13.8" x14ac:dyDescent="0.25"/>
    <row r="461" ht="13.8" x14ac:dyDescent="0.25"/>
    <row r="462" ht="13.8" x14ac:dyDescent="0.25"/>
    <row r="463" ht="13.8" x14ac:dyDescent="0.25"/>
    <row r="464" ht="13.8" x14ac:dyDescent="0.25"/>
    <row r="465" ht="13.8" x14ac:dyDescent="0.25"/>
    <row r="466" ht="13.8" x14ac:dyDescent="0.25"/>
    <row r="467" ht="13.8" x14ac:dyDescent="0.25"/>
    <row r="468" ht="13.8" x14ac:dyDescent="0.25"/>
    <row r="469" ht="13.8" x14ac:dyDescent="0.25"/>
    <row r="470" ht="13.8" x14ac:dyDescent="0.25"/>
    <row r="471" ht="13.8" x14ac:dyDescent="0.25"/>
    <row r="472" ht="13.8" x14ac:dyDescent="0.25"/>
    <row r="473" ht="13.8" x14ac:dyDescent="0.25"/>
    <row r="474" ht="13.8" x14ac:dyDescent="0.25"/>
    <row r="475" ht="13.8" x14ac:dyDescent="0.25"/>
    <row r="476" ht="13.8" x14ac:dyDescent="0.25"/>
    <row r="477" ht="13.8" x14ac:dyDescent="0.25"/>
    <row r="478" ht="13.8" x14ac:dyDescent="0.25"/>
    <row r="479" ht="13.8" x14ac:dyDescent="0.25"/>
    <row r="480" ht="13.8" x14ac:dyDescent="0.25"/>
    <row r="481" ht="13.8" x14ac:dyDescent="0.25"/>
    <row r="482" ht="13.8" x14ac:dyDescent="0.25"/>
    <row r="483" ht="13.8" x14ac:dyDescent="0.25"/>
    <row r="484" ht="13.8" x14ac:dyDescent="0.25"/>
    <row r="485" ht="13.8" x14ac:dyDescent="0.25"/>
    <row r="486" ht="13.8" x14ac:dyDescent="0.25"/>
    <row r="487" ht="13.8" x14ac:dyDescent="0.25"/>
    <row r="488" ht="13.8" x14ac:dyDescent="0.25"/>
    <row r="489" ht="13.8" x14ac:dyDescent="0.25"/>
    <row r="490" ht="13.8" x14ac:dyDescent="0.25"/>
    <row r="491" ht="13.8" x14ac:dyDescent="0.25"/>
    <row r="492" ht="13.8" x14ac:dyDescent="0.25"/>
    <row r="493" ht="13.8" x14ac:dyDescent="0.25"/>
    <row r="494" ht="13.8" x14ac:dyDescent="0.25"/>
    <row r="495" ht="13.8" x14ac:dyDescent="0.25"/>
    <row r="496" ht="13.8" x14ac:dyDescent="0.25"/>
    <row r="497" ht="13.8" x14ac:dyDescent="0.25"/>
    <row r="498" ht="13.8" x14ac:dyDescent="0.25"/>
    <row r="499" ht="13.8" x14ac:dyDescent="0.25"/>
    <row r="500" ht="13.8" x14ac:dyDescent="0.25"/>
    <row r="501" ht="13.8" x14ac:dyDescent="0.25"/>
    <row r="502" ht="13.8" x14ac:dyDescent="0.25"/>
    <row r="503" ht="13.8" x14ac:dyDescent="0.25"/>
    <row r="504" ht="13.8" x14ac:dyDescent="0.25"/>
    <row r="505" ht="13.8" x14ac:dyDescent="0.25"/>
    <row r="506" ht="13.8" x14ac:dyDescent="0.25"/>
    <row r="507" ht="13.8" x14ac:dyDescent="0.25"/>
    <row r="508" ht="13.8" x14ac:dyDescent="0.25"/>
    <row r="509" ht="13.8" x14ac:dyDescent="0.25"/>
    <row r="510" ht="13.8" x14ac:dyDescent="0.25"/>
    <row r="511" ht="13.8" x14ac:dyDescent="0.25"/>
    <row r="512" ht="13.8" x14ac:dyDescent="0.25"/>
    <row r="513" ht="13.8" x14ac:dyDescent="0.25"/>
    <row r="514" ht="13.8" x14ac:dyDescent="0.25"/>
    <row r="515" ht="13.8" x14ac:dyDescent="0.25"/>
    <row r="516" ht="13.8" x14ac:dyDescent="0.25"/>
    <row r="517" ht="13.8" x14ac:dyDescent="0.25"/>
    <row r="518" ht="13.8" x14ac:dyDescent="0.25"/>
    <row r="519" ht="13.8" x14ac:dyDescent="0.25"/>
    <row r="520" ht="13.8" x14ac:dyDescent="0.25"/>
    <row r="521" ht="13.8" x14ac:dyDescent="0.25"/>
    <row r="522" ht="13.8" x14ac:dyDescent="0.25"/>
    <row r="523" ht="13.8" x14ac:dyDescent="0.25"/>
    <row r="524" ht="13.8" x14ac:dyDescent="0.25"/>
    <row r="525" ht="13.8" x14ac:dyDescent="0.25"/>
    <row r="526" ht="13.8" x14ac:dyDescent="0.25"/>
    <row r="527" ht="13.8" x14ac:dyDescent="0.25"/>
    <row r="528" ht="13.8" x14ac:dyDescent="0.25"/>
    <row r="529" ht="13.8" x14ac:dyDescent="0.25"/>
    <row r="530" ht="13.8" x14ac:dyDescent="0.25"/>
    <row r="531" ht="13.8" x14ac:dyDescent="0.25"/>
    <row r="532" ht="13.8" x14ac:dyDescent="0.25"/>
    <row r="533" ht="13.8" x14ac:dyDescent="0.25"/>
    <row r="534" ht="13.8" x14ac:dyDescent="0.25"/>
    <row r="535" ht="13.8" x14ac:dyDescent="0.25"/>
    <row r="536" ht="13.8" x14ac:dyDescent="0.25"/>
    <row r="537" ht="13.8" x14ac:dyDescent="0.25"/>
    <row r="538" ht="13.8" x14ac:dyDescent="0.25"/>
    <row r="539" ht="13.8" x14ac:dyDescent="0.25"/>
    <row r="540" ht="13.8" x14ac:dyDescent="0.25"/>
    <row r="541" ht="13.8" x14ac:dyDescent="0.25"/>
    <row r="542" ht="13.8" x14ac:dyDescent="0.25"/>
    <row r="543" ht="13.8" x14ac:dyDescent="0.25"/>
    <row r="544" ht="13.8" x14ac:dyDescent="0.25"/>
    <row r="545" ht="13.8" x14ac:dyDescent="0.25"/>
    <row r="546" ht="13.8" x14ac:dyDescent="0.25"/>
    <row r="547" ht="13.8" x14ac:dyDescent="0.25"/>
    <row r="548" ht="13.8" x14ac:dyDescent="0.25"/>
    <row r="549" ht="13.8" x14ac:dyDescent="0.25"/>
    <row r="550" ht="13.8" x14ac:dyDescent="0.25"/>
    <row r="551" ht="13.8" x14ac:dyDescent="0.25"/>
    <row r="552" ht="13.8" x14ac:dyDescent="0.25"/>
    <row r="553" ht="13.8" x14ac:dyDescent="0.25"/>
    <row r="554" ht="13.8" x14ac:dyDescent="0.25"/>
    <row r="555" ht="13.8" x14ac:dyDescent="0.25"/>
    <row r="556" ht="13.8" x14ac:dyDescent="0.25"/>
    <row r="557" ht="13.8" x14ac:dyDescent="0.25"/>
    <row r="558" ht="13.8" x14ac:dyDescent="0.25"/>
    <row r="559" ht="13.8" x14ac:dyDescent="0.25"/>
    <row r="560" ht="13.8" x14ac:dyDescent="0.25"/>
    <row r="561" ht="13.8" x14ac:dyDescent="0.25"/>
    <row r="562" ht="13.8" x14ac:dyDescent="0.25"/>
    <row r="563" ht="13.8" x14ac:dyDescent="0.25"/>
    <row r="564" ht="13.8" x14ac:dyDescent="0.25"/>
    <row r="565" ht="13.8" x14ac:dyDescent="0.25"/>
    <row r="566" ht="13.8" x14ac:dyDescent="0.25"/>
    <row r="567" ht="13.8" x14ac:dyDescent="0.25"/>
    <row r="568" ht="13.8" x14ac:dyDescent="0.25"/>
    <row r="569" ht="13.8" x14ac:dyDescent="0.25"/>
    <row r="570" ht="13.8" x14ac:dyDescent="0.25"/>
    <row r="571" ht="13.8" x14ac:dyDescent="0.25"/>
    <row r="572" ht="13.8" x14ac:dyDescent="0.25"/>
    <row r="573" ht="13.8" x14ac:dyDescent="0.25"/>
    <row r="574" ht="13.8" x14ac:dyDescent="0.25"/>
    <row r="575" ht="13.8" x14ac:dyDescent="0.25"/>
    <row r="576" ht="13.8" x14ac:dyDescent="0.25"/>
    <row r="577" ht="13.8" x14ac:dyDescent="0.25"/>
    <row r="578" ht="13.8" x14ac:dyDescent="0.25"/>
    <row r="579" ht="13.8" x14ac:dyDescent="0.25"/>
    <row r="580" ht="13.8" x14ac:dyDescent="0.25"/>
    <row r="581" ht="13.8" x14ac:dyDescent="0.25"/>
    <row r="582" ht="13.8" x14ac:dyDescent="0.25"/>
    <row r="583" ht="13.8" x14ac:dyDescent="0.25"/>
    <row r="584" ht="13.8" x14ac:dyDescent="0.25"/>
    <row r="585" ht="13.8" x14ac:dyDescent="0.25"/>
    <row r="586" ht="13.8" x14ac:dyDescent="0.25"/>
    <row r="587" ht="13.8" x14ac:dyDescent="0.25"/>
    <row r="588" ht="13.8" x14ac:dyDescent="0.25"/>
    <row r="589" ht="13.8" x14ac:dyDescent="0.25"/>
    <row r="590" ht="13.8" x14ac:dyDescent="0.25"/>
    <row r="591" ht="13.8" x14ac:dyDescent="0.25"/>
    <row r="592" ht="13.8" x14ac:dyDescent="0.25"/>
    <row r="593" ht="13.8" x14ac:dyDescent="0.25"/>
    <row r="594" ht="13.8" x14ac:dyDescent="0.25"/>
    <row r="595" ht="13.8" x14ac:dyDescent="0.25"/>
    <row r="596" ht="13.8" x14ac:dyDescent="0.25"/>
    <row r="597" ht="13.8" x14ac:dyDescent="0.25"/>
    <row r="598" ht="13.8" x14ac:dyDescent="0.25"/>
    <row r="599" ht="13.8" x14ac:dyDescent="0.25"/>
    <row r="600" ht="13.8" x14ac:dyDescent="0.25"/>
    <row r="601" ht="13.8" x14ac:dyDescent="0.25"/>
    <row r="602" ht="13.8" x14ac:dyDescent="0.25"/>
    <row r="603" ht="13.8" x14ac:dyDescent="0.25"/>
    <row r="604" ht="13.8" x14ac:dyDescent="0.25"/>
    <row r="605" ht="13.8" x14ac:dyDescent="0.25"/>
    <row r="606" ht="13.8" x14ac:dyDescent="0.25"/>
    <row r="607" ht="13.8" x14ac:dyDescent="0.25"/>
    <row r="608" ht="13.8" x14ac:dyDescent="0.25"/>
    <row r="609" ht="13.8" x14ac:dyDescent="0.25"/>
    <row r="610" ht="13.8" x14ac:dyDescent="0.25"/>
    <row r="611" ht="13.8" x14ac:dyDescent="0.25"/>
    <row r="612" ht="13.8" x14ac:dyDescent="0.25"/>
    <row r="613" ht="13.8" x14ac:dyDescent="0.25"/>
    <row r="614" ht="13.8" x14ac:dyDescent="0.25"/>
    <row r="615" ht="13.8" x14ac:dyDescent="0.25"/>
    <row r="616" ht="13.8" x14ac:dyDescent="0.25"/>
    <row r="617" ht="13.8" x14ac:dyDescent="0.25"/>
    <row r="618" ht="13.8" x14ac:dyDescent="0.25"/>
    <row r="619" ht="13.8" x14ac:dyDescent="0.25"/>
    <row r="620" ht="13.8" x14ac:dyDescent="0.25"/>
    <row r="621" ht="13.8" x14ac:dyDescent="0.25"/>
    <row r="622" ht="13.8" x14ac:dyDescent="0.25"/>
    <row r="623" ht="13.8" x14ac:dyDescent="0.25"/>
    <row r="624" ht="13.8" x14ac:dyDescent="0.25"/>
    <row r="625" ht="13.8" x14ac:dyDescent="0.25"/>
    <row r="626" ht="13.8" x14ac:dyDescent="0.25"/>
    <row r="627" ht="13.8" x14ac:dyDescent="0.25"/>
    <row r="628" ht="13.8" x14ac:dyDescent="0.25"/>
    <row r="629" ht="13.8" x14ac:dyDescent="0.25"/>
    <row r="630" ht="13.8" x14ac:dyDescent="0.25"/>
    <row r="631" ht="13.8" x14ac:dyDescent="0.25"/>
    <row r="632" ht="13.8" x14ac:dyDescent="0.25"/>
    <row r="633" ht="13.8" x14ac:dyDescent="0.25"/>
    <row r="634" ht="13.8" x14ac:dyDescent="0.25"/>
    <row r="635" ht="13.8" x14ac:dyDescent="0.25"/>
    <row r="636" ht="13.8" x14ac:dyDescent="0.25"/>
    <row r="637" ht="13.8" x14ac:dyDescent="0.25"/>
    <row r="638" ht="13.8" x14ac:dyDescent="0.25"/>
    <row r="639" ht="13.8" x14ac:dyDescent="0.25"/>
    <row r="640" ht="13.8" x14ac:dyDescent="0.25"/>
    <row r="641" ht="13.8" x14ac:dyDescent="0.25"/>
    <row r="642" ht="13.8" x14ac:dyDescent="0.25"/>
    <row r="643" ht="13.8" x14ac:dyDescent="0.25"/>
    <row r="644" ht="13.8" x14ac:dyDescent="0.25"/>
    <row r="645" ht="13.8" x14ac:dyDescent="0.25"/>
    <row r="646" ht="13.8" x14ac:dyDescent="0.25"/>
    <row r="647" ht="13.8" x14ac:dyDescent="0.25"/>
    <row r="648" ht="13.8" x14ac:dyDescent="0.25"/>
    <row r="649" ht="13.8" x14ac:dyDescent="0.25"/>
    <row r="650" ht="13.8" x14ac:dyDescent="0.25"/>
    <row r="651" ht="13.8" x14ac:dyDescent="0.25"/>
    <row r="652" ht="13.8" x14ac:dyDescent="0.25"/>
    <row r="653" ht="13.8" x14ac:dyDescent="0.25"/>
    <row r="654" ht="13.8" x14ac:dyDescent="0.25"/>
    <row r="655" ht="13.8" x14ac:dyDescent="0.25"/>
    <row r="656" ht="13.8" x14ac:dyDescent="0.25"/>
    <row r="657" ht="13.8" x14ac:dyDescent="0.25"/>
    <row r="658" ht="13.8" x14ac:dyDescent="0.25"/>
    <row r="659" ht="13.8" x14ac:dyDescent="0.25"/>
    <row r="660" ht="13.8" x14ac:dyDescent="0.25"/>
    <row r="661" ht="13.8" x14ac:dyDescent="0.25"/>
    <row r="662" ht="13.8" x14ac:dyDescent="0.25"/>
    <row r="663" ht="13.8" x14ac:dyDescent="0.25"/>
    <row r="664" ht="13.8" x14ac:dyDescent="0.25"/>
    <row r="665" ht="13.8" x14ac:dyDescent="0.25"/>
    <row r="666" ht="13.8" x14ac:dyDescent="0.25"/>
    <row r="667" ht="13.8" x14ac:dyDescent="0.25"/>
    <row r="668" ht="13.8" x14ac:dyDescent="0.25"/>
    <row r="669" ht="13.8" x14ac:dyDescent="0.25"/>
    <row r="670" ht="13.8" x14ac:dyDescent="0.25"/>
    <row r="671" ht="13.8" x14ac:dyDescent="0.25"/>
    <row r="672" ht="13.8" x14ac:dyDescent="0.25"/>
    <row r="673" ht="13.8" x14ac:dyDescent="0.25"/>
    <row r="674" ht="13.8" x14ac:dyDescent="0.25"/>
    <row r="675" ht="13.8" x14ac:dyDescent="0.25"/>
    <row r="676" ht="13.8" x14ac:dyDescent="0.25"/>
    <row r="677" ht="13.8" x14ac:dyDescent="0.25"/>
    <row r="678" ht="13.8" x14ac:dyDescent="0.25"/>
    <row r="679" ht="13.8" x14ac:dyDescent="0.25"/>
    <row r="680" ht="13.8" x14ac:dyDescent="0.25"/>
    <row r="681" ht="13.8" x14ac:dyDescent="0.25"/>
    <row r="682" ht="13.8" x14ac:dyDescent="0.25"/>
    <row r="683" ht="13.8" x14ac:dyDescent="0.25"/>
    <row r="684" ht="13.8" x14ac:dyDescent="0.25"/>
    <row r="685" ht="13.8" x14ac:dyDescent="0.25"/>
    <row r="686" ht="13.8" x14ac:dyDescent="0.25"/>
    <row r="687" ht="13.8" x14ac:dyDescent="0.25"/>
    <row r="688" ht="13.8" x14ac:dyDescent="0.25"/>
    <row r="689" ht="13.8" x14ac:dyDescent="0.25"/>
    <row r="690" ht="13.8" x14ac:dyDescent="0.25"/>
    <row r="691" ht="13.8" x14ac:dyDescent="0.25"/>
    <row r="692" ht="13.8" x14ac:dyDescent="0.25"/>
    <row r="693" ht="13.8" x14ac:dyDescent="0.25"/>
    <row r="694" ht="13.8" x14ac:dyDescent="0.25"/>
    <row r="695" ht="13.8" x14ac:dyDescent="0.25"/>
    <row r="696" ht="13.8" x14ac:dyDescent="0.25"/>
    <row r="697" ht="13.8" x14ac:dyDescent="0.25"/>
    <row r="698" ht="13.8" x14ac:dyDescent="0.25"/>
    <row r="699" ht="13.8" x14ac:dyDescent="0.25"/>
    <row r="700" ht="13.8" x14ac:dyDescent="0.25"/>
    <row r="701" ht="13.8" x14ac:dyDescent="0.25"/>
    <row r="702" ht="13.8" x14ac:dyDescent="0.25"/>
    <row r="703" ht="13.8" x14ac:dyDescent="0.25"/>
    <row r="704" ht="13.8" x14ac:dyDescent="0.25"/>
    <row r="705" ht="13.8" x14ac:dyDescent="0.25"/>
    <row r="706" ht="13.8" x14ac:dyDescent="0.25"/>
    <row r="707" ht="13.8" x14ac:dyDescent="0.25"/>
    <row r="708" ht="13.8" x14ac:dyDescent="0.25"/>
    <row r="709" ht="13.8" x14ac:dyDescent="0.25"/>
    <row r="710" ht="13.8" x14ac:dyDescent="0.25"/>
    <row r="711" ht="13.8" x14ac:dyDescent="0.25"/>
    <row r="712" ht="13.8" x14ac:dyDescent="0.25"/>
    <row r="713" ht="13.8" x14ac:dyDescent="0.25"/>
    <row r="714" ht="13.8" x14ac:dyDescent="0.25"/>
    <row r="715" ht="13.8" x14ac:dyDescent="0.25"/>
    <row r="716" ht="13.8" x14ac:dyDescent="0.25"/>
    <row r="717" ht="13.8" x14ac:dyDescent="0.25"/>
    <row r="718" ht="13.8" x14ac:dyDescent="0.25"/>
    <row r="719" ht="13.8" x14ac:dyDescent="0.25"/>
    <row r="720" ht="13.8" x14ac:dyDescent="0.25"/>
    <row r="721" ht="13.8" x14ac:dyDescent="0.25"/>
    <row r="722" ht="13.8" x14ac:dyDescent="0.25"/>
    <row r="723" ht="13.8" x14ac:dyDescent="0.25"/>
    <row r="724" ht="13.8" x14ac:dyDescent="0.25"/>
    <row r="725" ht="13.8" x14ac:dyDescent="0.25"/>
    <row r="726" ht="13.8" x14ac:dyDescent="0.25"/>
    <row r="727" ht="13.8" x14ac:dyDescent="0.25"/>
    <row r="728" ht="13.8" x14ac:dyDescent="0.25"/>
    <row r="729" ht="13.8" x14ac:dyDescent="0.25"/>
    <row r="730" ht="13.8" x14ac:dyDescent="0.25"/>
    <row r="731" ht="13.8" x14ac:dyDescent="0.25"/>
    <row r="732" ht="13.8" x14ac:dyDescent="0.25"/>
    <row r="733" ht="13.8" x14ac:dyDescent="0.25"/>
    <row r="734" ht="13.8" x14ac:dyDescent="0.25"/>
    <row r="735" ht="13.8" x14ac:dyDescent="0.25"/>
    <row r="736" ht="13.8" x14ac:dyDescent="0.25"/>
    <row r="737" ht="13.8" x14ac:dyDescent="0.25"/>
    <row r="738" ht="13.8" x14ac:dyDescent="0.25"/>
    <row r="739" ht="13.8" x14ac:dyDescent="0.25"/>
    <row r="740" ht="13.8" x14ac:dyDescent="0.25"/>
    <row r="741" ht="13.8" x14ac:dyDescent="0.25"/>
    <row r="742" ht="13.8" x14ac:dyDescent="0.25"/>
    <row r="743" ht="13.8" x14ac:dyDescent="0.25"/>
    <row r="744" ht="13.8" x14ac:dyDescent="0.25"/>
    <row r="745" ht="13.8" x14ac:dyDescent="0.25"/>
    <row r="746" ht="13.8" x14ac:dyDescent="0.25"/>
    <row r="747" ht="13.8" x14ac:dyDescent="0.25"/>
    <row r="748" ht="13.8" x14ac:dyDescent="0.25"/>
    <row r="749" ht="13.8" x14ac:dyDescent="0.25"/>
    <row r="750" ht="13.8" x14ac:dyDescent="0.25"/>
    <row r="751" ht="13.8" x14ac:dyDescent="0.25"/>
    <row r="752" ht="13.8" x14ac:dyDescent="0.25"/>
    <row r="753" ht="13.8" x14ac:dyDescent="0.25"/>
    <row r="754" ht="13.8" x14ac:dyDescent="0.25"/>
    <row r="755" ht="13.8" x14ac:dyDescent="0.25"/>
    <row r="756" ht="13.8" x14ac:dyDescent="0.25"/>
    <row r="757" ht="13.8" x14ac:dyDescent="0.25"/>
    <row r="758" ht="13.8" x14ac:dyDescent="0.25"/>
    <row r="759" ht="13.8" x14ac:dyDescent="0.25"/>
    <row r="760" ht="13.8" x14ac:dyDescent="0.25"/>
    <row r="761" ht="13.8" x14ac:dyDescent="0.25"/>
    <row r="762" ht="13.8" x14ac:dyDescent="0.25"/>
    <row r="763" ht="13.8" x14ac:dyDescent="0.25"/>
    <row r="764" ht="13.8" x14ac:dyDescent="0.25"/>
    <row r="765" ht="13.8" x14ac:dyDescent="0.25"/>
    <row r="766" ht="13.8" x14ac:dyDescent="0.25"/>
    <row r="767" ht="13.8" x14ac:dyDescent="0.25"/>
    <row r="768" ht="13.8" x14ac:dyDescent="0.25"/>
    <row r="769" ht="13.8" x14ac:dyDescent="0.25"/>
    <row r="770" ht="13.8" x14ac:dyDescent="0.25"/>
    <row r="771" ht="13.8" x14ac:dyDescent="0.25"/>
    <row r="772" ht="13.8" x14ac:dyDescent="0.25"/>
    <row r="773" ht="13.8" x14ac:dyDescent="0.25"/>
    <row r="774" ht="13.8" x14ac:dyDescent="0.25"/>
    <row r="775" ht="13.8" x14ac:dyDescent="0.25"/>
    <row r="776" ht="13.8" x14ac:dyDescent="0.25"/>
    <row r="777" ht="13.8" x14ac:dyDescent="0.25"/>
    <row r="778" ht="13.8" x14ac:dyDescent="0.25"/>
    <row r="779" ht="13.8" x14ac:dyDescent="0.25"/>
    <row r="780" ht="13.8" x14ac:dyDescent="0.25"/>
    <row r="781" ht="13.8" x14ac:dyDescent="0.25"/>
    <row r="782" ht="13.8" x14ac:dyDescent="0.25"/>
    <row r="783" ht="13.8" x14ac:dyDescent="0.25"/>
    <row r="784" ht="13.8" x14ac:dyDescent="0.25"/>
    <row r="785" ht="13.8" x14ac:dyDescent="0.25"/>
    <row r="786" ht="13.8" x14ac:dyDescent="0.25"/>
    <row r="787" ht="13.8" x14ac:dyDescent="0.25"/>
    <row r="788" ht="13.8" x14ac:dyDescent="0.25"/>
    <row r="789" ht="13.8" x14ac:dyDescent="0.25"/>
    <row r="790" ht="13.8" x14ac:dyDescent="0.25"/>
    <row r="791" ht="13.8" x14ac:dyDescent="0.25"/>
    <row r="792" ht="13.8" x14ac:dyDescent="0.25"/>
    <row r="793" ht="13.8" x14ac:dyDescent="0.25"/>
    <row r="794" ht="13.8" x14ac:dyDescent="0.25"/>
    <row r="795" ht="13.8" x14ac:dyDescent="0.25"/>
    <row r="796" ht="13.8" x14ac:dyDescent="0.25"/>
    <row r="797" ht="13.8" x14ac:dyDescent="0.25"/>
    <row r="798" ht="13.8" x14ac:dyDescent="0.25"/>
    <row r="799" ht="13.8" x14ac:dyDescent="0.25"/>
    <row r="800" ht="13.8" x14ac:dyDescent="0.25"/>
    <row r="801" ht="13.8" x14ac:dyDescent="0.25"/>
    <row r="802" ht="13.8" x14ac:dyDescent="0.25"/>
    <row r="803" ht="13.8" x14ac:dyDescent="0.25"/>
    <row r="804" ht="13.8" x14ac:dyDescent="0.25"/>
    <row r="805" ht="13.8" x14ac:dyDescent="0.25"/>
    <row r="806" ht="13.8" x14ac:dyDescent="0.25"/>
    <row r="807" ht="13.8" x14ac:dyDescent="0.25"/>
    <row r="808" ht="13.8" x14ac:dyDescent="0.25"/>
    <row r="809" ht="13.8" x14ac:dyDescent="0.25"/>
    <row r="810" ht="13.8" x14ac:dyDescent="0.25"/>
    <row r="811" ht="13.8" x14ac:dyDescent="0.25"/>
    <row r="812" ht="13.8" x14ac:dyDescent="0.25"/>
    <row r="813" ht="13.8" x14ac:dyDescent="0.25"/>
    <row r="814" ht="13.8" x14ac:dyDescent="0.25"/>
    <row r="815" ht="13.8" x14ac:dyDescent="0.25"/>
    <row r="816" ht="13.8" x14ac:dyDescent="0.25"/>
    <row r="817" ht="13.8" x14ac:dyDescent="0.25"/>
    <row r="818" ht="13.8" x14ac:dyDescent="0.25"/>
    <row r="819" ht="13.8" x14ac:dyDescent="0.25"/>
    <row r="820" ht="13.8" x14ac:dyDescent="0.25"/>
    <row r="821" ht="13.8" x14ac:dyDescent="0.25"/>
    <row r="822" ht="13.8" x14ac:dyDescent="0.25"/>
    <row r="823" ht="13.8" x14ac:dyDescent="0.25"/>
    <row r="824" ht="13.8" x14ac:dyDescent="0.25"/>
    <row r="825" ht="13.8" x14ac:dyDescent="0.25"/>
    <row r="826" ht="13.8" x14ac:dyDescent="0.25"/>
    <row r="827" ht="13.8" x14ac:dyDescent="0.25"/>
    <row r="828" ht="13.8" x14ac:dyDescent="0.25"/>
    <row r="829" ht="13.8" x14ac:dyDescent="0.25"/>
    <row r="830" ht="13.8" x14ac:dyDescent="0.25"/>
    <row r="831" ht="13.8" x14ac:dyDescent="0.25"/>
    <row r="832" ht="13.8" x14ac:dyDescent="0.25"/>
    <row r="833" ht="13.8" x14ac:dyDescent="0.25"/>
    <row r="834" ht="13.8" x14ac:dyDescent="0.25"/>
    <row r="835" ht="13.8" x14ac:dyDescent="0.25"/>
    <row r="836" ht="13.8" x14ac:dyDescent="0.25"/>
    <row r="837" ht="13.8" x14ac:dyDescent="0.25"/>
    <row r="838" ht="13.8" x14ac:dyDescent="0.25"/>
    <row r="839" ht="13.8" x14ac:dyDescent="0.25"/>
    <row r="840" ht="13.8" x14ac:dyDescent="0.25"/>
    <row r="841" ht="13.8" x14ac:dyDescent="0.25"/>
    <row r="842" ht="13.8" x14ac:dyDescent="0.25"/>
    <row r="843" ht="13.8" x14ac:dyDescent="0.25"/>
    <row r="844" ht="13.8" x14ac:dyDescent="0.25"/>
    <row r="845" ht="13.8" x14ac:dyDescent="0.25"/>
    <row r="846" ht="13.8" x14ac:dyDescent="0.25"/>
    <row r="847" ht="13.8" x14ac:dyDescent="0.25"/>
    <row r="848" ht="13.8" x14ac:dyDescent="0.25"/>
    <row r="849" ht="13.8" x14ac:dyDescent="0.25"/>
    <row r="850" ht="13.8" x14ac:dyDescent="0.25"/>
    <row r="851" ht="13.8" x14ac:dyDescent="0.25"/>
    <row r="852" ht="13.8" x14ac:dyDescent="0.25"/>
    <row r="853" ht="13.8" x14ac:dyDescent="0.25"/>
    <row r="854" ht="13.8" x14ac:dyDescent="0.25"/>
    <row r="855" ht="13.8" x14ac:dyDescent="0.25"/>
    <row r="856" ht="13.8" x14ac:dyDescent="0.25"/>
    <row r="857" ht="13.8" x14ac:dyDescent="0.25"/>
    <row r="858" ht="13.8" x14ac:dyDescent="0.25"/>
    <row r="859" ht="13.8" x14ac:dyDescent="0.25"/>
    <row r="860" ht="13.8" x14ac:dyDescent="0.25"/>
    <row r="861" ht="13.8" x14ac:dyDescent="0.25"/>
    <row r="862" ht="13.8" x14ac:dyDescent="0.25"/>
    <row r="863" ht="13.8" x14ac:dyDescent="0.25"/>
    <row r="864" ht="13.8" x14ac:dyDescent="0.25"/>
    <row r="865" ht="13.8" x14ac:dyDescent="0.25"/>
    <row r="866" ht="13.8" x14ac:dyDescent="0.25"/>
    <row r="867" ht="13.8" x14ac:dyDescent="0.25"/>
    <row r="868" ht="13.8" x14ac:dyDescent="0.25"/>
    <row r="869" ht="13.8" x14ac:dyDescent="0.25"/>
    <row r="870" ht="13.8" x14ac:dyDescent="0.25"/>
    <row r="871" ht="13.8" x14ac:dyDescent="0.25"/>
    <row r="872" ht="13.8" x14ac:dyDescent="0.25"/>
    <row r="873" ht="13.8" x14ac:dyDescent="0.25"/>
    <row r="874" ht="13.8" x14ac:dyDescent="0.25"/>
    <row r="875" ht="13.8" x14ac:dyDescent="0.25"/>
    <row r="876" ht="13.8" x14ac:dyDescent="0.25"/>
    <row r="877" ht="13.8" x14ac:dyDescent="0.25"/>
    <row r="878" ht="13.8" x14ac:dyDescent="0.25"/>
    <row r="879" ht="13.8" x14ac:dyDescent="0.25"/>
    <row r="880" ht="13.8" x14ac:dyDescent="0.25"/>
    <row r="881" ht="13.8" x14ac:dyDescent="0.25"/>
    <row r="882" ht="13.8" x14ac:dyDescent="0.25"/>
    <row r="883" ht="13.8" x14ac:dyDescent="0.25"/>
    <row r="884" ht="13.8" x14ac:dyDescent="0.25"/>
    <row r="885" ht="13.8" x14ac:dyDescent="0.25"/>
    <row r="886" ht="13.8" x14ac:dyDescent="0.25"/>
    <row r="887" ht="13.8" x14ac:dyDescent="0.25"/>
    <row r="888" ht="13.8" x14ac:dyDescent="0.25"/>
    <row r="889" ht="13.8" x14ac:dyDescent="0.25"/>
    <row r="890" ht="13.8" x14ac:dyDescent="0.25"/>
    <row r="891" ht="13.8" x14ac:dyDescent="0.25"/>
    <row r="892" ht="13.8" x14ac:dyDescent="0.25"/>
    <row r="893" ht="13.8" x14ac:dyDescent="0.25"/>
    <row r="894" ht="13.8" x14ac:dyDescent="0.25"/>
    <row r="895" ht="13.8" x14ac:dyDescent="0.25"/>
    <row r="896" ht="13.8" x14ac:dyDescent="0.25"/>
    <row r="897" ht="13.8" x14ac:dyDescent="0.25"/>
    <row r="898" ht="13.8" x14ac:dyDescent="0.25"/>
    <row r="899" ht="13.8" x14ac:dyDescent="0.25"/>
    <row r="900" ht="13.8" x14ac:dyDescent="0.25"/>
    <row r="901" ht="13.8" x14ac:dyDescent="0.25"/>
    <row r="902" ht="13.8" x14ac:dyDescent="0.25"/>
    <row r="903" ht="13.8" x14ac:dyDescent="0.25"/>
    <row r="904" ht="13.8" x14ac:dyDescent="0.25"/>
    <row r="905" ht="13.8" x14ac:dyDescent="0.25"/>
    <row r="906" ht="13.8" x14ac:dyDescent="0.25"/>
    <row r="907" ht="13.8" x14ac:dyDescent="0.25"/>
    <row r="908" ht="13.8" x14ac:dyDescent="0.25"/>
    <row r="909" ht="13.8" x14ac:dyDescent="0.25"/>
    <row r="910" ht="13.8" x14ac:dyDescent="0.25"/>
    <row r="911" ht="13.8" x14ac:dyDescent="0.25"/>
    <row r="912" ht="13.8" x14ac:dyDescent="0.25"/>
    <row r="913" ht="13.8" x14ac:dyDescent="0.25"/>
    <row r="914" ht="13.8" x14ac:dyDescent="0.25"/>
    <row r="915" ht="13.8" x14ac:dyDescent="0.25"/>
    <row r="916" ht="13.8" x14ac:dyDescent="0.25"/>
    <row r="917" ht="13.8" x14ac:dyDescent="0.25"/>
    <row r="918" ht="13.8" x14ac:dyDescent="0.25"/>
    <row r="919" ht="13.8" x14ac:dyDescent="0.25"/>
    <row r="920" ht="13.8" x14ac:dyDescent="0.25"/>
    <row r="921" ht="13.8" x14ac:dyDescent="0.25"/>
    <row r="922" ht="13.8" x14ac:dyDescent="0.25"/>
    <row r="923" ht="13.8" x14ac:dyDescent="0.25"/>
    <row r="924" ht="13.8" x14ac:dyDescent="0.25"/>
    <row r="925" ht="13.8" x14ac:dyDescent="0.25"/>
    <row r="926" ht="13.8" x14ac:dyDescent="0.25"/>
    <row r="927" ht="13.8" x14ac:dyDescent="0.25"/>
    <row r="928" ht="13.8" x14ac:dyDescent="0.25"/>
    <row r="929" ht="13.8" x14ac:dyDescent="0.25"/>
    <row r="930" ht="13.8" x14ac:dyDescent="0.25"/>
    <row r="931" ht="13.8" x14ac:dyDescent="0.25"/>
    <row r="932" ht="13.8" x14ac:dyDescent="0.25"/>
    <row r="933" ht="13.8" x14ac:dyDescent="0.25"/>
    <row r="934" ht="13.8" x14ac:dyDescent="0.25"/>
    <row r="935" ht="13.8" x14ac:dyDescent="0.25"/>
    <row r="936" ht="13.8" x14ac:dyDescent="0.25"/>
    <row r="937" ht="13.8" x14ac:dyDescent="0.25"/>
    <row r="938" ht="13.8" x14ac:dyDescent="0.25"/>
    <row r="939" ht="13.8" x14ac:dyDescent="0.25"/>
    <row r="940" ht="13.8" x14ac:dyDescent="0.25"/>
    <row r="941" ht="13.8" x14ac:dyDescent="0.25"/>
    <row r="942" ht="13.8" x14ac:dyDescent="0.25"/>
    <row r="943" ht="13.8" x14ac:dyDescent="0.25"/>
    <row r="944" ht="13.8" x14ac:dyDescent="0.25"/>
    <row r="945" ht="13.8" x14ac:dyDescent="0.25"/>
    <row r="946" ht="13.8" x14ac:dyDescent="0.25"/>
    <row r="947" ht="13.8" x14ac:dyDescent="0.25"/>
    <row r="948" ht="13.8" x14ac:dyDescent="0.25"/>
    <row r="949" ht="13.8" x14ac:dyDescent="0.25"/>
    <row r="950" ht="13.8" x14ac:dyDescent="0.25"/>
    <row r="951" ht="13.8" x14ac:dyDescent="0.25"/>
    <row r="952" ht="13.8" x14ac:dyDescent="0.25"/>
    <row r="953" ht="13.8" x14ac:dyDescent="0.25"/>
    <row r="954" ht="13.8" x14ac:dyDescent="0.25"/>
    <row r="955" ht="13.8" x14ac:dyDescent="0.25"/>
    <row r="956" ht="13.8" x14ac:dyDescent="0.25"/>
    <row r="957" ht="13.8" x14ac:dyDescent="0.25"/>
    <row r="958" ht="13.8" x14ac:dyDescent="0.25"/>
    <row r="959" ht="13.8" x14ac:dyDescent="0.25"/>
    <row r="960" ht="13.8" x14ac:dyDescent="0.25"/>
    <row r="961" ht="13.8" x14ac:dyDescent="0.25"/>
    <row r="962" ht="13.8" x14ac:dyDescent="0.25"/>
    <row r="963" ht="13.8" x14ac:dyDescent="0.25"/>
    <row r="964" ht="13.8" x14ac:dyDescent="0.25"/>
    <row r="965" ht="13.8" x14ac:dyDescent="0.25"/>
    <row r="966" ht="13.8" x14ac:dyDescent="0.25"/>
    <row r="967" ht="13.8" x14ac:dyDescent="0.25"/>
    <row r="968" ht="13.8" x14ac:dyDescent="0.25"/>
    <row r="969" ht="13.8" x14ac:dyDescent="0.25"/>
    <row r="970" ht="13.8" x14ac:dyDescent="0.25"/>
    <row r="971" ht="13.8" x14ac:dyDescent="0.25"/>
    <row r="972" ht="13.8" x14ac:dyDescent="0.25"/>
    <row r="973" ht="13.8" x14ac:dyDescent="0.25"/>
    <row r="974" ht="13.8" x14ac:dyDescent="0.25"/>
    <row r="975" ht="13.8" x14ac:dyDescent="0.25"/>
    <row r="976" ht="13.8" x14ac:dyDescent="0.25"/>
    <row r="977" ht="13.8" x14ac:dyDescent="0.25"/>
    <row r="978" ht="13.8" x14ac:dyDescent="0.25"/>
    <row r="979" ht="13.8" x14ac:dyDescent="0.25"/>
    <row r="980" ht="13.8" x14ac:dyDescent="0.25"/>
    <row r="981" ht="13.8" x14ac:dyDescent="0.25"/>
    <row r="982" ht="13.8" x14ac:dyDescent="0.25"/>
    <row r="983" ht="13.8" x14ac:dyDescent="0.25"/>
    <row r="984" ht="13.8" x14ac:dyDescent="0.25"/>
    <row r="985" ht="13.8" x14ac:dyDescent="0.25"/>
    <row r="986" ht="13.8" x14ac:dyDescent="0.25"/>
    <row r="987" ht="13.8" x14ac:dyDescent="0.25"/>
    <row r="988" ht="13.8" x14ac:dyDescent="0.25"/>
    <row r="989" ht="13.8" x14ac:dyDescent="0.25"/>
    <row r="990" ht="13.8" x14ac:dyDescent="0.25"/>
    <row r="991" ht="13.8" x14ac:dyDescent="0.25"/>
    <row r="992" ht="13.8" x14ac:dyDescent="0.25"/>
    <row r="993" ht="13.8" x14ac:dyDescent="0.25"/>
    <row r="994" ht="13.8" x14ac:dyDescent="0.25"/>
    <row r="995" ht="13.8" x14ac:dyDescent="0.25"/>
    <row r="996" ht="13.8" x14ac:dyDescent="0.25"/>
    <row r="997" ht="13.8" x14ac:dyDescent="0.25"/>
    <row r="998" ht="13.8" x14ac:dyDescent="0.25"/>
    <row r="999" ht="13.8" x14ac:dyDescent="0.25"/>
    <row r="1000" ht="13.8" x14ac:dyDescent="0.25"/>
    <row r="1001" ht="13.8" x14ac:dyDescent="0.25"/>
    <row r="1002" ht="13.8" x14ac:dyDescent="0.25"/>
    <row r="1003" ht="13.8" x14ac:dyDescent="0.25"/>
    <row r="1004" ht="13.8" x14ac:dyDescent="0.25"/>
    <row r="1005" ht="13.8" x14ac:dyDescent="0.25"/>
    <row r="1006" ht="13.8" x14ac:dyDescent="0.25"/>
    <row r="1007" ht="13.8" x14ac:dyDescent="0.25"/>
    <row r="1008" ht="13.8" x14ac:dyDescent="0.25"/>
    <row r="1009" ht="13.8" x14ac:dyDescent="0.25"/>
    <row r="1010" ht="13.8" x14ac:dyDescent="0.25"/>
    <row r="1011" ht="13.8" x14ac:dyDescent="0.25"/>
    <row r="1012" ht="13.8" x14ac:dyDescent="0.25"/>
    <row r="1013" ht="13.8" x14ac:dyDescent="0.25"/>
    <row r="1014" ht="13.8" x14ac:dyDescent="0.25"/>
    <row r="1015" ht="13.8" x14ac:dyDescent="0.25"/>
    <row r="1016" ht="13.8" x14ac:dyDescent="0.25"/>
    <row r="1017" ht="13.8" x14ac:dyDescent="0.25"/>
    <row r="1018" ht="13.8" x14ac:dyDescent="0.25"/>
    <row r="1019" ht="13.8" x14ac:dyDescent="0.25"/>
    <row r="1020" ht="13.8" x14ac:dyDescent="0.25"/>
    <row r="1021" ht="13.8" x14ac:dyDescent="0.25"/>
    <row r="1022" ht="13.8" x14ac:dyDescent="0.25"/>
    <row r="1023" ht="13.8" x14ac:dyDescent="0.25"/>
    <row r="1024" ht="13.8" x14ac:dyDescent="0.25"/>
    <row r="1025" ht="13.8" x14ac:dyDescent="0.25"/>
    <row r="1026" ht="13.8" x14ac:dyDescent="0.25"/>
    <row r="1027" ht="13.8" x14ac:dyDescent="0.25"/>
    <row r="1028" ht="13.8" x14ac:dyDescent="0.25"/>
    <row r="1029" ht="13.8" x14ac:dyDescent="0.25"/>
    <row r="1030" ht="13.8" x14ac:dyDescent="0.25"/>
    <row r="1031" ht="13.8" x14ac:dyDescent="0.25"/>
    <row r="1032" ht="13.8" x14ac:dyDescent="0.25"/>
    <row r="1033" ht="13.8" x14ac:dyDescent="0.25"/>
    <row r="1034" ht="13.8" x14ac:dyDescent="0.25"/>
    <row r="1035" ht="13.8" x14ac:dyDescent="0.25"/>
    <row r="1036" ht="13.8" x14ac:dyDescent="0.25"/>
    <row r="1037" ht="13.8" x14ac:dyDescent="0.25"/>
    <row r="1038" ht="13.8" x14ac:dyDescent="0.25"/>
    <row r="1039" ht="13.8" x14ac:dyDescent="0.25"/>
    <row r="1040" ht="13.8" x14ac:dyDescent="0.25"/>
    <row r="1041" ht="13.8" x14ac:dyDescent="0.25"/>
    <row r="1042" ht="13.8" x14ac:dyDescent="0.25"/>
  </sheetData>
  <mergeCells count="83">
    <mergeCell ref="A218:F218"/>
    <mergeCell ref="A219:F219"/>
    <mergeCell ref="A220:F220"/>
    <mergeCell ref="A221:F221"/>
    <mergeCell ref="A222:F222"/>
    <mergeCell ref="A217:F217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05:F205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193:F193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81:F181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69:F169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57:F157"/>
    <mergeCell ref="A123:I123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03:I103"/>
    <mergeCell ref="A1:J1"/>
    <mergeCell ref="A2:J2"/>
    <mergeCell ref="A3:J3"/>
    <mergeCell ref="B4:J4"/>
    <mergeCell ref="A5:J5"/>
  </mergeCells>
  <dataValidations count="4">
    <dataValidation type="list" allowBlank="1" sqref="B125:B134" xr:uid="{00000000-0002-0000-0400-000000000000}">
      <formula1>"FGS-1,FGS-2,FGS-3,FGA-1,FGA-2,FGA-3"</formula1>
    </dataValidation>
    <dataValidation type="list" allowBlank="1" sqref="B7:B88" xr:uid="{00000000-0002-0000-0400-000001000000}">
      <formula1>"DAS,DAS-1,DAS-2,DAS-3,DAS-4,DAS-5,CAA-1,CAA-2,CAA-3,CAA-4,CAA-5"</formula1>
    </dataValidation>
    <dataValidation type="list" allowBlank="1" sqref="B105:B114" xr:uid="{00000000-0002-0000-0400-000002000000}">
      <formula1>"FDA,FDA-1,FDA-2,FDA-3,FDA-4"</formula1>
    </dataValidation>
    <dataValidation type="list" allowBlank="1" sqref="D125:D134 D105:D114 D7:D88" xr:uid="{00000000-0002-0000-0400-000003000000}">
      <formula1>"AGP,CLH,CLT,COM,CTD,CTI,DES,DISP,ELE,ESG,EST,EXM,EXQ,EXR,FRQ,REV,VAGO"</formula1>
    </dataValidation>
  </dataValidations>
  <pageMargins left="0.74791666666666701" right="0.74791666666666701" top="0.98402777777777795" bottom="0.98402777777777795" header="0" footer="0"/>
  <pageSetup paperSize="9" orientation="portrait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8"/>
  <dimension ref="A1:AD1042"/>
  <sheetViews>
    <sheetView topLeftCell="A34" zoomScale="102" zoomScaleNormal="102" workbookViewId="0">
      <selection activeCell="D56" sqref="D56"/>
    </sheetView>
  </sheetViews>
  <sheetFormatPr defaultColWidth="12.59765625" defaultRowHeight="15" customHeight="1" x14ac:dyDescent="0.25"/>
  <cols>
    <col min="1" max="1" width="71" customWidth="1"/>
    <col min="2" max="2" width="12" customWidth="1"/>
    <col min="3" max="3" width="17.3984375" customWidth="1"/>
    <col min="4" max="4" width="14.5" customWidth="1"/>
    <col min="5" max="5" width="9.8984375" customWidth="1"/>
    <col min="6" max="6" width="52.8984375" customWidth="1"/>
    <col min="7" max="7" width="19.8984375" customWidth="1"/>
    <col min="8" max="8" width="18.19921875" customWidth="1"/>
    <col min="9" max="9" width="17.8984375" customWidth="1"/>
    <col min="10" max="10" width="15" customWidth="1"/>
    <col min="11" max="16" width="8" customWidth="1"/>
    <col min="17" max="17" width="43.8984375" customWidth="1"/>
    <col min="18" max="30" width="8" customWidth="1"/>
  </cols>
  <sheetData>
    <row r="1" spans="1:30" ht="21" x14ac:dyDescent="0.4">
      <c r="A1" s="76" t="s">
        <v>179</v>
      </c>
      <c r="B1" s="70"/>
      <c r="C1" s="70"/>
      <c r="D1" s="70"/>
      <c r="E1" s="70"/>
      <c r="F1" s="70"/>
      <c r="G1" s="70"/>
      <c r="H1" s="70"/>
      <c r="I1" s="70"/>
      <c r="J1" s="7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0" ht="21" x14ac:dyDescent="0.4">
      <c r="A2" s="77" t="s">
        <v>178</v>
      </c>
      <c r="B2" s="66"/>
      <c r="C2" s="66"/>
      <c r="D2" s="66"/>
      <c r="E2" s="66"/>
      <c r="F2" s="66"/>
      <c r="G2" s="66"/>
      <c r="H2" s="66"/>
      <c r="I2" s="66"/>
      <c r="J2" s="6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30" ht="21" x14ac:dyDescent="0.35">
      <c r="A3" s="77" t="s">
        <v>180</v>
      </c>
      <c r="B3" s="66"/>
      <c r="C3" s="66"/>
      <c r="D3" s="66"/>
      <c r="E3" s="66"/>
      <c r="F3" s="66"/>
      <c r="G3" s="66"/>
      <c r="H3" s="66"/>
      <c r="I3" s="66"/>
      <c r="J3" s="66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</row>
    <row r="4" spans="1:30" ht="13.8" x14ac:dyDescent="0.25">
      <c r="A4" s="4" t="s">
        <v>307</v>
      </c>
      <c r="B4" s="78"/>
      <c r="C4" s="66"/>
      <c r="D4" s="66"/>
      <c r="E4" s="66"/>
      <c r="F4" s="66"/>
      <c r="G4" s="66"/>
      <c r="H4" s="66"/>
      <c r="I4" s="66"/>
      <c r="J4" s="67"/>
      <c r="K4" s="5"/>
    </row>
    <row r="5" spans="1:30" ht="14.4" x14ac:dyDescent="0.25">
      <c r="A5" s="74" t="s">
        <v>0</v>
      </c>
      <c r="B5" s="66"/>
      <c r="C5" s="66"/>
      <c r="D5" s="66"/>
      <c r="E5" s="66"/>
      <c r="F5" s="66"/>
      <c r="G5" s="66"/>
      <c r="H5" s="66"/>
      <c r="I5" s="66"/>
      <c r="J5" s="67"/>
      <c r="K5" s="6"/>
      <c r="L5" s="7"/>
      <c r="M5" s="8"/>
      <c r="N5" s="8"/>
      <c r="O5" s="8"/>
      <c r="P5" s="8"/>
      <c r="Q5" s="8"/>
    </row>
    <row r="6" spans="1:30" ht="27.6" x14ac:dyDescent="0.25">
      <c r="A6" s="52" t="s">
        <v>1</v>
      </c>
      <c r="B6" s="52" t="s">
        <v>2</v>
      </c>
      <c r="C6" s="52" t="s">
        <v>3</v>
      </c>
      <c r="D6" s="52" t="s">
        <v>4</v>
      </c>
      <c r="E6" s="9" t="s">
        <v>5</v>
      </c>
      <c r="F6" s="52" t="s">
        <v>6</v>
      </c>
      <c r="G6" s="9" t="s">
        <v>7</v>
      </c>
      <c r="H6" s="9" t="s">
        <v>8</v>
      </c>
      <c r="I6" s="9" t="s">
        <v>9</v>
      </c>
      <c r="J6" s="9" t="s">
        <v>10</v>
      </c>
      <c r="K6" s="10"/>
      <c r="L6" s="11"/>
      <c r="M6" s="11"/>
      <c r="N6" s="11"/>
      <c r="O6" s="11"/>
      <c r="P6" s="11"/>
      <c r="Q6" s="11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</row>
    <row r="7" spans="1:30" ht="14.4" x14ac:dyDescent="0.25">
      <c r="A7" s="57" t="s">
        <v>181</v>
      </c>
      <c r="B7" s="55" t="s">
        <v>21</v>
      </c>
      <c r="C7" s="55" t="s">
        <v>238</v>
      </c>
      <c r="D7" s="56" t="s">
        <v>305</v>
      </c>
      <c r="E7" s="58">
        <v>1</v>
      </c>
      <c r="F7" s="57" t="s">
        <v>239</v>
      </c>
      <c r="G7" s="59">
        <v>0</v>
      </c>
      <c r="H7" s="16">
        <v>0</v>
      </c>
      <c r="I7" s="16">
        <v>12160</v>
      </c>
      <c r="J7" s="17">
        <f t="shared" ref="J7:J84" si="0">SUM(G7:I7)</f>
        <v>12160</v>
      </c>
      <c r="K7" s="18"/>
      <c r="L7" s="18"/>
      <c r="M7" s="18"/>
      <c r="N7" s="18"/>
      <c r="O7" s="18"/>
      <c r="P7" s="18"/>
      <c r="Q7" s="18"/>
      <c r="R7" s="19"/>
      <c r="S7" s="19"/>
      <c r="T7" s="19"/>
      <c r="U7" s="19"/>
      <c r="V7" s="19"/>
      <c r="W7" s="19"/>
      <c r="X7" s="19"/>
      <c r="Y7" s="19"/>
      <c r="Z7" s="19"/>
      <c r="AA7" s="5"/>
      <c r="AB7" s="5"/>
      <c r="AC7" s="5"/>
      <c r="AD7" s="5"/>
    </row>
    <row r="8" spans="1:30" ht="14.4" x14ac:dyDescent="0.25">
      <c r="A8" s="57" t="s">
        <v>182</v>
      </c>
      <c r="B8" s="56" t="s">
        <v>21</v>
      </c>
      <c r="C8" s="55" t="s">
        <v>238</v>
      </c>
      <c r="D8" s="56" t="s">
        <v>305</v>
      </c>
      <c r="E8" s="58">
        <v>1</v>
      </c>
      <c r="F8" s="57" t="s">
        <v>240</v>
      </c>
      <c r="G8" s="59">
        <v>0</v>
      </c>
      <c r="H8" s="16">
        <v>0</v>
      </c>
      <c r="I8" s="16">
        <v>10400</v>
      </c>
      <c r="J8" s="17">
        <f t="shared" si="0"/>
        <v>10400</v>
      </c>
      <c r="K8" s="18"/>
      <c r="L8" s="18"/>
      <c r="M8" s="18"/>
      <c r="N8" s="18"/>
      <c r="O8" s="18"/>
      <c r="P8" s="18"/>
      <c r="Q8" s="18"/>
      <c r="R8" s="51"/>
      <c r="S8" s="51"/>
      <c r="T8" s="51"/>
      <c r="U8" s="51"/>
      <c r="V8" s="51"/>
      <c r="W8" s="51"/>
      <c r="X8" s="51"/>
      <c r="Y8" s="51"/>
      <c r="Z8" s="51"/>
      <c r="AA8" s="5"/>
      <c r="AB8" s="5"/>
      <c r="AC8" s="5"/>
      <c r="AD8" s="5"/>
    </row>
    <row r="9" spans="1:30" ht="14.4" x14ac:dyDescent="0.25">
      <c r="A9" s="57" t="s">
        <v>183</v>
      </c>
      <c r="B9" s="56" t="s">
        <v>21</v>
      </c>
      <c r="C9" s="55" t="s">
        <v>238</v>
      </c>
      <c r="D9" s="56" t="s">
        <v>305</v>
      </c>
      <c r="E9" s="58">
        <v>1</v>
      </c>
      <c r="F9" s="57" t="s">
        <v>241</v>
      </c>
      <c r="G9" s="59">
        <v>0</v>
      </c>
      <c r="H9" s="16">
        <v>0</v>
      </c>
      <c r="I9" s="16">
        <v>10400</v>
      </c>
      <c r="J9" s="17">
        <f t="shared" si="0"/>
        <v>10400</v>
      </c>
      <c r="K9" s="18"/>
      <c r="L9" s="18"/>
      <c r="M9" s="18"/>
      <c r="N9" s="18"/>
      <c r="O9" s="18"/>
      <c r="P9" s="18"/>
      <c r="Q9" s="18"/>
      <c r="R9" s="51"/>
      <c r="S9" s="51"/>
      <c r="T9" s="51"/>
      <c r="U9" s="51"/>
      <c r="V9" s="51"/>
      <c r="W9" s="51"/>
      <c r="X9" s="51"/>
      <c r="Y9" s="51"/>
      <c r="Z9" s="51"/>
      <c r="AA9" s="5"/>
      <c r="AB9" s="5"/>
      <c r="AC9" s="5"/>
      <c r="AD9" s="5"/>
    </row>
    <row r="10" spans="1:30" ht="14.4" x14ac:dyDescent="0.25">
      <c r="A10" s="57" t="s">
        <v>184</v>
      </c>
      <c r="B10" s="56" t="s">
        <v>21</v>
      </c>
      <c r="C10" s="55" t="s">
        <v>238</v>
      </c>
      <c r="D10" s="56" t="s">
        <v>304</v>
      </c>
      <c r="E10" s="58">
        <v>1</v>
      </c>
      <c r="F10" s="57" t="s">
        <v>242</v>
      </c>
      <c r="G10" s="59">
        <v>0</v>
      </c>
      <c r="H10" s="16">
        <v>2600</v>
      </c>
      <c r="I10" s="16">
        <v>10400</v>
      </c>
      <c r="J10" s="17">
        <f t="shared" si="0"/>
        <v>13000</v>
      </c>
      <c r="K10" s="18"/>
      <c r="L10" s="18"/>
      <c r="M10" s="18"/>
      <c r="N10" s="18"/>
      <c r="O10" s="18"/>
      <c r="P10" s="18"/>
      <c r="Q10" s="18"/>
      <c r="R10" s="51"/>
      <c r="S10" s="51"/>
      <c r="T10" s="51"/>
      <c r="U10" s="51"/>
      <c r="V10" s="51"/>
      <c r="W10" s="51"/>
      <c r="X10" s="51"/>
      <c r="Y10" s="51"/>
      <c r="Z10" s="51"/>
      <c r="AA10" s="5"/>
      <c r="AB10" s="5"/>
      <c r="AC10" s="5"/>
      <c r="AD10" s="5"/>
    </row>
    <row r="11" spans="1:30" ht="14.4" x14ac:dyDescent="0.25">
      <c r="A11" s="57" t="s">
        <v>185</v>
      </c>
      <c r="B11" s="56" t="s">
        <v>25</v>
      </c>
      <c r="C11" s="55" t="s">
        <v>238</v>
      </c>
      <c r="D11" s="56" t="s">
        <v>304</v>
      </c>
      <c r="E11" s="58">
        <v>1</v>
      </c>
      <c r="F11" s="57" t="s">
        <v>243</v>
      </c>
      <c r="G11" s="59">
        <v>0</v>
      </c>
      <c r="H11" s="16">
        <v>1461.77</v>
      </c>
      <c r="I11" s="16">
        <v>5847.08</v>
      </c>
      <c r="J11" s="17">
        <f t="shared" si="0"/>
        <v>7308.85</v>
      </c>
      <c r="K11" s="18"/>
      <c r="L11" s="18"/>
      <c r="M11" s="18"/>
      <c r="N11" s="18"/>
      <c r="O11" s="18"/>
      <c r="P11" s="18"/>
      <c r="Q11" s="18"/>
      <c r="R11" s="51"/>
      <c r="S11" s="51"/>
      <c r="T11" s="51"/>
      <c r="U11" s="51"/>
      <c r="V11" s="51"/>
      <c r="W11" s="51"/>
      <c r="X11" s="51"/>
      <c r="Y11" s="51"/>
      <c r="Z11" s="51"/>
      <c r="AA11" s="5"/>
      <c r="AB11" s="5"/>
      <c r="AC11" s="5"/>
      <c r="AD11" s="5"/>
    </row>
    <row r="12" spans="1:30" ht="14.4" x14ac:dyDescent="0.25">
      <c r="A12" s="57" t="s">
        <v>186</v>
      </c>
      <c r="B12" s="56" t="s">
        <v>25</v>
      </c>
      <c r="C12" s="55" t="s">
        <v>238</v>
      </c>
      <c r="D12" s="56" t="s">
        <v>305</v>
      </c>
      <c r="E12" s="58">
        <v>1</v>
      </c>
      <c r="F12" s="57" t="s">
        <v>244</v>
      </c>
      <c r="G12" s="59">
        <v>0</v>
      </c>
      <c r="H12" s="16">
        <v>0</v>
      </c>
      <c r="I12" s="16">
        <v>5847.08</v>
      </c>
      <c r="J12" s="17">
        <f t="shared" si="0"/>
        <v>5847.08</v>
      </c>
      <c r="K12" s="18"/>
      <c r="L12" s="18"/>
      <c r="M12" s="18"/>
      <c r="N12" s="18"/>
      <c r="O12" s="18"/>
      <c r="P12" s="18"/>
      <c r="Q12" s="18"/>
      <c r="R12" s="51"/>
      <c r="S12" s="51"/>
      <c r="T12" s="51"/>
      <c r="U12" s="51"/>
      <c r="V12" s="51"/>
      <c r="W12" s="51"/>
      <c r="X12" s="51"/>
      <c r="Y12" s="51"/>
      <c r="Z12" s="51"/>
      <c r="AA12" s="5"/>
      <c r="AB12" s="5"/>
      <c r="AC12" s="5"/>
      <c r="AD12" s="5"/>
    </row>
    <row r="13" spans="1:30" ht="14.4" x14ac:dyDescent="0.25">
      <c r="A13" s="57" t="s">
        <v>187</v>
      </c>
      <c r="B13" s="56" t="s">
        <v>25</v>
      </c>
      <c r="C13" s="55" t="s">
        <v>238</v>
      </c>
      <c r="D13" s="56" t="s">
        <v>304</v>
      </c>
      <c r="E13" s="58">
        <v>1</v>
      </c>
      <c r="F13" s="57" t="s">
        <v>245</v>
      </c>
      <c r="G13" s="59">
        <v>0</v>
      </c>
      <c r="H13" s="16">
        <v>1461.77</v>
      </c>
      <c r="I13" s="16">
        <v>5847.08</v>
      </c>
      <c r="J13" s="17">
        <f t="shared" si="0"/>
        <v>7308.85</v>
      </c>
      <c r="K13" s="18"/>
      <c r="L13" s="18"/>
      <c r="M13" s="18"/>
      <c r="N13" s="18"/>
      <c r="O13" s="18"/>
      <c r="P13" s="18"/>
      <c r="Q13" s="18"/>
      <c r="R13" s="51"/>
      <c r="S13" s="51"/>
      <c r="T13" s="51"/>
      <c r="U13" s="51"/>
      <c r="V13" s="51"/>
      <c r="W13" s="51"/>
      <c r="X13" s="51"/>
      <c r="Y13" s="51"/>
      <c r="Z13" s="51"/>
      <c r="AA13" s="5"/>
      <c r="AB13" s="5"/>
      <c r="AC13" s="5"/>
      <c r="AD13" s="5"/>
    </row>
    <row r="14" spans="1:30" ht="14.4" x14ac:dyDescent="0.25">
      <c r="A14" s="57" t="s">
        <v>188</v>
      </c>
      <c r="B14" s="56" t="s">
        <v>25</v>
      </c>
      <c r="C14" s="55" t="s">
        <v>238</v>
      </c>
      <c r="D14" s="56" t="s">
        <v>304</v>
      </c>
      <c r="E14" s="58">
        <v>1</v>
      </c>
      <c r="F14" s="57" t="s">
        <v>246</v>
      </c>
      <c r="G14" s="59">
        <v>0</v>
      </c>
      <c r="H14" s="16">
        <v>1461.77</v>
      </c>
      <c r="I14" s="16">
        <v>5847.08</v>
      </c>
      <c r="J14" s="17">
        <f t="shared" si="0"/>
        <v>7308.85</v>
      </c>
      <c r="K14" s="18"/>
      <c r="L14" s="18"/>
      <c r="M14" s="18"/>
      <c r="N14" s="18"/>
      <c r="O14" s="18"/>
      <c r="P14" s="18"/>
      <c r="Q14" s="18"/>
      <c r="R14" s="51"/>
      <c r="S14" s="51"/>
      <c r="T14" s="51"/>
      <c r="U14" s="51"/>
      <c r="V14" s="51"/>
      <c r="W14" s="51"/>
      <c r="X14" s="51"/>
      <c r="Y14" s="51"/>
      <c r="Z14" s="51"/>
      <c r="AA14" s="5"/>
      <c r="AB14" s="5"/>
      <c r="AC14" s="5"/>
      <c r="AD14" s="5"/>
    </row>
    <row r="15" spans="1:30" ht="14.4" x14ac:dyDescent="0.25">
      <c r="A15" s="57" t="s">
        <v>189</v>
      </c>
      <c r="B15" s="56" t="s">
        <v>25</v>
      </c>
      <c r="C15" s="55" t="s">
        <v>238</v>
      </c>
      <c r="D15" s="56" t="s">
        <v>304</v>
      </c>
      <c r="E15" s="58">
        <v>1</v>
      </c>
      <c r="F15" s="57" t="s">
        <v>247</v>
      </c>
      <c r="G15" s="59">
        <v>0</v>
      </c>
      <c r="H15" s="16">
        <v>1461.77</v>
      </c>
      <c r="I15" s="16">
        <v>5847.08</v>
      </c>
      <c r="J15" s="17">
        <f t="shared" si="0"/>
        <v>7308.85</v>
      </c>
      <c r="K15" s="18"/>
      <c r="L15" s="18"/>
      <c r="M15" s="18"/>
      <c r="N15" s="18"/>
      <c r="O15" s="18"/>
      <c r="P15" s="18"/>
      <c r="Q15" s="18"/>
      <c r="R15" s="51"/>
      <c r="S15" s="51"/>
      <c r="T15" s="51"/>
      <c r="U15" s="51"/>
      <c r="V15" s="51"/>
      <c r="W15" s="51"/>
      <c r="X15" s="51"/>
      <c r="Y15" s="51"/>
      <c r="Z15" s="51"/>
      <c r="AA15" s="5"/>
      <c r="AB15" s="5"/>
      <c r="AC15" s="5"/>
      <c r="AD15" s="5"/>
    </row>
    <row r="16" spans="1:30" ht="14.4" x14ac:dyDescent="0.25">
      <c r="A16" s="57" t="s">
        <v>190</v>
      </c>
      <c r="B16" s="56" t="s">
        <v>25</v>
      </c>
      <c r="C16" s="55" t="s">
        <v>238</v>
      </c>
      <c r="D16" s="56" t="s">
        <v>304</v>
      </c>
      <c r="E16" s="58">
        <v>1</v>
      </c>
      <c r="F16" s="57" t="s">
        <v>248</v>
      </c>
      <c r="G16" s="59">
        <v>0</v>
      </c>
      <c r="H16" s="16">
        <v>1461.77</v>
      </c>
      <c r="I16" s="16">
        <v>5847.08</v>
      </c>
      <c r="J16" s="17">
        <f t="shared" si="0"/>
        <v>7308.85</v>
      </c>
      <c r="K16" s="18"/>
      <c r="L16" s="18"/>
      <c r="M16" s="18"/>
      <c r="N16" s="18"/>
      <c r="O16" s="18"/>
      <c r="P16" s="18"/>
      <c r="Q16" s="18"/>
      <c r="R16" s="51"/>
      <c r="S16" s="51"/>
      <c r="T16" s="51"/>
      <c r="U16" s="51"/>
      <c r="V16" s="51"/>
      <c r="W16" s="51"/>
      <c r="X16" s="51"/>
      <c r="Y16" s="51"/>
      <c r="Z16" s="51"/>
      <c r="AA16" s="5"/>
      <c r="AB16" s="5"/>
      <c r="AC16" s="5"/>
      <c r="AD16" s="5"/>
    </row>
    <row r="17" spans="1:30" ht="14.4" x14ac:dyDescent="0.25">
      <c r="A17" s="57" t="s">
        <v>191</v>
      </c>
      <c r="B17" s="56" t="s">
        <v>29</v>
      </c>
      <c r="C17" s="55" t="s">
        <v>238</v>
      </c>
      <c r="D17" s="56" t="s">
        <v>304</v>
      </c>
      <c r="E17" s="58">
        <v>1</v>
      </c>
      <c r="F17" s="57" t="s">
        <v>249</v>
      </c>
      <c r="G17" s="59">
        <v>0</v>
      </c>
      <c r="H17" s="16">
        <v>1129.55</v>
      </c>
      <c r="I17" s="16">
        <v>4518.2</v>
      </c>
      <c r="J17" s="17">
        <f t="shared" si="0"/>
        <v>5647.75</v>
      </c>
      <c r="K17" s="18"/>
      <c r="L17" s="18"/>
      <c r="M17" s="18"/>
      <c r="N17" s="18"/>
      <c r="O17" s="18"/>
      <c r="P17" s="18"/>
      <c r="Q17" s="18"/>
      <c r="R17" s="51"/>
      <c r="S17" s="51"/>
      <c r="T17" s="51"/>
      <c r="U17" s="51"/>
      <c r="V17" s="51"/>
      <c r="W17" s="51"/>
      <c r="X17" s="51"/>
      <c r="Y17" s="51"/>
      <c r="Z17" s="51"/>
      <c r="AA17" s="5"/>
      <c r="AB17" s="5"/>
      <c r="AC17" s="5"/>
      <c r="AD17" s="5"/>
    </row>
    <row r="18" spans="1:30" ht="14.4" x14ac:dyDescent="0.25">
      <c r="A18" s="57" t="s">
        <v>192</v>
      </c>
      <c r="B18" s="56" t="s">
        <v>29</v>
      </c>
      <c r="C18" s="55" t="s">
        <v>238</v>
      </c>
      <c r="D18" s="56" t="s">
        <v>304</v>
      </c>
      <c r="E18" s="58">
        <v>1</v>
      </c>
      <c r="F18" s="57" t="s">
        <v>250</v>
      </c>
      <c r="G18" s="59">
        <v>0</v>
      </c>
      <c r="H18" s="16">
        <v>1129.55</v>
      </c>
      <c r="I18" s="16">
        <v>4518.2</v>
      </c>
      <c r="J18" s="17">
        <f t="shared" si="0"/>
        <v>5647.75</v>
      </c>
      <c r="K18" s="18"/>
      <c r="L18" s="18"/>
      <c r="M18" s="18"/>
      <c r="N18" s="18"/>
      <c r="O18" s="18"/>
      <c r="P18" s="18"/>
      <c r="Q18" s="18"/>
      <c r="R18" s="51"/>
      <c r="S18" s="51"/>
      <c r="T18" s="51"/>
      <c r="U18" s="51"/>
      <c r="V18" s="51"/>
      <c r="W18" s="51"/>
      <c r="X18" s="51"/>
      <c r="Y18" s="51"/>
      <c r="Z18" s="51"/>
      <c r="AA18" s="5"/>
      <c r="AB18" s="5"/>
      <c r="AC18" s="5"/>
      <c r="AD18" s="5"/>
    </row>
    <row r="19" spans="1:30" ht="14.4" x14ac:dyDescent="0.25">
      <c r="A19" s="57" t="s">
        <v>191</v>
      </c>
      <c r="B19" s="56" t="s">
        <v>29</v>
      </c>
      <c r="C19" s="55" t="s">
        <v>238</v>
      </c>
      <c r="D19" s="56" t="s">
        <v>304</v>
      </c>
      <c r="E19" s="58">
        <v>1</v>
      </c>
      <c r="F19" s="57" t="s">
        <v>251</v>
      </c>
      <c r="G19" s="59">
        <v>0</v>
      </c>
      <c r="H19" s="16">
        <v>1129.55</v>
      </c>
      <c r="I19" s="16">
        <v>4518.2</v>
      </c>
      <c r="J19" s="17">
        <f t="shared" si="0"/>
        <v>5647.75</v>
      </c>
      <c r="K19" s="18"/>
      <c r="L19" s="18"/>
      <c r="M19" s="18"/>
      <c r="N19" s="18"/>
      <c r="O19" s="18"/>
      <c r="P19" s="18"/>
      <c r="Q19" s="18"/>
      <c r="R19" s="51"/>
      <c r="S19" s="51"/>
      <c r="T19" s="51"/>
      <c r="U19" s="51"/>
      <c r="V19" s="51"/>
      <c r="W19" s="51"/>
      <c r="X19" s="51"/>
      <c r="Y19" s="51"/>
      <c r="Z19" s="51"/>
      <c r="AA19" s="5"/>
      <c r="AB19" s="5"/>
      <c r="AC19" s="5"/>
      <c r="AD19" s="5"/>
    </row>
    <row r="20" spans="1:30" ht="14.4" x14ac:dyDescent="0.25">
      <c r="A20" s="57" t="s">
        <v>193</v>
      </c>
      <c r="B20" s="56" t="s">
        <v>29</v>
      </c>
      <c r="C20" s="55" t="s">
        <v>238</v>
      </c>
      <c r="D20" s="56" t="s">
        <v>304</v>
      </c>
      <c r="E20" s="58">
        <v>1</v>
      </c>
      <c r="F20" s="57" t="s">
        <v>252</v>
      </c>
      <c r="G20" s="59">
        <v>0</v>
      </c>
      <c r="H20" s="16">
        <v>1129.55</v>
      </c>
      <c r="I20" s="16">
        <v>4518.2</v>
      </c>
      <c r="J20" s="17">
        <f t="shared" si="0"/>
        <v>5647.75</v>
      </c>
      <c r="K20" s="18"/>
      <c r="L20" s="18"/>
      <c r="M20" s="18"/>
      <c r="N20" s="18"/>
      <c r="O20" s="18"/>
      <c r="P20" s="18"/>
      <c r="Q20" s="18"/>
      <c r="R20" s="51"/>
      <c r="S20" s="51"/>
      <c r="T20" s="51"/>
      <c r="U20" s="51"/>
      <c r="V20" s="51"/>
      <c r="W20" s="51"/>
      <c r="X20" s="51"/>
      <c r="Y20" s="51"/>
      <c r="Z20" s="51"/>
      <c r="AA20" s="5"/>
      <c r="AB20" s="5"/>
      <c r="AC20" s="5"/>
      <c r="AD20" s="5"/>
    </row>
    <row r="21" spans="1:30" ht="14.4" x14ac:dyDescent="0.25">
      <c r="A21" s="57" t="s">
        <v>194</v>
      </c>
      <c r="B21" s="56" t="s">
        <v>29</v>
      </c>
      <c r="C21" s="55" t="s">
        <v>238</v>
      </c>
      <c r="D21" s="56" t="s">
        <v>304</v>
      </c>
      <c r="E21" s="58">
        <v>1</v>
      </c>
      <c r="F21" s="57" t="s">
        <v>253</v>
      </c>
      <c r="G21" s="59">
        <v>0</v>
      </c>
      <c r="H21" s="16">
        <v>1129.55</v>
      </c>
      <c r="I21" s="16">
        <v>4518.2</v>
      </c>
      <c r="J21" s="17">
        <f t="shared" si="0"/>
        <v>5647.75</v>
      </c>
      <c r="K21" s="18"/>
      <c r="L21" s="18"/>
      <c r="M21" s="18"/>
      <c r="N21" s="18"/>
      <c r="O21" s="18"/>
      <c r="P21" s="18"/>
      <c r="Q21" s="18"/>
      <c r="R21" s="51"/>
      <c r="S21" s="51"/>
      <c r="T21" s="51"/>
      <c r="U21" s="51"/>
      <c r="V21" s="51"/>
      <c r="W21" s="51"/>
      <c r="X21" s="51"/>
      <c r="Y21" s="51"/>
      <c r="Z21" s="51"/>
      <c r="AA21" s="5"/>
      <c r="AB21" s="5"/>
      <c r="AC21" s="5"/>
      <c r="AD21" s="5"/>
    </row>
    <row r="22" spans="1:30" ht="14.4" x14ac:dyDescent="0.25">
      <c r="A22" s="57" t="s">
        <v>195</v>
      </c>
      <c r="B22" s="56" t="s">
        <v>29</v>
      </c>
      <c r="C22" s="55" t="s">
        <v>238</v>
      </c>
      <c r="D22" s="56" t="s">
        <v>304</v>
      </c>
      <c r="E22" s="58">
        <v>1</v>
      </c>
      <c r="F22" s="57" t="s">
        <v>254</v>
      </c>
      <c r="G22" s="59">
        <v>0</v>
      </c>
      <c r="H22" s="16">
        <v>1129.55</v>
      </c>
      <c r="I22" s="16">
        <v>4518.2</v>
      </c>
      <c r="J22" s="17">
        <f t="shared" si="0"/>
        <v>5647.75</v>
      </c>
      <c r="K22" s="18"/>
      <c r="L22" s="18"/>
      <c r="M22" s="18"/>
      <c r="N22" s="18"/>
      <c r="O22" s="18"/>
      <c r="P22" s="18"/>
      <c r="Q22" s="18"/>
      <c r="R22" s="51"/>
      <c r="S22" s="51"/>
      <c r="T22" s="51"/>
      <c r="U22" s="51"/>
      <c r="V22" s="51"/>
      <c r="W22" s="51"/>
      <c r="X22" s="51"/>
      <c r="Y22" s="51"/>
      <c r="Z22" s="51"/>
      <c r="AA22" s="5"/>
      <c r="AB22" s="5"/>
      <c r="AC22" s="5"/>
      <c r="AD22" s="5"/>
    </row>
    <row r="23" spans="1:30" ht="14.4" x14ac:dyDescent="0.25">
      <c r="A23" s="57" t="s">
        <v>196</v>
      </c>
      <c r="B23" s="56" t="s">
        <v>29</v>
      </c>
      <c r="C23" s="55" t="s">
        <v>238</v>
      </c>
      <c r="D23" s="56" t="s">
        <v>304</v>
      </c>
      <c r="E23" s="58">
        <v>1</v>
      </c>
      <c r="F23" s="57" t="s">
        <v>255</v>
      </c>
      <c r="G23" s="59">
        <v>0</v>
      </c>
      <c r="H23" s="16">
        <v>1129.55</v>
      </c>
      <c r="I23" s="16">
        <v>4518.2</v>
      </c>
      <c r="J23" s="17">
        <f t="shared" si="0"/>
        <v>5647.75</v>
      </c>
      <c r="K23" s="18"/>
      <c r="L23" s="18"/>
      <c r="M23" s="18"/>
      <c r="N23" s="18"/>
      <c r="O23" s="18"/>
      <c r="P23" s="18"/>
      <c r="Q23" s="18"/>
      <c r="R23" s="51"/>
      <c r="S23" s="51"/>
      <c r="T23" s="51"/>
      <c r="U23" s="51"/>
      <c r="V23" s="51"/>
      <c r="W23" s="51"/>
      <c r="X23" s="51"/>
      <c r="Y23" s="51"/>
      <c r="Z23" s="51"/>
      <c r="AA23" s="5"/>
      <c r="AB23" s="5"/>
      <c r="AC23" s="5"/>
      <c r="AD23" s="5"/>
    </row>
    <row r="24" spans="1:30" ht="14.4" x14ac:dyDescent="0.25">
      <c r="A24" s="57" t="s">
        <v>197</v>
      </c>
      <c r="B24" s="56" t="s">
        <v>29</v>
      </c>
      <c r="C24" s="55" t="s">
        <v>238</v>
      </c>
      <c r="D24" s="56" t="s">
        <v>303</v>
      </c>
      <c r="E24" s="58">
        <v>1</v>
      </c>
      <c r="F24" s="57"/>
      <c r="G24" s="59"/>
      <c r="H24" s="16"/>
      <c r="I24" s="16"/>
      <c r="J24" s="17"/>
      <c r="K24" s="18"/>
      <c r="L24" s="18"/>
      <c r="M24" s="18"/>
      <c r="N24" s="18"/>
      <c r="O24" s="18"/>
      <c r="P24" s="18"/>
      <c r="Q24" s="18"/>
      <c r="R24" s="51"/>
      <c r="S24" s="51"/>
      <c r="T24" s="51"/>
      <c r="U24" s="51"/>
      <c r="V24" s="51"/>
      <c r="W24" s="51"/>
      <c r="X24" s="51"/>
      <c r="Y24" s="51"/>
      <c r="Z24" s="51"/>
      <c r="AA24" s="5"/>
      <c r="AB24" s="5"/>
      <c r="AC24" s="5"/>
      <c r="AD24" s="5"/>
    </row>
    <row r="25" spans="1:30" ht="14.4" x14ac:dyDescent="0.25">
      <c r="A25" s="57" t="s">
        <v>197</v>
      </c>
      <c r="B25" s="56" t="s">
        <v>29</v>
      </c>
      <c r="C25" s="55" t="s">
        <v>238</v>
      </c>
      <c r="D25" s="56" t="s">
        <v>303</v>
      </c>
      <c r="E25" s="58">
        <v>1</v>
      </c>
      <c r="F25" s="57"/>
      <c r="G25" s="59"/>
      <c r="H25" s="16"/>
      <c r="I25" s="16"/>
      <c r="J25" s="17"/>
      <c r="K25" s="18"/>
      <c r="L25" s="18"/>
      <c r="M25" s="18"/>
      <c r="N25" s="18"/>
      <c r="O25" s="18"/>
      <c r="P25" s="18"/>
      <c r="Q25" s="18"/>
      <c r="R25" s="51"/>
      <c r="S25" s="51"/>
      <c r="T25" s="51"/>
      <c r="U25" s="51"/>
      <c r="V25" s="51"/>
      <c r="W25" s="51"/>
      <c r="X25" s="51"/>
      <c r="Y25" s="51"/>
      <c r="Z25" s="51"/>
      <c r="AA25" s="5"/>
      <c r="AB25" s="5"/>
      <c r="AC25" s="5"/>
      <c r="AD25" s="5"/>
    </row>
    <row r="26" spans="1:30" ht="14.4" x14ac:dyDescent="0.25">
      <c r="A26" s="57" t="s">
        <v>197</v>
      </c>
      <c r="B26" s="56" t="s">
        <v>29</v>
      </c>
      <c r="C26" s="55" t="s">
        <v>238</v>
      </c>
      <c r="D26" s="56" t="s">
        <v>303</v>
      </c>
      <c r="E26" s="58">
        <v>1</v>
      </c>
      <c r="F26" s="57"/>
      <c r="G26" s="59"/>
      <c r="H26" s="16"/>
      <c r="I26" s="16"/>
      <c r="J26" s="17"/>
      <c r="K26" s="18"/>
      <c r="L26" s="18"/>
      <c r="M26" s="18"/>
      <c r="N26" s="18"/>
      <c r="O26" s="18"/>
      <c r="P26" s="18"/>
      <c r="Q26" s="18"/>
      <c r="R26" s="51"/>
      <c r="S26" s="51"/>
      <c r="T26" s="51"/>
      <c r="U26" s="51"/>
      <c r="V26" s="51"/>
      <c r="W26" s="51"/>
      <c r="X26" s="51"/>
      <c r="Y26" s="51"/>
      <c r="Z26" s="51"/>
      <c r="AA26" s="5"/>
      <c r="AB26" s="5"/>
      <c r="AC26" s="5"/>
      <c r="AD26" s="5"/>
    </row>
    <row r="27" spans="1:30" ht="14.4" x14ac:dyDescent="0.25">
      <c r="A27" s="57" t="s">
        <v>198</v>
      </c>
      <c r="B27" s="56" t="s">
        <v>29</v>
      </c>
      <c r="C27" s="55" t="s">
        <v>238</v>
      </c>
      <c r="D27" s="56" t="s">
        <v>304</v>
      </c>
      <c r="E27" s="58">
        <v>1</v>
      </c>
      <c r="F27" s="57" t="s">
        <v>256</v>
      </c>
      <c r="G27" s="59">
        <v>0</v>
      </c>
      <c r="H27" s="16">
        <v>1129.55</v>
      </c>
      <c r="I27" s="16">
        <v>4518.2</v>
      </c>
      <c r="J27" s="17">
        <f t="shared" si="0"/>
        <v>5647.75</v>
      </c>
      <c r="K27" s="18"/>
      <c r="L27" s="18"/>
      <c r="M27" s="18"/>
      <c r="N27" s="18"/>
      <c r="O27" s="18"/>
      <c r="P27" s="18"/>
      <c r="Q27" s="18"/>
      <c r="R27" s="51"/>
      <c r="S27" s="51"/>
      <c r="T27" s="51"/>
      <c r="U27" s="51"/>
      <c r="V27" s="51"/>
      <c r="W27" s="51"/>
      <c r="X27" s="51"/>
      <c r="Y27" s="51"/>
      <c r="Z27" s="51"/>
      <c r="AA27" s="5"/>
      <c r="AB27" s="5"/>
      <c r="AC27" s="5"/>
      <c r="AD27" s="5"/>
    </row>
    <row r="28" spans="1:30" ht="14.4" x14ac:dyDescent="0.25">
      <c r="A28" s="57" t="s">
        <v>199</v>
      </c>
      <c r="B28" s="56" t="s">
        <v>31</v>
      </c>
      <c r="C28" s="55" t="s">
        <v>238</v>
      </c>
      <c r="D28" s="56" t="s">
        <v>304</v>
      </c>
      <c r="E28" s="58">
        <v>1</v>
      </c>
      <c r="F28" s="57" t="s">
        <v>311</v>
      </c>
      <c r="G28" s="59">
        <v>0</v>
      </c>
      <c r="H28" s="16">
        <v>930.22</v>
      </c>
      <c r="I28" s="16">
        <v>3720.87</v>
      </c>
      <c r="J28" s="17">
        <f t="shared" si="0"/>
        <v>4651.09</v>
      </c>
      <c r="K28" s="18"/>
      <c r="L28" s="18"/>
      <c r="M28" s="18"/>
      <c r="N28" s="18"/>
      <c r="O28" s="18"/>
      <c r="P28" s="18"/>
      <c r="Q28" s="18"/>
      <c r="R28" s="51"/>
      <c r="S28" s="51"/>
      <c r="T28" s="51"/>
      <c r="U28" s="51"/>
      <c r="V28" s="51"/>
      <c r="W28" s="51"/>
      <c r="X28" s="51"/>
      <c r="Y28" s="51"/>
      <c r="Z28" s="51"/>
      <c r="AA28" s="5"/>
      <c r="AB28" s="5"/>
      <c r="AC28" s="5"/>
      <c r="AD28" s="5"/>
    </row>
    <row r="29" spans="1:30" ht="14.4" x14ac:dyDescent="0.25">
      <c r="A29" s="57" t="s">
        <v>314</v>
      </c>
      <c r="B29" s="56" t="s">
        <v>31</v>
      </c>
      <c r="C29" s="55" t="s">
        <v>238</v>
      </c>
      <c r="D29" s="56" t="s">
        <v>304</v>
      </c>
      <c r="E29" s="58">
        <v>1</v>
      </c>
      <c r="F29" s="57" t="s">
        <v>258</v>
      </c>
      <c r="G29" s="59">
        <v>0</v>
      </c>
      <c r="H29" s="16">
        <v>930.22</v>
      </c>
      <c r="I29" s="16">
        <v>3720.87</v>
      </c>
      <c r="J29" s="17">
        <f t="shared" si="0"/>
        <v>4651.09</v>
      </c>
      <c r="K29" s="18"/>
      <c r="L29" s="18"/>
      <c r="M29" s="18"/>
      <c r="N29" s="18"/>
      <c r="O29" s="18"/>
      <c r="P29" s="18"/>
      <c r="Q29" s="18"/>
      <c r="R29" s="51"/>
      <c r="S29" s="51"/>
      <c r="T29" s="51"/>
      <c r="U29" s="51"/>
      <c r="V29" s="51"/>
      <c r="W29" s="51"/>
      <c r="X29" s="51"/>
      <c r="Y29" s="51"/>
      <c r="Z29" s="51"/>
      <c r="AA29" s="5"/>
      <c r="AB29" s="5"/>
      <c r="AC29" s="5"/>
      <c r="AD29" s="5"/>
    </row>
    <row r="30" spans="1:30" ht="14.4" x14ac:dyDescent="0.25">
      <c r="A30" s="57" t="s">
        <v>314</v>
      </c>
      <c r="B30" s="56" t="s">
        <v>31</v>
      </c>
      <c r="C30" s="55" t="s">
        <v>238</v>
      </c>
      <c r="D30" s="56" t="s">
        <v>304</v>
      </c>
      <c r="E30" s="58">
        <v>1</v>
      </c>
      <c r="F30" s="57" t="s">
        <v>315</v>
      </c>
      <c r="G30" s="59">
        <v>0</v>
      </c>
      <c r="H30" s="16">
        <v>930.22</v>
      </c>
      <c r="I30" s="16">
        <v>3720.87</v>
      </c>
      <c r="J30" s="17">
        <f t="shared" ref="J30" si="1">SUM(G30:I30)</f>
        <v>4651.09</v>
      </c>
      <c r="K30" s="18"/>
      <c r="L30" s="18"/>
      <c r="M30" s="18"/>
      <c r="N30" s="18"/>
      <c r="O30" s="18"/>
      <c r="P30" s="18"/>
      <c r="Q30" s="18"/>
      <c r="R30" s="51"/>
      <c r="S30" s="51"/>
      <c r="T30" s="51"/>
      <c r="U30" s="51"/>
      <c r="V30" s="51"/>
      <c r="W30" s="51"/>
      <c r="X30" s="51"/>
      <c r="Y30" s="51"/>
      <c r="Z30" s="51"/>
      <c r="AA30" s="5"/>
      <c r="AB30" s="5"/>
      <c r="AC30" s="5"/>
      <c r="AD30" s="5"/>
    </row>
    <row r="31" spans="1:30" ht="14.4" x14ac:dyDescent="0.25">
      <c r="A31" s="57" t="s">
        <v>312</v>
      </c>
      <c r="B31" s="56" t="s">
        <v>31</v>
      </c>
      <c r="C31" s="55" t="s">
        <v>238</v>
      </c>
      <c r="D31" s="55" t="s">
        <v>304</v>
      </c>
      <c r="E31" s="58">
        <v>1</v>
      </c>
      <c r="F31" s="57" t="s">
        <v>313</v>
      </c>
      <c r="G31" s="59">
        <v>0</v>
      </c>
      <c r="H31" s="16">
        <v>930.22</v>
      </c>
      <c r="I31" s="16">
        <v>3720.87</v>
      </c>
      <c r="J31" s="17">
        <f t="shared" si="0"/>
        <v>4651.09</v>
      </c>
      <c r="K31" s="18"/>
      <c r="L31" s="18"/>
      <c r="M31" s="18"/>
      <c r="N31" s="18"/>
      <c r="O31" s="18"/>
      <c r="P31" s="18"/>
      <c r="Q31" s="18"/>
      <c r="R31" s="51"/>
      <c r="S31" s="51"/>
      <c r="T31" s="51"/>
      <c r="U31" s="51"/>
      <c r="V31" s="51"/>
      <c r="W31" s="51"/>
      <c r="X31" s="51"/>
      <c r="Y31" s="51"/>
      <c r="Z31" s="51"/>
      <c r="AA31" s="5"/>
      <c r="AB31" s="5"/>
      <c r="AC31" s="5"/>
      <c r="AD31" s="5"/>
    </row>
    <row r="32" spans="1:30" ht="14.4" x14ac:dyDescent="0.25">
      <c r="A32" s="57" t="s">
        <v>316</v>
      </c>
      <c r="B32" s="56" t="s">
        <v>31</v>
      </c>
      <c r="C32" s="55" t="s">
        <v>238</v>
      </c>
      <c r="D32" s="56" t="s">
        <v>304</v>
      </c>
      <c r="E32" s="58">
        <v>1</v>
      </c>
      <c r="F32" s="57" t="s">
        <v>317</v>
      </c>
      <c r="G32" s="59">
        <v>0</v>
      </c>
      <c r="H32" s="16">
        <v>930.22</v>
      </c>
      <c r="I32" s="16">
        <v>3720.87</v>
      </c>
      <c r="J32" s="17">
        <f t="shared" ref="J32:J33" si="2">SUM(G32:I32)</f>
        <v>4651.09</v>
      </c>
      <c r="K32" s="18"/>
      <c r="L32" s="18"/>
      <c r="M32" s="18"/>
      <c r="N32" s="18"/>
      <c r="O32" s="18"/>
      <c r="P32" s="18"/>
      <c r="Q32" s="18"/>
      <c r="R32" s="51"/>
      <c r="S32" s="51"/>
      <c r="T32" s="51"/>
      <c r="U32" s="51"/>
      <c r="V32" s="51"/>
      <c r="W32" s="51"/>
      <c r="X32" s="51"/>
      <c r="Y32" s="51"/>
      <c r="Z32" s="51"/>
      <c r="AA32" s="5"/>
      <c r="AB32" s="5"/>
      <c r="AC32" s="5"/>
      <c r="AD32" s="5"/>
    </row>
    <row r="33" spans="1:30" ht="14.4" x14ac:dyDescent="0.25">
      <c r="A33" s="57" t="s">
        <v>318</v>
      </c>
      <c r="B33" s="56" t="s">
        <v>33</v>
      </c>
      <c r="C33" s="55" t="s">
        <v>238</v>
      </c>
      <c r="D33" s="55" t="s">
        <v>304</v>
      </c>
      <c r="E33" s="58">
        <v>1</v>
      </c>
      <c r="F33" s="57" t="s">
        <v>319</v>
      </c>
      <c r="G33" s="59">
        <v>0</v>
      </c>
      <c r="H33" s="16">
        <v>807.29</v>
      </c>
      <c r="I33" s="16">
        <v>3229.18</v>
      </c>
      <c r="J33" s="17">
        <f t="shared" si="2"/>
        <v>4036.47</v>
      </c>
      <c r="K33" s="18"/>
      <c r="L33" s="18"/>
      <c r="M33" s="18"/>
      <c r="N33" s="18"/>
      <c r="O33" s="18"/>
      <c r="P33" s="18"/>
      <c r="Q33" s="18"/>
      <c r="R33" s="51"/>
      <c r="S33" s="51"/>
      <c r="T33" s="51"/>
      <c r="U33" s="51"/>
      <c r="V33" s="51"/>
      <c r="W33" s="51"/>
      <c r="X33" s="51"/>
      <c r="Y33" s="51"/>
      <c r="Z33" s="51"/>
      <c r="AA33" s="5"/>
      <c r="AB33" s="5"/>
      <c r="AC33" s="5"/>
      <c r="AD33" s="5"/>
    </row>
    <row r="34" spans="1:30" ht="14.4" x14ac:dyDescent="0.25">
      <c r="A34" s="57" t="s">
        <v>203</v>
      </c>
      <c r="B34" s="56" t="s">
        <v>33</v>
      </c>
      <c r="C34" s="55" t="s">
        <v>238</v>
      </c>
      <c r="D34" s="56" t="s">
        <v>304</v>
      </c>
      <c r="E34" s="58">
        <v>1</v>
      </c>
      <c r="F34" s="57" t="s">
        <v>260</v>
      </c>
      <c r="G34" s="59">
        <v>0</v>
      </c>
      <c r="H34" s="16">
        <v>807.29</v>
      </c>
      <c r="I34" s="16">
        <v>3229.18</v>
      </c>
      <c r="J34" s="17">
        <f t="shared" si="0"/>
        <v>4036.47</v>
      </c>
      <c r="K34" s="18"/>
      <c r="L34" s="18"/>
      <c r="M34" s="18"/>
      <c r="N34" s="18"/>
      <c r="O34" s="18"/>
      <c r="P34" s="18"/>
      <c r="Q34" s="18"/>
      <c r="R34" s="51"/>
      <c r="S34" s="51"/>
      <c r="T34" s="51"/>
      <c r="U34" s="51"/>
      <c r="V34" s="51"/>
      <c r="W34" s="51"/>
      <c r="X34" s="51"/>
      <c r="Y34" s="51"/>
      <c r="Z34" s="51"/>
      <c r="AA34" s="5"/>
      <c r="AB34" s="5"/>
      <c r="AC34" s="5"/>
      <c r="AD34" s="5"/>
    </row>
    <row r="35" spans="1:30" ht="14.4" x14ac:dyDescent="0.25">
      <c r="A35" s="57" t="s">
        <v>204</v>
      </c>
      <c r="B35" s="56" t="s">
        <v>33</v>
      </c>
      <c r="C35" s="55" t="s">
        <v>238</v>
      </c>
      <c r="D35" s="56" t="s">
        <v>304</v>
      </c>
      <c r="E35" s="58">
        <v>1</v>
      </c>
      <c r="F35" s="57" t="s">
        <v>261</v>
      </c>
      <c r="G35" s="59">
        <v>0</v>
      </c>
      <c r="H35" s="16">
        <v>807.29</v>
      </c>
      <c r="I35" s="16">
        <v>3229.18</v>
      </c>
      <c r="J35" s="17">
        <f t="shared" si="0"/>
        <v>4036.47</v>
      </c>
      <c r="K35" s="18"/>
      <c r="L35" s="18"/>
      <c r="M35" s="18"/>
      <c r="N35" s="18"/>
      <c r="O35" s="18"/>
      <c r="P35" s="18"/>
      <c r="Q35" s="18"/>
      <c r="R35" s="51"/>
      <c r="S35" s="51"/>
      <c r="T35" s="51"/>
      <c r="U35" s="51"/>
      <c r="V35" s="51"/>
      <c r="W35" s="51"/>
      <c r="X35" s="51"/>
      <c r="Y35" s="51"/>
      <c r="Z35" s="51"/>
      <c r="AA35" s="5"/>
      <c r="AB35" s="5"/>
      <c r="AC35" s="5"/>
      <c r="AD35" s="5"/>
    </row>
    <row r="36" spans="1:30" ht="14.4" x14ac:dyDescent="0.25">
      <c r="A36" s="57" t="s">
        <v>205</v>
      </c>
      <c r="B36" s="56" t="s">
        <v>33</v>
      </c>
      <c r="C36" s="55" t="s">
        <v>238</v>
      </c>
      <c r="D36" s="56" t="s">
        <v>304</v>
      </c>
      <c r="E36" s="58">
        <v>1</v>
      </c>
      <c r="F36" s="57" t="s">
        <v>262</v>
      </c>
      <c r="G36" s="59">
        <v>0</v>
      </c>
      <c r="H36" s="16">
        <v>807.29</v>
      </c>
      <c r="I36" s="16">
        <v>3229.18</v>
      </c>
      <c r="J36" s="17">
        <f t="shared" si="0"/>
        <v>4036.47</v>
      </c>
      <c r="K36" s="18"/>
      <c r="L36" s="18"/>
      <c r="M36" s="18"/>
      <c r="N36" s="18"/>
      <c r="O36" s="18"/>
      <c r="P36" s="18"/>
      <c r="Q36" s="18"/>
      <c r="R36" s="51"/>
      <c r="S36" s="51"/>
      <c r="T36" s="51"/>
      <c r="U36" s="51"/>
      <c r="V36" s="51"/>
      <c r="W36" s="51"/>
      <c r="X36" s="51"/>
      <c r="Y36" s="51"/>
      <c r="Z36" s="51"/>
      <c r="AA36" s="5"/>
      <c r="AB36" s="5"/>
      <c r="AC36" s="5"/>
      <c r="AD36" s="5"/>
    </row>
    <row r="37" spans="1:30" ht="14.4" x14ac:dyDescent="0.25">
      <c r="A37" s="57" t="s">
        <v>206</v>
      </c>
      <c r="B37" s="56" t="s">
        <v>33</v>
      </c>
      <c r="C37" s="55" t="s">
        <v>238</v>
      </c>
      <c r="D37" s="56" t="s">
        <v>304</v>
      </c>
      <c r="E37" s="58">
        <v>1</v>
      </c>
      <c r="F37" s="57" t="s">
        <v>263</v>
      </c>
      <c r="G37" s="59">
        <v>0</v>
      </c>
      <c r="H37" s="16">
        <v>807.29</v>
      </c>
      <c r="I37" s="16">
        <v>3229.18</v>
      </c>
      <c r="J37" s="17">
        <f t="shared" si="0"/>
        <v>4036.47</v>
      </c>
      <c r="K37" s="18"/>
      <c r="L37" s="18"/>
      <c r="M37" s="18"/>
      <c r="N37" s="18"/>
      <c r="O37" s="18"/>
      <c r="P37" s="18"/>
      <c r="Q37" s="18"/>
      <c r="R37" s="51"/>
      <c r="S37" s="51"/>
      <c r="T37" s="51"/>
      <c r="U37" s="51"/>
      <c r="V37" s="51"/>
      <c r="W37" s="51"/>
      <c r="X37" s="51"/>
      <c r="Y37" s="51"/>
      <c r="Z37" s="51"/>
      <c r="AA37" s="5"/>
      <c r="AB37" s="5"/>
      <c r="AC37" s="5"/>
      <c r="AD37" s="5"/>
    </row>
    <row r="38" spans="1:30" ht="14.4" x14ac:dyDescent="0.25">
      <c r="A38" s="57" t="s">
        <v>207</v>
      </c>
      <c r="B38" s="56" t="s">
        <v>33</v>
      </c>
      <c r="C38" s="55" t="s">
        <v>238</v>
      </c>
      <c r="D38" s="56" t="s">
        <v>304</v>
      </c>
      <c r="E38" s="58">
        <v>1</v>
      </c>
      <c r="F38" s="57" t="s">
        <v>264</v>
      </c>
      <c r="G38" s="59">
        <v>0</v>
      </c>
      <c r="H38" s="16">
        <v>807.29</v>
      </c>
      <c r="I38" s="16">
        <v>3229.18</v>
      </c>
      <c r="J38" s="17">
        <f t="shared" si="0"/>
        <v>4036.47</v>
      </c>
      <c r="K38" s="18"/>
      <c r="L38" s="18"/>
      <c r="M38" s="18"/>
      <c r="N38" s="18"/>
      <c r="O38" s="18"/>
      <c r="P38" s="18"/>
      <c r="Q38" s="18"/>
      <c r="R38" s="51"/>
      <c r="S38" s="51"/>
      <c r="T38" s="51"/>
      <c r="U38" s="51"/>
      <c r="V38" s="51"/>
      <c r="W38" s="51"/>
      <c r="X38" s="51"/>
      <c r="Y38" s="51"/>
      <c r="Z38" s="51"/>
      <c r="AA38" s="5"/>
      <c r="AB38" s="5"/>
      <c r="AC38" s="5"/>
      <c r="AD38" s="5"/>
    </row>
    <row r="39" spans="1:30" ht="14.4" x14ac:dyDescent="0.25">
      <c r="A39" s="57" t="s">
        <v>208</v>
      </c>
      <c r="B39" s="56" t="s">
        <v>33</v>
      </c>
      <c r="C39" s="55" t="s">
        <v>238</v>
      </c>
      <c r="D39" s="56" t="s">
        <v>304</v>
      </c>
      <c r="E39" s="58">
        <v>1</v>
      </c>
      <c r="F39" s="57" t="s">
        <v>265</v>
      </c>
      <c r="G39" s="59">
        <v>0</v>
      </c>
      <c r="H39" s="16">
        <v>807.29</v>
      </c>
      <c r="I39" s="16">
        <v>3229.18</v>
      </c>
      <c r="J39" s="17">
        <f t="shared" si="0"/>
        <v>4036.47</v>
      </c>
      <c r="K39" s="18"/>
      <c r="L39" s="18"/>
      <c r="M39" s="18"/>
      <c r="N39" s="18"/>
      <c r="O39" s="18"/>
      <c r="P39" s="18"/>
      <c r="Q39" s="18"/>
      <c r="R39" s="51"/>
      <c r="S39" s="51"/>
      <c r="T39" s="51"/>
      <c r="U39" s="51"/>
      <c r="V39" s="51"/>
      <c r="W39" s="51"/>
      <c r="X39" s="51"/>
      <c r="Y39" s="51"/>
      <c r="Z39" s="51"/>
      <c r="AA39" s="5"/>
      <c r="AB39" s="5"/>
      <c r="AC39" s="5"/>
      <c r="AD39" s="5"/>
    </row>
    <row r="40" spans="1:30" ht="14.4" x14ac:dyDescent="0.25">
      <c r="A40" s="57" t="s">
        <v>209</v>
      </c>
      <c r="B40" s="56" t="s">
        <v>33</v>
      </c>
      <c r="C40" s="55" t="s">
        <v>238</v>
      </c>
      <c r="D40" s="56" t="s">
        <v>304</v>
      </c>
      <c r="E40" s="58">
        <v>1</v>
      </c>
      <c r="F40" s="57" t="s">
        <v>266</v>
      </c>
      <c r="G40" s="59">
        <v>0</v>
      </c>
      <c r="H40" s="16">
        <v>807.29</v>
      </c>
      <c r="I40" s="16">
        <v>3229.18</v>
      </c>
      <c r="J40" s="17">
        <f t="shared" si="0"/>
        <v>4036.47</v>
      </c>
      <c r="K40" s="18"/>
      <c r="L40" s="18"/>
      <c r="M40" s="18"/>
      <c r="N40" s="18"/>
      <c r="O40" s="18"/>
      <c r="P40" s="18"/>
      <c r="Q40" s="18"/>
      <c r="R40" s="51"/>
      <c r="S40" s="51"/>
      <c r="T40" s="51"/>
      <c r="U40" s="51"/>
      <c r="V40" s="51"/>
      <c r="W40" s="51"/>
      <c r="X40" s="51"/>
      <c r="Y40" s="51"/>
      <c r="Z40" s="51"/>
      <c r="AA40" s="5"/>
      <c r="AB40" s="5"/>
      <c r="AC40" s="5"/>
      <c r="AD40" s="5"/>
    </row>
    <row r="41" spans="1:30" ht="14.4" x14ac:dyDescent="0.25">
      <c r="A41" s="57" t="s">
        <v>210</v>
      </c>
      <c r="B41" s="56" t="s">
        <v>33</v>
      </c>
      <c r="C41" s="55" t="s">
        <v>238</v>
      </c>
      <c r="D41" s="56" t="s">
        <v>304</v>
      </c>
      <c r="E41" s="58">
        <v>1</v>
      </c>
      <c r="F41" s="57" t="s">
        <v>267</v>
      </c>
      <c r="G41" s="59">
        <v>0</v>
      </c>
      <c r="H41" s="16">
        <v>807.29</v>
      </c>
      <c r="I41" s="16">
        <v>3229.18</v>
      </c>
      <c r="J41" s="17">
        <f t="shared" si="0"/>
        <v>4036.47</v>
      </c>
      <c r="K41" s="18"/>
      <c r="L41" s="18"/>
      <c r="M41" s="18"/>
      <c r="N41" s="18"/>
      <c r="O41" s="18"/>
      <c r="P41" s="18"/>
      <c r="Q41" s="18"/>
      <c r="R41" s="51"/>
      <c r="S41" s="51"/>
      <c r="T41" s="51"/>
      <c r="U41" s="51"/>
      <c r="V41" s="51"/>
      <c r="W41" s="51"/>
      <c r="X41" s="51"/>
      <c r="Y41" s="51"/>
      <c r="Z41" s="51"/>
      <c r="AA41" s="5"/>
      <c r="AB41" s="5"/>
      <c r="AC41" s="5"/>
      <c r="AD41" s="5"/>
    </row>
    <row r="42" spans="1:30" ht="14.4" x14ac:dyDescent="0.25">
      <c r="A42" s="57" t="s">
        <v>211</v>
      </c>
      <c r="B42" s="56" t="s">
        <v>33</v>
      </c>
      <c r="C42" s="55" t="s">
        <v>238</v>
      </c>
      <c r="D42" s="56" t="s">
        <v>304</v>
      </c>
      <c r="E42" s="58">
        <v>1</v>
      </c>
      <c r="F42" s="57" t="s">
        <v>268</v>
      </c>
      <c r="G42" s="59">
        <v>0</v>
      </c>
      <c r="H42" s="16">
        <v>807.29</v>
      </c>
      <c r="I42" s="16">
        <v>3229.18</v>
      </c>
      <c r="J42" s="17">
        <f t="shared" si="0"/>
        <v>4036.47</v>
      </c>
      <c r="K42" s="18"/>
      <c r="L42" s="18"/>
      <c r="M42" s="18"/>
      <c r="N42" s="18"/>
      <c r="O42" s="18"/>
      <c r="P42" s="18"/>
      <c r="Q42" s="18"/>
      <c r="R42" s="51"/>
      <c r="S42" s="51"/>
      <c r="T42" s="51"/>
      <c r="U42" s="51"/>
      <c r="V42" s="51"/>
      <c r="W42" s="51"/>
      <c r="X42" s="51"/>
      <c r="Y42" s="51"/>
      <c r="Z42" s="51"/>
      <c r="AA42" s="5"/>
      <c r="AB42" s="5"/>
      <c r="AC42" s="5"/>
      <c r="AD42" s="5"/>
    </row>
    <row r="43" spans="1:30" ht="14.4" x14ac:dyDescent="0.25">
      <c r="A43" s="57" t="s">
        <v>211</v>
      </c>
      <c r="B43" s="56" t="s">
        <v>33</v>
      </c>
      <c r="C43" s="55" t="s">
        <v>238</v>
      </c>
      <c r="D43" s="56" t="s">
        <v>304</v>
      </c>
      <c r="E43" s="58">
        <v>1</v>
      </c>
      <c r="F43" s="57" t="s">
        <v>269</v>
      </c>
      <c r="G43" s="59">
        <v>0</v>
      </c>
      <c r="H43" s="16">
        <v>807.29</v>
      </c>
      <c r="I43" s="16">
        <v>3229.18</v>
      </c>
      <c r="J43" s="17">
        <f t="shared" si="0"/>
        <v>4036.47</v>
      </c>
      <c r="K43" s="18"/>
      <c r="L43" s="18"/>
      <c r="M43" s="18"/>
      <c r="N43" s="18"/>
      <c r="O43" s="18"/>
      <c r="P43" s="18"/>
      <c r="Q43" s="18"/>
      <c r="R43" s="51"/>
      <c r="S43" s="51"/>
      <c r="T43" s="51"/>
      <c r="U43" s="51"/>
      <c r="V43" s="51"/>
      <c r="W43" s="51"/>
      <c r="X43" s="51"/>
      <c r="Y43" s="51"/>
      <c r="Z43" s="51"/>
      <c r="AA43" s="5"/>
      <c r="AB43" s="5"/>
      <c r="AC43" s="5"/>
      <c r="AD43" s="5"/>
    </row>
    <row r="44" spans="1:30" ht="14.4" x14ac:dyDescent="0.25">
      <c r="A44" s="57" t="s">
        <v>212</v>
      </c>
      <c r="B44" s="56" t="s">
        <v>33</v>
      </c>
      <c r="C44" s="55" t="s">
        <v>238</v>
      </c>
      <c r="D44" s="56" t="s">
        <v>304</v>
      </c>
      <c r="E44" s="58">
        <v>1</v>
      </c>
      <c r="F44" s="57" t="s">
        <v>270</v>
      </c>
      <c r="G44" s="59">
        <v>0</v>
      </c>
      <c r="H44" s="16">
        <v>807.29</v>
      </c>
      <c r="I44" s="16">
        <v>3229.18</v>
      </c>
      <c r="J44" s="17">
        <f t="shared" si="0"/>
        <v>4036.47</v>
      </c>
      <c r="K44" s="18"/>
      <c r="L44" s="18"/>
      <c r="M44" s="18"/>
      <c r="N44" s="18"/>
      <c r="O44" s="18"/>
      <c r="P44" s="18"/>
      <c r="Q44" s="18"/>
      <c r="R44" s="51"/>
      <c r="S44" s="51"/>
      <c r="T44" s="51"/>
      <c r="U44" s="51"/>
      <c r="V44" s="51"/>
      <c r="W44" s="51"/>
      <c r="X44" s="51"/>
      <c r="Y44" s="51"/>
      <c r="Z44" s="51"/>
      <c r="AA44" s="5"/>
      <c r="AB44" s="5"/>
      <c r="AC44" s="5"/>
      <c r="AD44" s="5"/>
    </row>
    <row r="45" spans="1:30" ht="14.4" x14ac:dyDescent="0.25">
      <c r="A45" s="57" t="s">
        <v>213</v>
      </c>
      <c r="B45" s="56" t="s">
        <v>33</v>
      </c>
      <c r="C45" s="55" t="s">
        <v>238</v>
      </c>
      <c r="D45" s="56" t="s">
        <v>304</v>
      </c>
      <c r="E45" s="58">
        <v>1</v>
      </c>
      <c r="F45" s="57" t="s">
        <v>271</v>
      </c>
      <c r="G45" s="59">
        <v>0</v>
      </c>
      <c r="H45" s="16">
        <v>807.29</v>
      </c>
      <c r="I45" s="16">
        <v>3229.18</v>
      </c>
      <c r="J45" s="17">
        <f t="shared" si="0"/>
        <v>4036.47</v>
      </c>
      <c r="K45" s="18"/>
      <c r="L45" s="18"/>
      <c r="M45" s="18"/>
      <c r="N45" s="18"/>
      <c r="O45" s="18"/>
      <c r="P45" s="18"/>
      <c r="Q45" s="18"/>
      <c r="R45" s="51"/>
      <c r="S45" s="51"/>
      <c r="T45" s="51"/>
      <c r="U45" s="51"/>
      <c r="V45" s="51"/>
      <c r="W45" s="51"/>
      <c r="X45" s="51"/>
      <c r="Y45" s="51"/>
      <c r="Z45" s="51"/>
      <c r="AA45" s="5"/>
      <c r="AB45" s="5"/>
      <c r="AC45" s="5"/>
      <c r="AD45" s="5"/>
    </row>
    <row r="46" spans="1:30" ht="14.4" x14ac:dyDescent="0.25">
      <c r="A46" s="57" t="s">
        <v>208</v>
      </c>
      <c r="B46" s="56" t="s">
        <v>33</v>
      </c>
      <c r="C46" s="55" t="s">
        <v>238</v>
      </c>
      <c r="D46" s="56" t="s">
        <v>304</v>
      </c>
      <c r="E46" s="58">
        <v>1</v>
      </c>
      <c r="F46" s="57" t="s">
        <v>272</v>
      </c>
      <c r="G46" s="59">
        <v>0</v>
      </c>
      <c r="H46" s="16">
        <v>807.29</v>
      </c>
      <c r="I46" s="16">
        <v>3229.18</v>
      </c>
      <c r="J46" s="17">
        <f t="shared" si="0"/>
        <v>4036.47</v>
      </c>
      <c r="K46" s="18"/>
      <c r="L46" s="18"/>
      <c r="M46" s="18"/>
      <c r="N46" s="18"/>
      <c r="O46" s="18"/>
      <c r="P46" s="18"/>
      <c r="Q46" s="18"/>
      <c r="R46" s="51"/>
      <c r="S46" s="51"/>
      <c r="T46" s="51"/>
      <c r="U46" s="51"/>
      <c r="V46" s="51"/>
      <c r="W46" s="51"/>
      <c r="X46" s="51"/>
      <c r="Y46" s="51"/>
      <c r="Z46" s="51"/>
      <c r="AA46" s="5"/>
      <c r="AB46" s="5"/>
      <c r="AC46" s="5"/>
      <c r="AD46" s="5"/>
    </row>
    <row r="47" spans="1:30" ht="14.4" x14ac:dyDescent="0.25">
      <c r="A47" s="57" t="s">
        <v>214</v>
      </c>
      <c r="B47" s="56" t="s">
        <v>33</v>
      </c>
      <c r="C47" s="55" t="s">
        <v>238</v>
      </c>
      <c r="D47" s="56" t="s">
        <v>304</v>
      </c>
      <c r="E47" s="58">
        <v>1</v>
      </c>
      <c r="F47" s="57" t="s">
        <v>273</v>
      </c>
      <c r="G47" s="59">
        <v>0</v>
      </c>
      <c r="H47" s="16">
        <v>807.29</v>
      </c>
      <c r="I47" s="16">
        <v>3229.18</v>
      </c>
      <c r="J47" s="17">
        <f t="shared" si="0"/>
        <v>4036.47</v>
      </c>
      <c r="K47" s="18"/>
      <c r="L47" s="18"/>
      <c r="M47" s="18"/>
      <c r="N47" s="18"/>
      <c r="O47" s="18"/>
      <c r="P47" s="18"/>
      <c r="Q47" s="18"/>
      <c r="R47" s="51"/>
      <c r="S47" s="51"/>
      <c r="T47" s="51"/>
      <c r="U47" s="51"/>
      <c r="V47" s="51"/>
      <c r="W47" s="51"/>
      <c r="X47" s="51"/>
      <c r="Y47" s="51"/>
      <c r="Z47" s="51"/>
      <c r="AA47" s="5"/>
      <c r="AB47" s="5"/>
      <c r="AC47" s="5"/>
      <c r="AD47" s="5"/>
    </row>
    <row r="48" spans="1:30" ht="14.4" x14ac:dyDescent="0.25">
      <c r="A48" s="57" t="s">
        <v>204</v>
      </c>
      <c r="B48" s="56" t="s">
        <v>33</v>
      </c>
      <c r="C48" s="55" t="s">
        <v>238</v>
      </c>
      <c r="D48" s="56" t="s">
        <v>304</v>
      </c>
      <c r="E48" s="58">
        <v>1</v>
      </c>
      <c r="F48" s="57" t="s">
        <v>274</v>
      </c>
      <c r="G48" s="59">
        <v>0</v>
      </c>
      <c r="H48" s="16">
        <v>807.29</v>
      </c>
      <c r="I48" s="16">
        <v>3229.18</v>
      </c>
      <c r="J48" s="17">
        <f t="shared" si="0"/>
        <v>4036.47</v>
      </c>
      <c r="K48" s="18"/>
      <c r="L48" s="18"/>
      <c r="M48" s="18"/>
      <c r="N48" s="18"/>
      <c r="O48" s="18"/>
      <c r="P48" s="18"/>
      <c r="Q48" s="18"/>
      <c r="R48" s="51"/>
      <c r="S48" s="51"/>
      <c r="T48" s="51"/>
      <c r="U48" s="51"/>
      <c r="V48" s="51"/>
      <c r="W48" s="51"/>
      <c r="X48" s="51"/>
      <c r="Y48" s="51"/>
      <c r="Z48" s="51"/>
      <c r="AA48" s="5"/>
      <c r="AB48" s="5"/>
      <c r="AC48" s="5"/>
      <c r="AD48" s="5"/>
    </row>
    <row r="49" spans="1:30" ht="14.4" x14ac:dyDescent="0.25">
      <c r="A49" s="57" t="s">
        <v>208</v>
      </c>
      <c r="B49" s="56" t="s">
        <v>33</v>
      </c>
      <c r="C49" s="55" t="s">
        <v>238</v>
      </c>
      <c r="D49" s="56" t="s">
        <v>304</v>
      </c>
      <c r="E49" s="58">
        <v>1</v>
      </c>
      <c r="F49" s="57" t="s">
        <v>275</v>
      </c>
      <c r="G49" s="59">
        <v>0</v>
      </c>
      <c r="H49" s="16">
        <v>807.29</v>
      </c>
      <c r="I49" s="16">
        <v>3229.18</v>
      </c>
      <c r="J49" s="17">
        <f t="shared" si="0"/>
        <v>4036.47</v>
      </c>
      <c r="K49" s="18"/>
      <c r="L49" s="18"/>
      <c r="M49" s="18"/>
      <c r="N49" s="18"/>
      <c r="O49" s="18"/>
      <c r="P49" s="18"/>
      <c r="Q49" s="18"/>
      <c r="R49" s="51"/>
      <c r="S49" s="51"/>
      <c r="T49" s="51"/>
      <c r="U49" s="51"/>
      <c r="V49" s="51"/>
      <c r="W49" s="51"/>
      <c r="X49" s="51"/>
      <c r="Y49" s="51"/>
      <c r="Z49" s="51"/>
      <c r="AA49" s="5"/>
      <c r="AB49" s="5"/>
      <c r="AC49" s="5"/>
      <c r="AD49" s="5"/>
    </row>
    <row r="50" spans="1:30" ht="14.4" x14ac:dyDescent="0.25">
      <c r="A50" s="57" t="s">
        <v>215</v>
      </c>
      <c r="B50" s="56" t="s">
        <v>33</v>
      </c>
      <c r="C50" s="55" t="s">
        <v>238</v>
      </c>
      <c r="D50" s="56" t="s">
        <v>304</v>
      </c>
      <c r="E50" s="58">
        <v>1</v>
      </c>
      <c r="F50" s="57" t="s">
        <v>276</v>
      </c>
      <c r="G50" s="59">
        <v>0</v>
      </c>
      <c r="H50" s="16">
        <v>807.29</v>
      </c>
      <c r="I50" s="16">
        <v>3229.18</v>
      </c>
      <c r="J50" s="17">
        <f t="shared" si="0"/>
        <v>4036.47</v>
      </c>
      <c r="K50" s="18"/>
      <c r="L50" s="18"/>
      <c r="M50" s="18"/>
      <c r="N50" s="18"/>
      <c r="O50" s="18"/>
      <c r="P50" s="18"/>
      <c r="Q50" s="18"/>
      <c r="R50" s="51"/>
      <c r="S50" s="51"/>
      <c r="T50" s="51"/>
      <c r="U50" s="51"/>
      <c r="V50" s="51"/>
      <c r="W50" s="51"/>
      <c r="X50" s="51"/>
      <c r="Y50" s="51"/>
      <c r="Z50" s="51"/>
      <c r="AA50" s="5"/>
      <c r="AB50" s="5"/>
      <c r="AC50" s="5"/>
      <c r="AD50" s="5"/>
    </row>
    <row r="51" spans="1:30" ht="14.4" x14ac:dyDescent="0.25">
      <c r="A51" s="57" t="s">
        <v>216</v>
      </c>
      <c r="B51" s="56" t="s">
        <v>33</v>
      </c>
      <c r="C51" s="55" t="s">
        <v>238</v>
      </c>
      <c r="D51" s="56" t="s">
        <v>304</v>
      </c>
      <c r="E51" s="58">
        <v>1</v>
      </c>
      <c r="F51" s="57" t="s">
        <v>277</v>
      </c>
      <c r="G51" s="59">
        <v>0</v>
      </c>
      <c r="H51" s="16">
        <v>807.29</v>
      </c>
      <c r="I51" s="16">
        <v>3229.18</v>
      </c>
      <c r="J51" s="17">
        <f t="shared" si="0"/>
        <v>4036.47</v>
      </c>
      <c r="K51" s="18"/>
      <c r="L51" s="18"/>
      <c r="M51" s="18"/>
      <c r="N51" s="18"/>
      <c r="O51" s="18"/>
      <c r="P51" s="18"/>
      <c r="Q51" s="18"/>
      <c r="R51" s="51"/>
      <c r="S51" s="51"/>
      <c r="T51" s="51"/>
      <c r="U51" s="51"/>
      <c r="V51" s="51"/>
      <c r="W51" s="51"/>
      <c r="X51" s="51"/>
      <c r="Y51" s="51"/>
      <c r="Z51" s="51"/>
      <c r="AA51" s="5"/>
      <c r="AB51" s="5"/>
      <c r="AC51" s="5"/>
      <c r="AD51" s="5"/>
    </row>
    <row r="52" spans="1:30" ht="14.4" x14ac:dyDescent="0.25">
      <c r="A52" s="57" t="s">
        <v>216</v>
      </c>
      <c r="B52" s="56" t="s">
        <v>33</v>
      </c>
      <c r="C52" s="55" t="s">
        <v>238</v>
      </c>
      <c r="D52" s="56" t="s">
        <v>304</v>
      </c>
      <c r="E52" s="58">
        <v>1</v>
      </c>
      <c r="F52" s="57" t="s">
        <v>278</v>
      </c>
      <c r="G52" s="59">
        <v>0</v>
      </c>
      <c r="H52" s="16">
        <v>807.29</v>
      </c>
      <c r="I52" s="16">
        <v>3229.18</v>
      </c>
      <c r="J52" s="17">
        <f t="shared" si="0"/>
        <v>4036.47</v>
      </c>
      <c r="K52" s="18"/>
      <c r="L52" s="18"/>
      <c r="M52" s="18"/>
      <c r="N52" s="18"/>
      <c r="O52" s="18"/>
      <c r="P52" s="18"/>
      <c r="Q52" s="18"/>
      <c r="R52" s="51"/>
      <c r="S52" s="51"/>
      <c r="T52" s="51"/>
      <c r="U52" s="51"/>
      <c r="V52" s="51"/>
      <c r="W52" s="51"/>
      <c r="X52" s="51"/>
      <c r="Y52" s="51"/>
      <c r="Z52" s="51"/>
      <c r="AA52" s="5"/>
      <c r="AB52" s="5"/>
      <c r="AC52" s="5"/>
      <c r="AD52" s="5"/>
    </row>
    <row r="53" spans="1:30" ht="14.4" x14ac:dyDescent="0.25">
      <c r="A53" s="57" t="s">
        <v>215</v>
      </c>
      <c r="B53" s="56" t="s">
        <v>33</v>
      </c>
      <c r="C53" s="55" t="s">
        <v>238</v>
      </c>
      <c r="D53" s="56" t="s">
        <v>304</v>
      </c>
      <c r="E53" s="58">
        <v>1</v>
      </c>
      <c r="F53" s="57" t="s">
        <v>279</v>
      </c>
      <c r="G53" s="59">
        <v>0</v>
      </c>
      <c r="H53" s="16">
        <v>807.29</v>
      </c>
      <c r="I53" s="16">
        <v>3229.18</v>
      </c>
      <c r="J53" s="17">
        <f t="shared" si="0"/>
        <v>4036.47</v>
      </c>
      <c r="K53" s="18"/>
      <c r="L53" s="18"/>
      <c r="M53" s="18"/>
      <c r="N53" s="18"/>
      <c r="O53" s="18"/>
      <c r="P53" s="18"/>
      <c r="Q53" s="18"/>
      <c r="R53" s="51"/>
      <c r="S53" s="51"/>
      <c r="T53" s="51"/>
      <c r="U53" s="51"/>
      <c r="V53" s="51"/>
      <c r="W53" s="51"/>
      <c r="X53" s="51"/>
      <c r="Y53" s="51"/>
      <c r="Z53" s="51"/>
      <c r="AA53" s="5"/>
      <c r="AB53" s="5"/>
      <c r="AC53" s="5"/>
      <c r="AD53" s="5"/>
    </row>
    <row r="54" spans="1:30" ht="14.4" x14ac:dyDescent="0.25">
      <c r="A54" s="57" t="s">
        <v>214</v>
      </c>
      <c r="B54" s="56" t="s">
        <v>33</v>
      </c>
      <c r="C54" s="55" t="s">
        <v>238</v>
      </c>
      <c r="D54" s="56" t="s">
        <v>304</v>
      </c>
      <c r="E54" s="58">
        <v>1</v>
      </c>
      <c r="F54" s="57" t="s">
        <v>310</v>
      </c>
      <c r="G54" s="59">
        <v>0</v>
      </c>
      <c r="H54" s="16">
        <v>807.29</v>
      </c>
      <c r="I54" s="16">
        <v>3229.18</v>
      </c>
      <c r="J54" s="17">
        <f t="shared" ref="J54" si="3">SUM(G54:I54)</f>
        <v>4036.47</v>
      </c>
      <c r="K54" s="18"/>
      <c r="L54" s="18"/>
      <c r="M54" s="18"/>
      <c r="N54" s="18"/>
      <c r="O54" s="18"/>
      <c r="P54" s="18"/>
      <c r="Q54" s="18"/>
      <c r="R54" s="51"/>
      <c r="S54" s="51"/>
      <c r="T54" s="51"/>
      <c r="U54" s="51"/>
      <c r="V54" s="51"/>
      <c r="W54" s="51"/>
      <c r="X54" s="51"/>
      <c r="Y54" s="51"/>
      <c r="Z54" s="51"/>
      <c r="AA54" s="5"/>
      <c r="AB54" s="5"/>
      <c r="AC54" s="5"/>
      <c r="AD54" s="5"/>
    </row>
    <row r="55" spans="1:30" ht="14.4" x14ac:dyDescent="0.25">
      <c r="A55" s="57" t="s">
        <v>217</v>
      </c>
      <c r="B55" s="56" t="s">
        <v>35</v>
      </c>
      <c r="C55" s="55" t="s">
        <v>238</v>
      </c>
      <c r="D55" s="56" t="s">
        <v>304</v>
      </c>
      <c r="E55" s="58">
        <v>1</v>
      </c>
      <c r="F55" s="57" t="s">
        <v>280</v>
      </c>
      <c r="G55" s="59">
        <v>0</v>
      </c>
      <c r="H55" s="16">
        <v>664.44</v>
      </c>
      <c r="I55" s="16">
        <v>2657.77</v>
      </c>
      <c r="J55" s="17">
        <f t="shared" si="0"/>
        <v>3322.21</v>
      </c>
      <c r="K55" s="18"/>
      <c r="L55" s="18"/>
      <c r="M55" s="18"/>
      <c r="N55" s="18"/>
      <c r="O55" s="18"/>
      <c r="P55" s="18"/>
      <c r="Q55" s="18"/>
      <c r="R55" s="51"/>
      <c r="S55" s="51"/>
      <c r="T55" s="51"/>
      <c r="U55" s="51"/>
      <c r="V55" s="51"/>
      <c r="W55" s="51"/>
      <c r="X55" s="51"/>
      <c r="Y55" s="51"/>
      <c r="Z55" s="51"/>
      <c r="AA55" s="5"/>
      <c r="AB55" s="5"/>
      <c r="AC55" s="5"/>
      <c r="AD55" s="5"/>
    </row>
    <row r="56" spans="1:30" ht="14.4" x14ac:dyDescent="0.25">
      <c r="A56" s="57" t="s">
        <v>218</v>
      </c>
      <c r="B56" s="56" t="s">
        <v>35</v>
      </c>
      <c r="C56" s="55" t="s">
        <v>238</v>
      </c>
      <c r="D56" s="56" t="s">
        <v>304</v>
      </c>
      <c r="E56" s="58">
        <v>1</v>
      </c>
      <c r="F56" s="57" t="s">
        <v>281</v>
      </c>
      <c r="G56" s="59">
        <v>0</v>
      </c>
      <c r="H56" s="16">
        <v>664.44</v>
      </c>
      <c r="I56" s="16">
        <v>2657.77</v>
      </c>
      <c r="J56" s="17">
        <f t="shared" si="0"/>
        <v>3322.21</v>
      </c>
      <c r="K56" s="18"/>
      <c r="L56" s="18"/>
      <c r="M56" s="18"/>
      <c r="N56" s="18"/>
      <c r="O56" s="18"/>
      <c r="P56" s="18"/>
      <c r="Q56" s="18"/>
      <c r="R56" s="51"/>
      <c r="S56" s="51"/>
      <c r="T56" s="51"/>
      <c r="U56" s="51"/>
      <c r="V56" s="51"/>
      <c r="W56" s="51"/>
      <c r="X56" s="51"/>
      <c r="Y56" s="51"/>
      <c r="Z56" s="51"/>
      <c r="AA56" s="5"/>
      <c r="AB56" s="5"/>
      <c r="AC56" s="5"/>
      <c r="AD56" s="5"/>
    </row>
    <row r="57" spans="1:30" ht="14.4" x14ac:dyDescent="0.25">
      <c r="A57" s="57" t="s">
        <v>218</v>
      </c>
      <c r="B57" s="56" t="s">
        <v>35</v>
      </c>
      <c r="C57" s="55" t="s">
        <v>238</v>
      </c>
      <c r="D57" s="56" t="s">
        <v>304</v>
      </c>
      <c r="E57" s="58">
        <v>1</v>
      </c>
      <c r="F57" s="57" t="s">
        <v>282</v>
      </c>
      <c r="G57" s="59">
        <v>0</v>
      </c>
      <c r="H57" s="16">
        <v>664.44</v>
      </c>
      <c r="I57" s="16">
        <v>2657.77</v>
      </c>
      <c r="J57" s="17">
        <f t="shared" si="0"/>
        <v>3322.21</v>
      </c>
      <c r="K57" s="18"/>
      <c r="L57" s="18"/>
      <c r="M57" s="18"/>
      <c r="N57" s="18"/>
      <c r="O57" s="18"/>
      <c r="P57" s="18"/>
      <c r="Q57" s="18"/>
      <c r="R57" s="51"/>
      <c r="S57" s="51"/>
      <c r="T57" s="51"/>
      <c r="U57" s="51"/>
      <c r="V57" s="51"/>
      <c r="W57" s="51"/>
      <c r="X57" s="51"/>
      <c r="Y57" s="51"/>
      <c r="Z57" s="51"/>
      <c r="AA57" s="5"/>
      <c r="AB57" s="5"/>
      <c r="AC57" s="5"/>
      <c r="AD57" s="5"/>
    </row>
    <row r="58" spans="1:30" ht="14.4" x14ac:dyDescent="0.25">
      <c r="A58" s="57" t="s">
        <v>219</v>
      </c>
      <c r="B58" s="56" t="s">
        <v>35</v>
      </c>
      <c r="C58" s="55" t="s">
        <v>238</v>
      </c>
      <c r="D58" s="56" t="s">
        <v>304</v>
      </c>
      <c r="E58" s="58">
        <v>1</v>
      </c>
      <c r="F58" s="57" t="s">
        <v>283</v>
      </c>
      <c r="G58" s="59">
        <v>0</v>
      </c>
      <c r="H58" s="16">
        <v>664.44</v>
      </c>
      <c r="I58" s="16">
        <v>2657.77</v>
      </c>
      <c r="J58" s="17">
        <f t="shared" si="0"/>
        <v>3322.21</v>
      </c>
      <c r="K58" s="18"/>
      <c r="L58" s="18"/>
      <c r="M58" s="18"/>
      <c r="N58" s="18"/>
      <c r="O58" s="18"/>
      <c r="P58" s="18"/>
      <c r="Q58" s="18"/>
      <c r="R58" s="51"/>
      <c r="S58" s="51"/>
      <c r="T58" s="51"/>
      <c r="U58" s="51"/>
      <c r="V58" s="51"/>
      <c r="W58" s="51"/>
      <c r="X58" s="51"/>
      <c r="Y58" s="51"/>
      <c r="Z58" s="51"/>
      <c r="AA58" s="5"/>
      <c r="AB58" s="5"/>
      <c r="AC58" s="5"/>
      <c r="AD58" s="5"/>
    </row>
    <row r="59" spans="1:30" ht="14.4" x14ac:dyDescent="0.25">
      <c r="A59" s="57" t="s">
        <v>220</v>
      </c>
      <c r="B59" s="56" t="s">
        <v>35</v>
      </c>
      <c r="C59" s="55" t="s">
        <v>238</v>
      </c>
      <c r="D59" s="56" t="s">
        <v>304</v>
      </c>
      <c r="E59" s="58">
        <v>1</v>
      </c>
      <c r="F59" s="57" t="s">
        <v>284</v>
      </c>
      <c r="G59" s="59">
        <v>0</v>
      </c>
      <c r="H59" s="16">
        <v>664.44</v>
      </c>
      <c r="I59" s="16">
        <v>2657.77</v>
      </c>
      <c r="J59" s="17">
        <f t="shared" si="0"/>
        <v>3322.21</v>
      </c>
      <c r="K59" s="18"/>
      <c r="L59" s="18"/>
      <c r="M59" s="18"/>
      <c r="N59" s="18"/>
      <c r="O59" s="18"/>
      <c r="P59" s="18"/>
      <c r="Q59" s="18"/>
      <c r="R59" s="51"/>
      <c r="S59" s="51"/>
      <c r="T59" s="51"/>
      <c r="U59" s="51"/>
      <c r="V59" s="51"/>
      <c r="W59" s="51"/>
      <c r="X59" s="51"/>
      <c r="Y59" s="51"/>
      <c r="Z59" s="51"/>
      <c r="AA59" s="5"/>
      <c r="AB59" s="5"/>
      <c r="AC59" s="5"/>
      <c r="AD59" s="5"/>
    </row>
    <row r="60" spans="1:30" ht="14.4" x14ac:dyDescent="0.25">
      <c r="A60" s="57" t="s">
        <v>221</v>
      </c>
      <c r="B60" s="56" t="s">
        <v>35</v>
      </c>
      <c r="C60" s="55" t="s">
        <v>238</v>
      </c>
      <c r="D60" s="56" t="s">
        <v>304</v>
      </c>
      <c r="E60" s="58">
        <v>1</v>
      </c>
      <c r="F60" s="57" t="s">
        <v>285</v>
      </c>
      <c r="G60" s="59">
        <v>0</v>
      </c>
      <c r="H60" s="16">
        <v>664.44</v>
      </c>
      <c r="I60" s="16">
        <v>2657.77</v>
      </c>
      <c r="J60" s="17">
        <f t="shared" si="0"/>
        <v>3322.21</v>
      </c>
      <c r="K60" s="18"/>
      <c r="L60" s="18"/>
      <c r="M60" s="18"/>
      <c r="N60" s="18"/>
      <c r="O60" s="18"/>
      <c r="P60" s="18"/>
      <c r="Q60" s="18"/>
      <c r="R60" s="51"/>
      <c r="S60" s="51"/>
      <c r="T60" s="51"/>
      <c r="U60" s="51"/>
      <c r="V60" s="51"/>
      <c r="W60" s="51"/>
      <c r="X60" s="51"/>
      <c r="Y60" s="51"/>
      <c r="Z60" s="51"/>
      <c r="AA60" s="5"/>
      <c r="AB60" s="5"/>
      <c r="AC60" s="5"/>
      <c r="AD60" s="5"/>
    </row>
    <row r="61" spans="1:30" ht="14.4" x14ac:dyDescent="0.25">
      <c r="A61" s="57" t="s">
        <v>218</v>
      </c>
      <c r="B61" s="56" t="s">
        <v>35</v>
      </c>
      <c r="C61" s="55" t="s">
        <v>238</v>
      </c>
      <c r="D61" s="56" t="s">
        <v>304</v>
      </c>
      <c r="E61" s="58">
        <v>1</v>
      </c>
      <c r="F61" s="57" t="s">
        <v>286</v>
      </c>
      <c r="G61" s="59">
        <v>0</v>
      </c>
      <c r="H61" s="16">
        <v>664.44</v>
      </c>
      <c r="I61" s="16">
        <v>2657.77</v>
      </c>
      <c r="J61" s="17">
        <f t="shared" si="0"/>
        <v>3322.21</v>
      </c>
      <c r="K61" s="18"/>
      <c r="L61" s="18"/>
      <c r="M61" s="18"/>
      <c r="N61" s="18"/>
      <c r="O61" s="18"/>
      <c r="P61" s="18"/>
      <c r="Q61" s="18"/>
      <c r="R61" s="51"/>
      <c r="S61" s="51"/>
      <c r="T61" s="51"/>
      <c r="U61" s="51"/>
      <c r="V61" s="51"/>
      <c r="W61" s="51"/>
      <c r="X61" s="51"/>
      <c r="Y61" s="51"/>
      <c r="Z61" s="51"/>
      <c r="AA61" s="5"/>
      <c r="AB61" s="5"/>
      <c r="AC61" s="5"/>
      <c r="AD61" s="5"/>
    </row>
    <row r="62" spans="1:30" ht="14.4" x14ac:dyDescent="0.25">
      <c r="A62" s="57" t="s">
        <v>222</v>
      </c>
      <c r="B62" s="56" t="s">
        <v>35</v>
      </c>
      <c r="C62" s="55" t="s">
        <v>238</v>
      </c>
      <c r="D62" s="56" t="s">
        <v>304</v>
      </c>
      <c r="E62" s="58">
        <v>1</v>
      </c>
      <c r="F62" s="57" t="s">
        <v>287</v>
      </c>
      <c r="G62" s="59">
        <v>0</v>
      </c>
      <c r="H62" s="16">
        <v>664.44</v>
      </c>
      <c r="I62" s="16">
        <v>2657.77</v>
      </c>
      <c r="J62" s="17">
        <f t="shared" si="0"/>
        <v>3322.21</v>
      </c>
      <c r="K62" s="18"/>
      <c r="L62" s="18"/>
      <c r="M62" s="18"/>
      <c r="N62" s="18"/>
      <c r="O62" s="18"/>
      <c r="P62" s="18"/>
      <c r="Q62" s="18"/>
      <c r="R62" s="51"/>
      <c r="S62" s="51"/>
      <c r="T62" s="51"/>
      <c r="U62" s="51"/>
      <c r="V62" s="51"/>
      <c r="W62" s="51"/>
      <c r="X62" s="51"/>
      <c r="Y62" s="51"/>
      <c r="Z62" s="51"/>
      <c r="AA62" s="5"/>
      <c r="AB62" s="5"/>
      <c r="AC62" s="5"/>
      <c r="AD62" s="5"/>
    </row>
    <row r="63" spans="1:30" ht="14.4" x14ac:dyDescent="0.25">
      <c r="A63" s="57" t="s">
        <v>223</v>
      </c>
      <c r="B63" s="56" t="s">
        <v>35</v>
      </c>
      <c r="C63" s="55" t="s">
        <v>238</v>
      </c>
      <c r="D63" s="56" t="s">
        <v>304</v>
      </c>
      <c r="E63" s="58">
        <v>1</v>
      </c>
      <c r="F63" s="57" t="s">
        <v>288</v>
      </c>
      <c r="G63" s="59">
        <v>0</v>
      </c>
      <c r="H63" s="16">
        <v>664.44</v>
      </c>
      <c r="I63" s="16">
        <v>2657.77</v>
      </c>
      <c r="J63" s="17">
        <f t="shared" si="0"/>
        <v>3322.21</v>
      </c>
      <c r="K63" s="18"/>
      <c r="L63" s="18"/>
      <c r="M63" s="18"/>
      <c r="N63" s="18"/>
      <c r="O63" s="18"/>
      <c r="P63" s="18"/>
      <c r="Q63" s="18"/>
      <c r="R63" s="51"/>
      <c r="S63" s="51"/>
      <c r="T63" s="51"/>
      <c r="U63" s="51"/>
      <c r="V63" s="51"/>
      <c r="W63" s="51"/>
      <c r="X63" s="51"/>
      <c r="Y63" s="51"/>
      <c r="Z63" s="51"/>
      <c r="AA63" s="5"/>
      <c r="AB63" s="5"/>
      <c r="AC63" s="5"/>
      <c r="AD63" s="5"/>
    </row>
    <row r="64" spans="1:30" ht="14.4" x14ac:dyDescent="0.25">
      <c r="A64" s="57" t="s">
        <v>224</v>
      </c>
      <c r="B64" s="56" t="s">
        <v>35</v>
      </c>
      <c r="C64" s="55" t="s">
        <v>238</v>
      </c>
      <c r="D64" s="56" t="s">
        <v>303</v>
      </c>
      <c r="E64" s="58">
        <v>1</v>
      </c>
      <c r="F64" s="57"/>
      <c r="G64" s="59"/>
      <c r="H64" s="16"/>
      <c r="I64" s="16"/>
      <c r="J64" s="17"/>
      <c r="K64" s="18"/>
      <c r="L64" s="18"/>
      <c r="M64" s="18"/>
      <c r="N64" s="18"/>
      <c r="O64" s="18"/>
      <c r="P64" s="18"/>
      <c r="Q64" s="18"/>
      <c r="R64" s="51"/>
      <c r="S64" s="51"/>
      <c r="T64" s="51"/>
      <c r="U64" s="51"/>
      <c r="V64" s="51"/>
      <c r="W64" s="51"/>
      <c r="X64" s="51"/>
      <c r="Y64" s="51"/>
      <c r="Z64" s="51"/>
      <c r="AA64" s="5"/>
      <c r="AB64" s="5"/>
      <c r="AC64" s="5"/>
      <c r="AD64" s="5"/>
    </row>
    <row r="65" spans="1:30" ht="14.4" x14ac:dyDescent="0.25">
      <c r="A65" s="57" t="s">
        <v>225</v>
      </c>
      <c r="B65" s="56" t="s">
        <v>37</v>
      </c>
      <c r="C65" s="55" t="s">
        <v>238</v>
      </c>
      <c r="D65" s="56" t="s">
        <v>304</v>
      </c>
      <c r="E65" s="58">
        <v>1</v>
      </c>
      <c r="F65" s="57" t="s">
        <v>295</v>
      </c>
      <c r="G65" s="59">
        <v>0</v>
      </c>
      <c r="H65" s="16">
        <v>431.89</v>
      </c>
      <c r="I65" s="16">
        <v>1727.55</v>
      </c>
      <c r="J65" s="17">
        <f t="shared" ref="J65" si="4">SUM(G65:I65)</f>
        <v>2159.44</v>
      </c>
      <c r="K65" s="18"/>
      <c r="L65" s="18"/>
      <c r="M65" s="18"/>
      <c r="N65" s="18"/>
      <c r="O65" s="18"/>
      <c r="P65" s="18"/>
      <c r="Q65" s="18"/>
      <c r="R65" s="51"/>
      <c r="S65" s="51"/>
      <c r="T65" s="51"/>
      <c r="U65" s="51"/>
      <c r="V65" s="51"/>
      <c r="W65" s="51"/>
      <c r="X65" s="51"/>
      <c r="Y65" s="51"/>
      <c r="Z65" s="51"/>
      <c r="AA65" s="5"/>
      <c r="AB65" s="5"/>
      <c r="AC65" s="5"/>
      <c r="AD65" s="5"/>
    </row>
    <row r="66" spans="1:30" ht="14.4" x14ac:dyDescent="0.25">
      <c r="A66" s="57" t="s">
        <v>226</v>
      </c>
      <c r="B66" s="56" t="s">
        <v>37</v>
      </c>
      <c r="C66" s="55" t="s">
        <v>238</v>
      </c>
      <c r="D66" s="56" t="s">
        <v>303</v>
      </c>
      <c r="E66" s="58">
        <v>1</v>
      </c>
      <c r="F66" s="57"/>
      <c r="G66" s="59"/>
      <c r="H66" s="16"/>
      <c r="I66" s="16"/>
      <c r="J66" s="17"/>
      <c r="K66" s="18"/>
      <c r="L66" s="18"/>
      <c r="M66" s="18"/>
      <c r="N66" s="18"/>
      <c r="O66" s="18"/>
      <c r="P66" s="18"/>
      <c r="Q66" s="18"/>
      <c r="R66" s="51"/>
      <c r="S66" s="51"/>
      <c r="T66" s="51"/>
      <c r="U66" s="51"/>
      <c r="V66" s="51"/>
      <c r="W66" s="51"/>
      <c r="X66" s="51"/>
      <c r="Y66" s="51"/>
      <c r="Z66" s="51"/>
      <c r="AA66" s="5"/>
      <c r="AB66" s="5"/>
      <c r="AC66" s="5"/>
      <c r="AD66" s="5"/>
    </row>
    <row r="67" spans="1:30" ht="14.4" x14ac:dyDescent="0.25">
      <c r="A67" s="57" t="s">
        <v>227</v>
      </c>
      <c r="B67" s="56" t="s">
        <v>37</v>
      </c>
      <c r="C67" s="55" t="s">
        <v>238</v>
      </c>
      <c r="D67" s="56" t="s">
        <v>304</v>
      </c>
      <c r="E67" s="58">
        <v>1</v>
      </c>
      <c r="F67" s="57" t="s">
        <v>289</v>
      </c>
      <c r="G67" s="59">
        <v>0</v>
      </c>
      <c r="H67" s="16">
        <v>431.89</v>
      </c>
      <c r="I67" s="16">
        <v>1727.55</v>
      </c>
      <c r="J67" s="17">
        <f t="shared" si="0"/>
        <v>2159.44</v>
      </c>
      <c r="K67" s="18"/>
      <c r="L67" s="18"/>
      <c r="M67" s="18"/>
      <c r="N67" s="18"/>
      <c r="O67" s="18"/>
      <c r="P67" s="18"/>
      <c r="Q67" s="18"/>
      <c r="R67" s="51"/>
      <c r="S67" s="51"/>
      <c r="T67" s="51"/>
      <c r="U67" s="51"/>
      <c r="V67" s="51"/>
      <c r="W67" s="51"/>
      <c r="X67" s="51"/>
      <c r="Y67" s="51"/>
      <c r="Z67" s="51"/>
      <c r="AA67" s="5"/>
      <c r="AB67" s="5"/>
      <c r="AC67" s="5"/>
      <c r="AD67" s="5"/>
    </row>
    <row r="68" spans="1:30" ht="14.4" x14ac:dyDescent="0.25">
      <c r="A68" s="57" t="s">
        <v>228</v>
      </c>
      <c r="B68" s="56" t="s">
        <v>37</v>
      </c>
      <c r="C68" s="55" t="s">
        <v>238</v>
      </c>
      <c r="D68" s="56" t="s">
        <v>304</v>
      </c>
      <c r="E68" s="58">
        <v>1</v>
      </c>
      <c r="F68" s="57" t="s">
        <v>290</v>
      </c>
      <c r="G68" s="59">
        <v>0</v>
      </c>
      <c r="H68" s="16">
        <v>431.89</v>
      </c>
      <c r="I68" s="16">
        <v>1727.55</v>
      </c>
      <c r="J68" s="17">
        <f t="shared" si="0"/>
        <v>2159.44</v>
      </c>
      <c r="K68" s="18"/>
      <c r="L68" s="18"/>
      <c r="M68" s="18"/>
      <c r="N68" s="18"/>
      <c r="O68" s="18"/>
      <c r="P68" s="18"/>
      <c r="Q68" s="18"/>
      <c r="R68" s="51"/>
      <c r="S68" s="51"/>
      <c r="T68" s="51"/>
      <c r="U68" s="51"/>
      <c r="V68" s="51"/>
      <c r="W68" s="51"/>
      <c r="X68" s="51"/>
      <c r="Y68" s="51"/>
      <c r="Z68" s="51"/>
      <c r="AA68" s="5"/>
      <c r="AB68" s="5"/>
      <c r="AC68" s="5"/>
      <c r="AD68" s="5"/>
    </row>
    <row r="69" spans="1:30" ht="14.4" x14ac:dyDescent="0.25">
      <c r="A69" s="57" t="s">
        <v>229</v>
      </c>
      <c r="B69" s="56" t="s">
        <v>37</v>
      </c>
      <c r="C69" s="55" t="s">
        <v>238</v>
      </c>
      <c r="D69" s="56" t="s">
        <v>304</v>
      </c>
      <c r="E69" s="58">
        <v>1</v>
      </c>
      <c r="F69" s="57" t="s">
        <v>291</v>
      </c>
      <c r="G69" s="59">
        <v>0</v>
      </c>
      <c r="H69" s="16">
        <v>431.89</v>
      </c>
      <c r="I69" s="16">
        <v>1727.55</v>
      </c>
      <c r="J69" s="17">
        <f t="shared" si="0"/>
        <v>2159.44</v>
      </c>
      <c r="K69" s="18"/>
      <c r="L69" s="18"/>
      <c r="M69" s="18"/>
      <c r="N69" s="18"/>
      <c r="O69" s="18"/>
      <c r="P69" s="18"/>
      <c r="Q69" s="18"/>
      <c r="R69" s="51"/>
      <c r="S69" s="51"/>
      <c r="T69" s="51"/>
      <c r="U69" s="51"/>
      <c r="V69" s="51"/>
      <c r="W69" s="51"/>
      <c r="X69" s="51"/>
      <c r="Y69" s="51"/>
      <c r="Z69" s="51"/>
      <c r="AA69" s="5"/>
      <c r="AB69" s="5"/>
      <c r="AC69" s="5"/>
      <c r="AD69" s="5"/>
    </row>
    <row r="70" spans="1:30" ht="14.4" x14ac:dyDescent="0.25">
      <c r="A70" s="57" t="s">
        <v>228</v>
      </c>
      <c r="B70" s="56" t="s">
        <v>37</v>
      </c>
      <c r="C70" s="55" t="s">
        <v>238</v>
      </c>
      <c r="D70" s="56" t="s">
        <v>304</v>
      </c>
      <c r="E70" s="58">
        <v>1</v>
      </c>
      <c r="F70" s="57" t="s">
        <v>292</v>
      </c>
      <c r="G70" s="59">
        <v>0</v>
      </c>
      <c r="H70" s="16">
        <v>431.89</v>
      </c>
      <c r="I70" s="16">
        <v>1727.55</v>
      </c>
      <c r="J70" s="17">
        <f t="shared" si="0"/>
        <v>2159.44</v>
      </c>
      <c r="K70" s="18"/>
      <c r="L70" s="18"/>
      <c r="M70" s="18"/>
      <c r="N70" s="18"/>
      <c r="O70" s="18"/>
      <c r="P70" s="18"/>
      <c r="Q70" s="18"/>
      <c r="R70" s="51"/>
      <c r="S70" s="51"/>
      <c r="T70" s="51"/>
      <c r="U70" s="51"/>
      <c r="V70" s="51"/>
      <c r="W70" s="51"/>
      <c r="X70" s="51"/>
      <c r="Y70" s="51"/>
      <c r="Z70" s="51"/>
      <c r="AA70" s="5"/>
      <c r="AB70" s="5"/>
      <c r="AC70" s="5"/>
      <c r="AD70" s="5"/>
    </row>
    <row r="71" spans="1:30" ht="14.4" x14ac:dyDescent="0.25">
      <c r="A71" s="57" t="s">
        <v>230</v>
      </c>
      <c r="B71" s="56" t="s">
        <v>37</v>
      </c>
      <c r="C71" s="55" t="s">
        <v>238</v>
      </c>
      <c r="D71" s="56" t="s">
        <v>304</v>
      </c>
      <c r="E71" s="58">
        <v>1</v>
      </c>
      <c r="F71" s="57" t="s">
        <v>293</v>
      </c>
      <c r="G71" s="59">
        <v>0</v>
      </c>
      <c r="H71" s="16">
        <v>431.89</v>
      </c>
      <c r="I71" s="16">
        <v>1727.55</v>
      </c>
      <c r="J71" s="17">
        <f t="shared" si="0"/>
        <v>2159.44</v>
      </c>
      <c r="K71" s="18"/>
      <c r="L71" s="18"/>
      <c r="M71" s="18"/>
      <c r="N71" s="18"/>
      <c r="O71" s="18"/>
      <c r="P71" s="18"/>
      <c r="Q71" s="18"/>
      <c r="R71" s="51"/>
      <c r="S71" s="51"/>
      <c r="T71" s="51"/>
      <c r="U71" s="51"/>
      <c r="V71" s="51"/>
      <c r="W71" s="51"/>
      <c r="X71" s="51"/>
      <c r="Y71" s="51"/>
      <c r="Z71" s="51"/>
      <c r="AA71" s="5"/>
      <c r="AB71" s="5"/>
      <c r="AC71" s="5"/>
      <c r="AD71" s="5"/>
    </row>
    <row r="72" spans="1:30" ht="14.4" x14ac:dyDescent="0.25">
      <c r="A72" s="57" t="s">
        <v>231</v>
      </c>
      <c r="B72" s="56" t="s">
        <v>37</v>
      </c>
      <c r="C72" s="55" t="s">
        <v>238</v>
      </c>
      <c r="D72" s="56" t="s">
        <v>304</v>
      </c>
      <c r="E72" s="58">
        <v>1</v>
      </c>
      <c r="F72" s="57" t="s">
        <v>294</v>
      </c>
      <c r="G72" s="59">
        <v>0</v>
      </c>
      <c r="H72" s="16">
        <v>431.89</v>
      </c>
      <c r="I72" s="16">
        <v>1727.55</v>
      </c>
      <c r="J72" s="17">
        <f t="shared" si="0"/>
        <v>2159.44</v>
      </c>
      <c r="K72" s="18"/>
      <c r="L72" s="18"/>
      <c r="M72" s="18"/>
      <c r="N72" s="18"/>
      <c r="O72" s="18"/>
      <c r="P72" s="18"/>
      <c r="Q72" s="18"/>
      <c r="R72" s="51"/>
      <c r="S72" s="51"/>
      <c r="T72" s="51"/>
      <c r="U72" s="51"/>
      <c r="V72" s="51"/>
      <c r="W72" s="51"/>
      <c r="X72" s="51"/>
      <c r="Y72" s="51"/>
      <c r="Z72" s="51"/>
      <c r="AA72" s="5"/>
      <c r="AB72" s="5"/>
      <c r="AC72" s="5"/>
      <c r="AD72" s="5"/>
    </row>
    <row r="73" spans="1:30" ht="14.4" x14ac:dyDescent="0.25">
      <c r="A73" s="57" t="s">
        <v>232</v>
      </c>
      <c r="B73" s="56" t="s">
        <v>37</v>
      </c>
      <c r="C73" s="55" t="s">
        <v>238</v>
      </c>
      <c r="D73" s="56" t="s">
        <v>303</v>
      </c>
      <c r="E73" s="58">
        <v>1</v>
      </c>
      <c r="F73" s="57"/>
      <c r="G73" s="59"/>
      <c r="H73" s="16"/>
      <c r="I73" s="16"/>
      <c r="J73" s="17"/>
      <c r="K73" s="18"/>
      <c r="L73" s="18"/>
      <c r="M73" s="18"/>
      <c r="N73" s="18"/>
      <c r="O73" s="18"/>
      <c r="P73" s="18"/>
      <c r="Q73" s="18"/>
      <c r="R73" s="51"/>
      <c r="S73" s="51"/>
      <c r="T73" s="51"/>
      <c r="U73" s="51"/>
      <c r="V73" s="51"/>
      <c r="W73" s="51"/>
      <c r="X73" s="51"/>
      <c r="Y73" s="51"/>
      <c r="Z73" s="51"/>
      <c r="AA73" s="5"/>
      <c r="AB73" s="5"/>
      <c r="AC73" s="5"/>
      <c r="AD73" s="5"/>
    </row>
    <row r="74" spans="1:30" ht="14.4" x14ac:dyDescent="0.25">
      <c r="A74" s="57" t="s">
        <v>232</v>
      </c>
      <c r="B74" s="56" t="s">
        <v>37</v>
      </c>
      <c r="C74" s="55" t="s">
        <v>238</v>
      </c>
      <c r="D74" s="56" t="s">
        <v>303</v>
      </c>
      <c r="E74" s="58">
        <v>1</v>
      </c>
      <c r="F74" s="57"/>
      <c r="G74" s="59"/>
      <c r="H74" s="16"/>
      <c r="I74" s="16"/>
      <c r="J74" s="17"/>
      <c r="K74" s="18"/>
      <c r="L74" s="18"/>
      <c r="M74" s="18"/>
      <c r="N74" s="18"/>
      <c r="O74" s="18"/>
      <c r="P74" s="18"/>
      <c r="Q74" s="18"/>
      <c r="R74" s="51"/>
      <c r="S74" s="51"/>
      <c r="T74" s="51"/>
      <c r="U74" s="51"/>
      <c r="V74" s="51"/>
      <c r="W74" s="51"/>
      <c r="X74" s="51"/>
      <c r="Y74" s="51"/>
      <c r="Z74" s="51"/>
      <c r="AA74" s="5"/>
      <c r="AB74" s="5"/>
      <c r="AC74" s="5"/>
      <c r="AD74" s="5"/>
    </row>
    <row r="75" spans="1:30" ht="14.4" x14ac:dyDescent="0.25">
      <c r="A75" s="57" t="s">
        <v>232</v>
      </c>
      <c r="B75" s="56" t="s">
        <v>37</v>
      </c>
      <c r="C75" s="55" t="s">
        <v>238</v>
      </c>
      <c r="D75" s="56" t="s">
        <v>303</v>
      </c>
      <c r="E75" s="58">
        <v>1</v>
      </c>
      <c r="F75" s="57"/>
      <c r="G75" s="59"/>
      <c r="H75" s="16"/>
      <c r="I75" s="16"/>
      <c r="J75" s="17"/>
      <c r="K75" s="18"/>
      <c r="L75" s="18"/>
      <c r="M75" s="18"/>
      <c r="N75" s="18"/>
      <c r="O75" s="18"/>
      <c r="P75" s="18"/>
      <c r="Q75" s="18"/>
      <c r="R75" s="51"/>
      <c r="S75" s="51"/>
      <c r="T75" s="51"/>
      <c r="U75" s="51"/>
      <c r="V75" s="51"/>
      <c r="W75" s="51"/>
      <c r="X75" s="51"/>
      <c r="Y75" s="51"/>
      <c r="Z75" s="51"/>
      <c r="AA75" s="5"/>
      <c r="AB75" s="5"/>
      <c r="AC75" s="5"/>
      <c r="AD75" s="5"/>
    </row>
    <row r="76" spans="1:30" ht="14.4" x14ac:dyDescent="0.25">
      <c r="A76" s="57" t="s">
        <v>233</v>
      </c>
      <c r="B76" s="56" t="s">
        <v>41</v>
      </c>
      <c r="C76" s="55" t="s">
        <v>238</v>
      </c>
      <c r="D76" s="56" t="s">
        <v>303</v>
      </c>
      <c r="E76" s="58">
        <v>1</v>
      </c>
      <c r="F76" s="57"/>
      <c r="G76" s="59"/>
      <c r="H76" s="16"/>
      <c r="I76" s="16"/>
      <c r="J76" s="17"/>
      <c r="K76" s="18"/>
      <c r="L76" s="18"/>
      <c r="M76" s="18"/>
      <c r="N76" s="18"/>
      <c r="O76" s="18"/>
      <c r="P76" s="18"/>
      <c r="Q76" s="18"/>
      <c r="R76" s="51"/>
      <c r="S76" s="51"/>
      <c r="T76" s="51"/>
      <c r="U76" s="51"/>
      <c r="V76" s="51"/>
      <c r="W76" s="51"/>
      <c r="X76" s="51"/>
      <c r="Y76" s="51"/>
      <c r="Z76" s="51"/>
      <c r="AA76" s="5"/>
      <c r="AB76" s="5"/>
      <c r="AC76" s="5"/>
      <c r="AD76" s="5"/>
    </row>
    <row r="77" spans="1:30" ht="14.4" x14ac:dyDescent="0.25">
      <c r="A77" s="57" t="s">
        <v>234</v>
      </c>
      <c r="B77" s="56" t="s">
        <v>41</v>
      </c>
      <c r="C77" s="55" t="s">
        <v>238</v>
      </c>
      <c r="D77" s="56" t="s">
        <v>304</v>
      </c>
      <c r="E77" s="58">
        <v>1</v>
      </c>
      <c r="F77" s="57" t="s">
        <v>296</v>
      </c>
      <c r="G77" s="59">
        <v>0</v>
      </c>
      <c r="H77" s="16">
        <v>232.56</v>
      </c>
      <c r="I77" s="16">
        <v>930.22</v>
      </c>
      <c r="J77" s="17">
        <f t="shared" si="0"/>
        <v>1162.78</v>
      </c>
      <c r="K77" s="18"/>
      <c r="L77" s="18"/>
      <c r="M77" s="18"/>
      <c r="N77" s="18"/>
      <c r="O77" s="18"/>
      <c r="P77" s="18"/>
      <c r="Q77" s="18"/>
      <c r="R77" s="51"/>
      <c r="S77" s="51"/>
      <c r="T77" s="51"/>
      <c r="U77" s="51"/>
      <c r="V77" s="51"/>
      <c r="W77" s="51"/>
      <c r="X77" s="51"/>
      <c r="Y77" s="51"/>
      <c r="Z77" s="51"/>
      <c r="AA77" s="5"/>
      <c r="AB77" s="5"/>
      <c r="AC77" s="5"/>
      <c r="AD77" s="5"/>
    </row>
    <row r="78" spans="1:30" ht="14.4" x14ac:dyDescent="0.25">
      <c r="A78" s="57" t="s">
        <v>235</v>
      </c>
      <c r="B78" s="56" t="s">
        <v>41</v>
      </c>
      <c r="C78" s="55" t="s">
        <v>238</v>
      </c>
      <c r="D78" s="56" t="s">
        <v>304</v>
      </c>
      <c r="E78" s="58">
        <v>1</v>
      </c>
      <c r="F78" s="57" t="s">
        <v>297</v>
      </c>
      <c r="G78" s="59">
        <v>0</v>
      </c>
      <c r="H78" s="16">
        <v>232.56</v>
      </c>
      <c r="I78" s="16">
        <v>930.22</v>
      </c>
      <c r="J78" s="17">
        <f t="shared" si="0"/>
        <v>1162.78</v>
      </c>
      <c r="K78" s="18"/>
      <c r="L78" s="18"/>
      <c r="M78" s="18"/>
      <c r="N78" s="18"/>
      <c r="O78" s="18"/>
      <c r="P78" s="18"/>
      <c r="Q78" s="1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ht="14.4" x14ac:dyDescent="0.25">
      <c r="A79" s="57" t="s">
        <v>236</v>
      </c>
      <c r="B79" s="56" t="s">
        <v>41</v>
      </c>
      <c r="C79" s="55" t="s">
        <v>238</v>
      </c>
      <c r="D79" s="56" t="s">
        <v>303</v>
      </c>
      <c r="E79" s="58">
        <v>1</v>
      </c>
      <c r="F79" s="57"/>
      <c r="G79" s="61" t="s">
        <v>308</v>
      </c>
      <c r="H79" s="62" t="s">
        <v>308</v>
      </c>
      <c r="I79" s="62" t="s">
        <v>308</v>
      </c>
      <c r="J79" s="17"/>
      <c r="K79" s="18"/>
      <c r="L79" s="18"/>
      <c r="M79" s="18"/>
      <c r="N79" s="18"/>
      <c r="O79" s="18"/>
      <c r="P79" s="18"/>
      <c r="Q79" s="1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ht="14.4" x14ac:dyDescent="0.25">
      <c r="A80" s="57" t="s">
        <v>234</v>
      </c>
      <c r="B80" s="56" t="s">
        <v>41</v>
      </c>
      <c r="C80" s="55" t="s">
        <v>238</v>
      </c>
      <c r="D80" s="56" t="s">
        <v>304</v>
      </c>
      <c r="E80" s="58">
        <v>1</v>
      </c>
      <c r="F80" s="57" t="s">
        <v>298</v>
      </c>
      <c r="G80" s="59">
        <v>0</v>
      </c>
      <c r="H80" s="16">
        <v>232.56</v>
      </c>
      <c r="I80" s="16">
        <v>930.22</v>
      </c>
      <c r="J80" s="17">
        <f t="shared" si="0"/>
        <v>1162.78</v>
      </c>
      <c r="K80" s="18"/>
      <c r="L80" s="18"/>
      <c r="M80" s="18"/>
      <c r="N80" s="18"/>
      <c r="O80" s="18"/>
      <c r="P80" s="18"/>
      <c r="Q80" s="1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ht="14.4" x14ac:dyDescent="0.25">
      <c r="A81" s="57" t="s">
        <v>234</v>
      </c>
      <c r="B81" s="56" t="s">
        <v>41</v>
      </c>
      <c r="C81" s="55" t="s">
        <v>238</v>
      </c>
      <c r="D81" s="56" t="s">
        <v>304</v>
      </c>
      <c r="E81" s="58">
        <v>1</v>
      </c>
      <c r="F81" s="57" t="s">
        <v>299</v>
      </c>
      <c r="G81" s="59">
        <v>0</v>
      </c>
      <c r="H81" s="16">
        <v>232.56</v>
      </c>
      <c r="I81" s="16">
        <v>930.22</v>
      </c>
      <c r="J81" s="17">
        <f t="shared" si="0"/>
        <v>1162.78</v>
      </c>
      <c r="K81" s="18"/>
      <c r="L81" s="18"/>
      <c r="M81" s="18"/>
      <c r="N81" s="18"/>
      <c r="O81" s="18"/>
      <c r="P81" s="18"/>
      <c r="Q81" s="1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ht="14.4" x14ac:dyDescent="0.25">
      <c r="A82" s="57" t="s">
        <v>234</v>
      </c>
      <c r="B82" s="56" t="s">
        <v>41</v>
      </c>
      <c r="C82" s="55" t="s">
        <v>238</v>
      </c>
      <c r="D82" s="56" t="s">
        <v>304</v>
      </c>
      <c r="E82" s="58">
        <v>1</v>
      </c>
      <c r="F82" s="57" t="s">
        <v>300</v>
      </c>
      <c r="G82" s="59">
        <v>0</v>
      </c>
      <c r="H82" s="16">
        <v>232.56</v>
      </c>
      <c r="I82" s="16">
        <v>930.22</v>
      </c>
      <c r="J82" s="17">
        <f t="shared" si="0"/>
        <v>1162.78</v>
      </c>
      <c r="K82" s="18"/>
      <c r="L82" s="18"/>
      <c r="M82" s="18"/>
      <c r="N82" s="18"/>
      <c r="O82" s="18"/>
      <c r="P82" s="18"/>
      <c r="Q82" s="1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ht="14.4" x14ac:dyDescent="0.25">
      <c r="A83" s="57" t="s">
        <v>234</v>
      </c>
      <c r="B83" s="56" t="s">
        <v>41</v>
      </c>
      <c r="C83" s="55" t="s">
        <v>238</v>
      </c>
      <c r="D83" s="56" t="s">
        <v>304</v>
      </c>
      <c r="E83" s="58">
        <v>1</v>
      </c>
      <c r="F83" s="57" t="s">
        <v>301</v>
      </c>
      <c r="G83" s="59">
        <v>0</v>
      </c>
      <c r="H83" s="16">
        <v>232.56</v>
      </c>
      <c r="I83" s="16">
        <v>930.22</v>
      </c>
      <c r="J83" s="17">
        <f t="shared" si="0"/>
        <v>1162.78</v>
      </c>
      <c r="K83" s="18"/>
      <c r="L83" s="18"/>
      <c r="M83" s="18"/>
      <c r="N83" s="18"/>
      <c r="O83" s="18"/>
      <c r="P83" s="18"/>
      <c r="Q83" s="1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1:30" ht="14.4" x14ac:dyDescent="0.25">
      <c r="A84" s="57" t="s">
        <v>234</v>
      </c>
      <c r="B84" s="56" t="s">
        <v>41</v>
      </c>
      <c r="C84" s="55" t="s">
        <v>238</v>
      </c>
      <c r="D84" s="56" t="s">
        <v>304</v>
      </c>
      <c r="E84" s="58">
        <v>1</v>
      </c>
      <c r="F84" s="57" t="s">
        <v>302</v>
      </c>
      <c r="G84" s="59">
        <v>0</v>
      </c>
      <c r="H84" s="16">
        <v>232.56</v>
      </c>
      <c r="I84" s="16">
        <v>930.22</v>
      </c>
      <c r="J84" s="17">
        <f t="shared" si="0"/>
        <v>1162.78</v>
      </c>
      <c r="K84" s="18"/>
      <c r="L84" s="18"/>
      <c r="M84" s="18"/>
      <c r="N84" s="18"/>
      <c r="O84" s="18"/>
      <c r="P84" s="18"/>
      <c r="Q84" s="1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0" ht="14.4" x14ac:dyDescent="0.25">
      <c r="A85" s="57" t="s">
        <v>237</v>
      </c>
      <c r="B85" s="56" t="s">
        <v>41</v>
      </c>
      <c r="C85" s="55" t="s">
        <v>238</v>
      </c>
      <c r="D85" s="56" t="s">
        <v>303</v>
      </c>
      <c r="E85" s="58">
        <v>1</v>
      </c>
      <c r="F85" s="57"/>
      <c r="G85" s="59"/>
      <c r="H85" s="16"/>
      <c r="I85" s="16"/>
      <c r="J85" s="17"/>
      <c r="K85" s="18"/>
      <c r="L85" s="18"/>
      <c r="M85" s="18"/>
      <c r="N85" s="18"/>
      <c r="O85" s="18"/>
      <c r="P85" s="18"/>
      <c r="Q85" s="1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ht="14.4" x14ac:dyDescent="0.25">
      <c r="A86" s="57" t="s">
        <v>237</v>
      </c>
      <c r="B86" s="56" t="s">
        <v>41</v>
      </c>
      <c r="C86" s="55" t="s">
        <v>238</v>
      </c>
      <c r="D86" s="56" t="s">
        <v>303</v>
      </c>
      <c r="E86" s="58">
        <v>1</v>
      </c>
      <c r="F86" s="57"/>
      <c r="G86" s="59"/>
      <c r="H86" s="16"/>
      <c r="I86" s="16"/>
      <c r="J86" s="17"/>
      <c r="K86" s="18"/>
      <c r="L86" s="18"/>
      <c r="M86" s="18"/>
      <c r="N86" s="18"/>
      <c r="O86" s="18"/>
      <c r="P86" s="18"/>
      <c r="Q86" s="1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ht="14.4" x14ac:dyDescent="0.25">
      <c r="A87" s="57"/>
      <c r="B87" s="56"/>
      <c r="C87" s="55"/>
      <c r="D87" s="56"/>
      <c r="E87" s="58">
        <v>1</v>
      </c>
      <c r="F87" s="57"/>
      <c r="G87" s="59"/>
      <c r="H87" s="16"/>
      <c r="I87" s="16"/>
      <c r="J87" s="17"/>
      <c r="K87" s="18"/>
      <c r="L87" s="18"/>
      <c r="M87" s="18"/>
      <c r="N87" s="18"/>
      <c r="O87" s="18"/>
      <c r="P87" s="18"/>
      <c r="Q87" s="1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ht="14.4" x14ac:dyDescent="0.25">
      <c r="A88" s="57"/>
      <c r="B88" s="56"/>
      <c r="C88" s="55"/>
      <c r="D88" s="56"/>
      <c r="E88" s="58">
        <v>1</v>
      </c>
      <c r="F88" s="57"/>
      <c r="G88" s="59"/>
      <c r="H88" s="16"/>
      <c r="I88" s="16"/>
      <c r="J88" s="17"/>
      <c r="K88" s="18"/>
      <c r="L88" s="18"/>
      <c r="M88" s="18"/>
      <c r="N88" s="18"/>
      <c r="O88" s="18"/>
      <c r="P88" s="18"/>
      <c r="Q88" s="1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ht="41.4" x14ac:dyDescent="0.25">
      <c r="A89" s="53" t="s">
        <v>11</v>
      </c>
      <c r="B89" s="53" t="s">
        <v>12</v>
      </c>
      <c r="C89" s="54" t="s">
        <v>13</v>
      </c>
      <c r="D89" s="54" t="s">
        <v>14</v>
      </c>
      <c r="E89" s="21" t="s">
        <v>15</v>
      </c>
      <c r="F89" s="60"/>
      <c r="G89" s="21" t="s">
        <v>16</v>
      </c>
      <c r="H89" s="21" t="s">
        <v>17</v>
      </c>
      <c r="I89" s="21" t="s">
        <v>18</v>
      </c>
      <c r="J89" s="21" t="s">
        <v>19</v>
      </c>
      <c r="K89" s="18"/>
      <c r="L89" s="18"/>
      <c r="M89" s="18"/>
      <c r="N89" s="18"/>
      <c r="O89" s="18"/>
      <c r="P89" s="18"/>
      <c r="Q89" s="1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ht="14.4" x14ac:dyDescent="0.25">
      <c r="A90" s="23" t="s">
        <v>20</v>
      </c>
      <c r="B90" s="15" t="s">
        <v>21</v>
      </c>
      <c r="C90" s="24">
        <f>SUMIFS($E$7:$E$88,$B$7:$B$88,"DAS",$D$7:$D$88,"&lt;&gt;VAGO")</f>
        <v>4</v>
      </c>
      <c r="D90" s="24">
        <f>SUMIFS($E$7:$E$88,$B$7:$B$88,"DAS",$D$7:$D$88,"VAGO")</f>
        <v>0</v>
      </c>
      <c r="E90" s="24">
        <f t="shared" ref="E90:E100" si="5">C90+D90</f>
        <v>4</v>
      </c>
      <c r="F90" s="25"/>
      <c r="G90" s="26">
        <f>SUMIF($B$7:$B$88,"DAS",$G$7:$G$88)</f>
        <v>0</v>
      </c>
      <c r="H90" s="26">
        <f>SUMIF($B$7:$B$88,"DAS",$H$7:$H$88)</f>
        <v>2600</v>
      </c>
      <c r="I90" s="26">
        <f>SUMIF($B$7:$B$88,"DAS",$I$7:$I$88)</f>
        <v>43360</v>
      </c>
      <c r="J90" s="26">
        <f>SUMIF($B$7:$B$88,"DAS",$J$7:$J$88)</f>
        <v>45960</v>
      </c>
      <c r="K90" s="27"/>
      <c r="L90" s="27"/>
      <c r="M90" s="27"/>
      <c r="N90" s="27"/>
      <c r="O90" s="27"/>
      <c r="P90" s="27"/>
      <c r="Q90" s="27"/>
    </row>
    <row r="91" spans="1:30" ht="14.4" x14ac:dyDescent="0.25">
      <c r="A91" s="23" t="s">
        <v>22</v>
      </c>
      <c r="B91" s="15" t="s">
        <v>23</v>
      </c>
      <c r="C91" s="24">
        <f>SUMIFS($E$7:$E$88,$B$7:$B$88,"DAS-1",$D$7:$D$88,"&lt;&gt;VAGO")</f>
        <v>0</v>
      </c>
      <c r="D91" s="24">
        <f>SUMIFS($E$7:$E$88,$B$7:$B$88,"DAS-1",$D$7:$D$88,"VAGO")</f>
        <v>0</v>
      </c>
      <c r="E91" s="24">
        <f t="shared" si="5"/>
        <v>0</v>
      </c>
      <c r="F91" s="28"/>
      <c r="G91" s="26">
        <f>SUMIF($B$7:$B$88,"DAS-1",$G$7:$G$88)</f>
        <v>0</v>
      </c>
      <c r="H91" s="26">
        <f>SUMIF($B$7:$B$88,"DAS-1",$H$7:$H$88)</f>
        <v>0</v>
      </c>
      <c r="I91" s="26">
        <f>SUMIF($B$7:$B$88,"DAS-1",$I$7:$I$88)</f>
        <v>0</v>
      </c>
      <c r="J91" s="26">
        <f>SUMIF($B$7:$B$88,"DAS-1",$J$7:$J$88)</f>
        <v>0</v>
      </c>
      <c r="K91" s="27"/>
      <c r="L91" s="27"/>
      <c r="M91" s="27"/>
      <c r="N91" s="27"/>
      <c r="O91" s="27"/>
      <c r="P91" s="27"/>
      <c r="Q91" s="27"/>
    </row>
    <row r="92" spans="1:30" ht="14.4" x14ac:dyDescent="0.25">
      <c r="A92" s="23" t="s">
        <v>24</v>
      </c>
      <c r="B92" s="15" t="s">
        <v>25</v>
      </c>
      <c r="C92" s="24">
        <f>SUMIFS($E$7:$E$88,$B$7:$B$88,"DAS-2",$D$7:$D$88,"&lt;&gt;VAGO")</f>
        <v>6</v>
      </c>
      <c r="D92" s="24">
        <f>SUMIFS($E$7:$E$88,$B$7:$B$88,"DAS-2",$D$7:$D$88,"VAGO")</f>
        <v>0</v>
      </c>
      <c r="E92" s="24">
        <f t="shared" si="5"/>
        <v>6</v>
      </c>
      <c r="F92" s="28"/>
      <c r="G92" s="26">
        <f>SUMIF($B$7:$B$88,"DAS-2",$G$7:$G$88)</f>
        <v>0</v>
      </c>
      <c r="H92" s="26">
        <f>SUMIF($B$7:$B$88,"DAS-2",$H$7:$H$88)</f>
        <v>7308.85</v>
      </c>
      <c r="I92" s="26">
        <f>SUMIF($B$7:$B$88,"DAS-2",$I$7:$I$88)</f>
        <v>35082.480000000003</v>
      </c>
      <c r="J92" s="26">
        <f>SUMIF($B$7:$B$88,"DAS-2",$J$7:$J$88)</f>
        <v>42391.329999999994</v>
      </c>
      <c r="K92" s="27"/>
      <c r="L92" s="27"/>
      <c r="M92" s="27"/>
      <c r="N92" s="27"/>
      <c r="O92" s="27"/>
      <c r="P92" s="27"/>
      <c r="Q92" s="27"/>
    </row>
    <row r="93" spans="1:30" ht="14.4" x14ac:dyDescent="0.25">
      <c r="A93" s="23" t="s">
        <v>26</v>
      </c>
      <c r="B93" s="15" t="s">
        <v>27</v>
      </c>
      <c r="C93" s="24">
        <f>SUMIFS($E$7:$E$88,$B$7:$B$88,"DAS-3",$D$7:$D$88,"&lt;&gt;VAGO")</f>
        <v>0</v>
      </c>
      <c r="D93" s="24">
        <f>SUMIFS($E$7:$E$88,$B$7:$B$88,"DAS-3",$D$7:$D$88,"VAGO")</f>
        <v>0</v>
      </c>
      <c r="E93" s="24">
        <f t="shared" si="5"/>
        <v>0</v>
      </c>
      <c r="F93" s="28"/>
      <c r="G93" s="26">
        <f>SUMIF($B$7:$B$88,"DAS-3",$G$7:$G$88)</f>
        <v>0</v>
      </c>
      <c r="H93" s="26">
        <f>SUMIF($B$7:$B$88,"DAS-3",$H$7:$H$88)</f>
        <v>0</v>
      </c>
      <c r="I93" s="26">
        <f>SUMIF($B$7:$B$88,"DAS-3",$I$7:$I$88)</f>
        <v>0</v>
      </c>
      <c r="J93" s="26">
        <f>SUMIF($B$7:$B$88,"DAS-3",$J$7:$J$88)</f>
        <v>0</v>
      </c>
      <c r="K93" s="27"/>
      <c r="L93" s="27"/>
      <c r="M93" s="27"/>
      <c r="N93" s="27"/>
      <c r="O93" s="27"/>
      <c r="P93" s="27"/>
      <c r="Q93" s="27"/>
    </row>
    <row r="94" spans="1:30" ht="14.4" x14ac:dyDescent="0.25">
      <c r="A94" s="29" t="s">
        <v>28</v>
      </c>
      <c r="B94" s="15" t="s">
        <v>29</v>
      </c>
      <c r="C94" s="24">
        <f>SUMIFS($E$7:$E$88,$B$7:$B$88,"DAS-4",$D$7:$D$88,"&lt;&gt;VAGO")</f>
        <v>8</v>
      </c>
      <c r="D94" s="24">
        <f>SUMIFS($E$7:$E$88,$B$7:$B$88,"DAS-4",$D$7:$D$88,"VAGO")</f>
        <v>3</v>
      </c>
      <c r="E94" s="24">
        <f t="shared" si="5"/>
        <v>11</v>
      </c>
      <c r="F94" s="30"/>
      <c r="G94" s="26">
        <f>SUMIF($B$7:$B$88,"DAS-4",$G$7:$G$88)</f>
        <v>0</v>
      </c>
      <c r="H94" s="26">
        <f>SUMIF($B$7:$B$88,"DAS-4",$H$7:$H$88)</f>
        <v>9036.4</v>
      </c>
      <c r="I94" s="26">
        <f>SUMIF($B$7:$B$88,"DAS-4",$I$7:$I$88)</f>
        <v>36145.599999999999</v>
      </c>
      <c r="J94" s="26">
        <f>SUMIF($B$7:$B$88,"DAS-4",$J$7:$J$88)</f>
        <v>45182</v>
      </c>
      <c r="K94" s="27"/>
      <c r="L94" s="27"/>
      <c r="M94" s="27"/>
      <c r="N94" s="27"/>
      <c r="O94" s="27"/>
      <c r="P94" s="27"/>
      <c r="Q94" s="27"/>
    </row>
    <row r="95" spans="1:30" ht="14.4" x14ac:dyDescent="0.25">
      <c r="A95" s="29" t="s">
        <v>30</v>
      </c>
      <c r="B95" s="15" t="s">
        <v>31</v>
      </c>
      <c r="C95" s="24">
        <f>SUMIFS($E$7:$E$88,$B$7:$B$88,"DAS-5",$D$7:$D$88,"&lt;&gt;VAGO")</f>
        <v>5</v>
      </c>
      <c r="D95" s="24">
        <f>SUMIFS($E$7:$E$88,$B$7:$B$88,"DAS-5",$D$7:$D$88,"VAGO")</f>
        <v>0</v>
      </c>
      <c r="E95" s="24">
        <f t="shared" si="5"/>
        <v>5</v>
      </c>
      <c r="F95" s="30"/>
      <c r="G95" s="26">
        <f>SUMIF($B$7:$B$88,"DAS-5",$G$7:$G$88)</f>
        <v>0</v>
      </c>
      <c r="H95" s="26">
        <f>SUMIF($B$7:$B$88,"DAS-5",$H$7:$H$88)</f>
        <v>4651.1000000000004</v>
      </c>
      <c r="I95" s="26">
        <f>SUMIF($B$7:$B$88,"DAS-5",$I$7:$I$88)</f>
        <v>18604.349999999999</v>
      </c>
      <c r="J95" s="26">
        <f>SUMIF($B$7:$B$88,"DAS-5",$J$7:$J$88)</f>
        <v>23255.45</v>
      </c>
      <c r="K95" s="27"/>
      <c r="L95" s="27"/>
      <c r="M95" s="27"/>
      <c r="N95" s="27"/>
      <c r="O95" s="27"/>
      <c r="P95" s="27"/>
      <c r="Q95" s="27"/>
    </row>
    <row r="96" spans="1:30" ht="14.4" x14ac:dyDescent="0.25">
      <c r="A96" s="29" t="s">
        <v>32</v>
      </c>
      <c r="B96" s="15" t="s">
        <v>33</v>
      </c>
      <c r="C96" s="24">
        <f>SUMIFS($E$7:$E$88,$B$7:$B$88,"CAA-1",$D$7:$D$88,"&lt;&gt;VAGO")</f>
        <v>22</v>
      </c>
      <c r="D96" s="24">
        <f>SUMIFS($E$7:$E$88,$B$7:$B$88,"CAA-1",$D$7:$D$88,"VAGO")</f>
        <v>0</v>
      </c>
      <c r="E96" s="24">
        <f t="shared" si="5"/>
        <v>22</v>
      </c>
      <c r="F96" s="30"/>
      <c r="G96" s="26">
        <f>SUMIF($B$7:$B$88,"CAA-1",$G$7:$G$88)</f>
        <v>0</v>
      </c>
      <c r="H96" s="26">
        <f>SUMIF($B$7:$B$88,"CAA-1",$H$7:$H$88)</f>
        <v>17760.380000000008</v>
      </c>
      <c r="I96" s="26">
        <f>SUMIF($B$7:$B$88,"CAA-1",$I$7:$I$88)</f>
        <v>71041.959999999992</v>
      </c>
      <c r="J96" s="26">
        <f>SUMIF($B$7:$B$88,"CAA-1",$J$7:$J$88)</f>
        <v>88802.340000000011</v>
      </c>
      <c r="K96" s="27"/>
      <c r="L96" s="27"/>
      <c r="M96" s="27"/>
      <c r="N96" s="27"/>
      <c r="O96" s="27"/>
      <c r="P96" s="27"/>
      <c r="Q96" s="27"/>
    </row>
    <row r="97" spans="1:30" ht="14.4" x14ac:dyDescent="0.25">
      <c r="A97" s="29" t="s">
        <v>34</v>
      </c>
      <c r="B97" s="15" t="s">
        <v>35</v>
      </c>
      <c r="C97" s="24">
        <f>SUMIFS($E$7:$E$88,$B$7:$B$88,"CAA-2",$D$7:$D$88,"&lt;&gt;VAGO")</f>
        <v>9</v>
      </c>
      <c r="D97" s="24">
        <f>SUMIFS($E$7:$E$88,$B$7:$B$88,"CAA-2",$D$7:$D$88,"VAGO")</f>
        <v>1</v>
      </c>
      <c r="E97" s="24">
        <f t="shared" si="5"/>
        <v>10</v>
      </c>
      <c r="F97" s="30"/>
      <c r="G97" s="26">
        <f>SUMIF($B$7:$B$88,"CAA-2",$G$7:$G$88)</f>
        <v>0</v>
      </c>
      <c r="H97" s="26">
        <f>SUMIF($B$7:$B$88,"CAA-2",$H$7:$H$88)</f>
        <v>5979.9600000000009</v>
      </c>
      <c r="I97" s="26">
        <f>SUMIF($B$7:$B$88,"CAA-2",$I$7:$I$88)</f>
        <v>23919.93</v>
      </c>
      <c r="J97" s="26">
        <f>SUMIF($B$7:$B$88,"CAA-2",$J$7:$J$88)</f>
        <v>29899.889999999996</v>
      </c>
      <c r="K97" s="27"/>
      <c r="L97" s="27"/>
      <c r="M97" s="27"/>
      <c r="N97" s="27"/>
      <c r="O97" s="27"/>
      <c r="P97" s="27"/>
      <c r="Q97" s="27"/>
    </row>
    <row r="98" spans="1:30" ht="14.4" x14ac:dyDescent="0.25">
      <c r="A98" s="29" t="s">
        <v>36</v>
      </c>
      <c r="B98" s="15" t="s">
        <v>37</v>
      </c>
      <c r="C98" s="24">
        <f>SUMIFS($E$7:$E$88,$B$7:$B$88,"CAA-3",$D$7:$D$88,"&lt;&gt;VAGO")</f>
        <v>7</v>
      </c>
      <c r="D98" s="24">
        <f>SUMIFS($E$7:$E$88,$B$7:$B$88,"CAA-3",$D$7:$D$88,"VAGO")</f>
        <v>4</v>
      </c>
      <c r="E98" s="24">
        <f t="shared" si="5"/>
        <v>11</v>
      </c>
      <c r="F98" s="28"/>
      <c r="G98" s="26">
        <f>SUMIF($B$7:$B$88,"CAA-3",$G$7:$G$88)</f>
        <v>0</v>
      </c>
      <c r="H98" s="26">
        <f>SUMIF($B$7:$B$88,"CAA-3",$H$7:$H$88)</f>
        <v>3023.2299999999996</v>
      </c>
      <c r="I98" s="26">
        <f>SUMIF($B$7:$B$88,"CAA-3",$I$7:$I$88)</f>
        <v>12092.849999999999</v>
      </c>
      <c r="J98" s="26">
        <f>SUMIF($B$7:$B$88,"CAA-3",$J$7:$J$88)</f>
        <v>15116.080000000002</v>
      </c>
      <c r="K98" s="27"/>
      <c r="L98" s="27"/>
      <c r="M98" s="27"/>
      <c r="N98" s="27"/>
      <c r="O98" s="27"/>
      <c r="P98" s="27"/>
      <c r="Q98" s="27"/>
    </row>
    <row r="99" spans="1:30" ht="14.4" x14ac:dyDescent="0.25">
      <c r="A99" s="29" t="s">
        <v>38</v>
      </c>
      <c r="B99" s="15" t="s">
        <v>39</v>
      </c>
      <c r="C99" s="24">
        <f>SUMIFS($E$7:$E$88,$B$7:$B$88,"CAA-4",$D$7:$D$88,"&lt;&gt;VAGO")</f>
        <v>0</v>
      </c>
      <c r="D99" s="24">
        <f>SUMIFS($E$7:$E$88,$B$7:$B$88,"CAA-4",$D$7:$D$88,"VAGO")</f>
        <v>0</v>
      </c>
      <c r="E99" s="24">
        <f>C99+D99</f>
        <v>0</v>
      </c>
      <c r="F99" s="28"/>
      <c r="G99" s="26">
        <f>SUMIF($B$7:$B$88,"CAA-4",$G$7:$G$88)</f>
        <v>0</v>
      </c>
      <c r="H99" s="26">
        <f>SUMIF($B$7:$B$88,"CAA-4",$H$7:$H$88)</f>
        <v>0</v>
      </c>
      <c r="I99" s="26">
        <f>SUMIF($B$7:$B$88,"CAA-4",$I$7:$I$88)</f>
        <v>0</v>
      </c>
      <c r="J99" s="26">
        <f>SUMIF($B$7:$B$88,"CAA-4",$J$7:$J$88)</f>
        <v>0</v>
      </c>
      <c r="K99" s="27"/>
      <c r="L99" s="27"/>
      <c r="M99" s="27"/>
      <c r="N99" s="27"/>
      <c r="O99" s="27"/>
      <c r="P99" s="27"/>
      <c r="Q99" s="27"/>
    </row>
    <row r="100" spans="1:30" ht="14.4" x14ac:dyDescent="0.25">
      <c r="A100" s="29" t="s">
        <v>40</v>
      </c>
      <c r="B100" s="15" t="s">
        <v>41</v>
      </c>
      <c r="C100" s="24">
        <f>SUMIFS($E$7:$E$88,$B$7:$B$88,"CAA-5",$D$7:$D$88,"&lt;&gt;VAGO")</f>
        <v>7</v>
      </c>
      <c r="D100" s="24">
        <f>SUMIFS($E$7:$E$88,$B$7:$B$88,"CAA-5",$D$7:$D$88,"VAGO")</f>
        <v>4</v>
      </c>
      <c r="E100" s="24">
        <f t="shared" si="5"/>
        <v>11</v>
      </c>
      <c r="F100" s="28"/>
      <c r="G100" s="26">
        <f>SUMIF($B$7:$B$88,"CAA-5",$G$7:$G$88)</f>
        <v>0</v>
      </c>
      <c r="H100" s="26">
        <f>SUMIF($B$7:$B$88,"CAA-5",$H$7:$H$88)</f>
        <v>1627.9199999999998</v>
      </c>
      <c r="I100" s="26">
        <f>SUMIF($B$7:$B$88,"CAA-5",$I$7:$I$88)</f>
        <v>6511.5400000000009</v>
      </c>
      <c r="J100" s="26">
        <f>SUMIF($B$7:$B$88,"CAA-5",$J$7:$J$88)</f>
        <v>8139.4599999999991</v>
      </c>
      <c r="K100" s="27"/>
      <c r="L100" s="27"/>
      <c r="M100" s="27"/>
      <c r="N100" s="27"/>
      <c r="O100" s="27"/>
      <c r="P100" s="27"/>
      <c r="Q100" s="27"/>
    </row>
    <row r="101" spans="1:30" ht="14.4" x14ac:dyDescent="0.25">
      <c r="A101" s="20" t="s">
        <v>42</v>
      </c>
      <c r="B101" s="22"/>
      <c r="C101" s="21">
        <f>SUM(C90:C100)</f>
        <v>68</v>
      </c>
      <c r="D101" s="21">
        <f>SUM(D90:D100)</f>
        <v>12</v>
      </c>
      <c r="E101" s="21">
        <f>SUM(E90:E100)</f>
        <v>80</v>
      </c>
      <c r="F101" s="22"/>
      <c r="G101" s="31">
        <f t="shared" ref="G101:J101" si="6">SUM(G90:G100)</f>
        <v>0</v>
      </c>
      <c r="H101" s="31">
        <f t="shared" si="6"/>
        <v>51987.840000000011</v>
      </c>
      <c r="I101" s="31">
        <f t="shared" si="6"/>
        <v>246758.71000000002</v>
      </c>
      <c r="J101" s="31">
        <f t="shared" si="6"/>
        <v>298746.55000000005</v>
      </c>
      <c r="K101" s="27"/>
      <c r="L101" s="27"/>
      <c r="M101" s="27"/>
      <c r="N101" s="27"/>
      <c r="O101" s="27"/>
      <c r="P101" s="27"/>
      <c r="Q101" s="27"/>
    </row>
    <row r="102" spans="1:30" ht="45.75" customHeight="1" x14ac:dyDescent="0.25">
      <c r="A102" s="27"/>
      <c r="B102" s="27"/>
      <c r="C102" s="27"/>
      <c r="D102" s="27"/>
      <c r="E102" s="27"/>
      <c r="F102" s="27"/>
      <c r="G102" s="27"/>
      <c r="H102" s="18"/>
      <c r="I102" s="18"/>
      <c r="J102" s="32"/>
      <c r="K102" s="27"/>
      <c r="L102" s="27"/>
      <c r="M102" s="27"/>
      <c r="N102" s="27"/>
      <c r="O102" s="27"/>
      <c r="P102" s="27"/>
      <c r="Q102" s="27"/>
    </row>
    <row r="103" spans="1:30" ht="14.4" x14ac:dyDescent="0.25">
      <c r="A103" s="74" t="s">
        <v>43</v>
      </c>
      <c r="B103" s="66"/>
      <c r="C103" s="66"/>
      <c r="D103" s="66"/>
      <c r="E103" s="66"/>
      <c r="F103" s="66"/>
      <c r="G103" s="66"/>
      <c r="H103" s="66"/>
      <c r="I103" s="67"/>
      <c r="J103" s="27"/>
      <c r="K103" s="6"/>
      <c r="L103" s="27"/>
      <c r="M103" s="27"/>
      <c r="N103" s="27"/>
      <c r="O103" s="27"/>
      <c r="P103" s="27"/>
      <c r="Q103" s="27"/>
    </row>
    <row r="104" spans="1:30" ht="27.6" x14ac:dyDescent="0.25">
      <c r="A104" s="9" t="s">
        <v>44</v>
      </c>
      <c r="B104" s="9" t="s">
        <v>45</v>
      </c>
      <c r="C104" s="9" t="s">
        <v>46</v>
      </c>
      <c r="D104" s="9" t="s">
        <v>47</v>
      </c>
      <c r="E104" s="9" t="s">
        <v>48</v>
      </c>
      <c r="F104" s="9" t="s">
        <v>49</v>
      </c>
      <c r="G104" s="9" t="s">
        <v>50</v>
      </c>
      <c r="H104" s="9" t="s">
        <v>51</v>
      </c>
      <c r="I104" s="9" t="s">
        <v>52</v>
      </c>
      <c r="J104" s="33"/>
      <c r="K104" s="6"/>
      <c r="L104" s="33"/>
      <c r="M104" s="33"/>
      <c r="N104" s="33"/>
      <c r="O104" s="33"/>
      <c r="P104" s="33"/>
      <c r="Q104" s="33"/>
      <c r="R104" s="34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</row>
    <row r="105" spans="1:30" ht="14.4" x14ac:dyDescent="0.25">
      <c r="A105" s="13"/>
      <c r="B105" s="35"/>
      <c r="C105" s="14"/>
      <c r="D105" s="14"/>
      <c r="E105" s="15">
        <v>1</v>
      </c>
      <c r="F105" s="36"/>
      <c r="G105" s="16">
        <v>0</v>
      </c>
      <c r="H105" s="16">
        <v>0</v>
      </c>
      <c r="I105" s="17">
        <f t="shared" ref="I105:I114" si="7">SUM(G105:H105)</f>
        <v>0</v>
      </c>
      <c r="J105" s="27"/>
      <c r="K105" s="18"/>
      <c r="L105" s="18"/>
      <c r="M105" s="18"/>
      <c r="N105" s="18"/>
      <c r="O105" s="18"/>
      <c r="P105" s="18"/>
      <c r="Q105" s="1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ht="14.4" x14ac:dyDescent="0.25">
      <c r="A106" s="13"/>
      <c r="B106" s="35"/>
      <c r="C106" s="14"/>
      <c r="D106" s="14"/>
      <c r="E106" s="15">
        <v>1</v>
      </c>
      <c r="F106" s="36"/>
      <c r="G106" s="16">
        <v>0</v>
      </c>
      <c r="H106" s="16">
        <v>0</v>
      </c>
      <c r="I106" s="17">
        <f t="shared" si="7"/>
        <v>0</v>
      </c>
      <c r="J106" s="27"/>
      <c r="K106" s="18"/>
      <c r="L106" s="18"/>
      <c r="M106" s="18"/>
      <c r="N106" s="18"/>
      <c r="O106" s="18"/>
      <c r="P106" s="18"/>
      <c r="Q106" s="1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ht="14.4" x14ac:dyDescent="0.25">
      <c r="A107" s="13"/>
      <c r="B107" s="35"/>
      <c r="C107" s="14"/>
      <c r="D107" s="14"/>
      <c r="E107" s="15">
        <v>1</v>
      </c>
      <c r="F107" s="13"/>
      <c r="G107" s="16">
        <v>0</v>
      </c>
      <c r="H107" s="16">
        <v>0</v>
      </c>
      <c r="I107" s="17">
        <f t="shared" si="7"/>
        <v>0</v>
      </c>
      <c r="J107" s="27"/>
      <c r="K107" s="18"/>
      <c r="L107" s="18"/>
      <c r="M107" s="18"/>
      <c r="N107" s="18"/>
      <c r="O107" s="18"/>
      <c r="P107" s="18"/>
      <c r="Q107" s="1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ht="14.4" x14ac:dyDescent="0.25">
      <c r="A108" s="13"/>
      <c r="B108" s="35"/>
      <c r="C108" s="14"/>
      <c r="D108" s="14"/>
      <c r="E108" s="15">
        <v>1</v>
      </c>
      <c r="F108" s="13"/>
      <c r="G108" s="16">
        <v>0</v>
      </c>
      <c r="H108" s="16">
        <v>0</v>
      </c>
      <c r="I108" s="17">
        <f t="shared" si="7"/>
        <v>0</v>
      </c>
      <c r="J108" s="27"/>
      <c r="K108" s="18"/>
      <c r="L108" s="18"/>
      <c r="M108" s="18"/>
      <c r="N108" s="18"/>
      <c r="O108" s="18"/>
      <c r="P108" s="18"/>
      <c r="Q108" s="1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ht="14.4" x14ac:dyDescent="0.25">
      <c r="A109" s="13"/>
      <c r="B109" s="35"/>
      <c r="C109" s="14"/>
      <c r="D109" s="14"/>
      <c r="E109" s="15">
        <v>1</v>
      </c>
      <c r="F109" s="13"/>
      <c r="G109" s="16">
        <v>0</v>
      </c>
      <c r="H109" s="16">
        <v>0</v>
      </c>
      <c r="I109" s="17">
        <f t="shared" si="7"/>
        <v>0</v>
      </c>
      <c r="J109" s="27"/>
      <c r="K109" s="18"/>
      <c r="L109" s="18"/>
      <c r="M109" s="18"/>
      <c r="N109" s="18"/>
      <c r="O109" s="18"/>
      <c r="P109" s="18"/>
      <c r="Q109" s="1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ht="14.4" x14ac:dyDescent="0.25">
      <c r="A110" s="13"/>
      <c r="B110" s="35"/>
      <c r="C110" s="14"/>
      <c r="D110" s="14"/>
      <c r="E110" s="15">
        <v>1</v>
      </c>
      <c r="F110" s="13"/>
      <c r="G110" s="16">
        <v>0</v>
      </c>
      <c r="H110" s="16">
        <v>0</v>
      </c>
      <c r="I110" s="17">
        <f t="shared" si="7"/>
        <v>0</v>
      </c>
      <c r="J110" s="27"/>
      <c r="K110" s="18"/>
      <c r="L110" s="18"/>
      <c r="M110" s="18"/>
      <c r="N110" s="18"/>
      <c r="O110" s="18"/>
      <c r="P110" s="18"/>
      <c r="Q110" s="1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ht="14.4" x14ac:dyDescent="0.25">
      <c r="A111" s="13"/>
      <c r="B111" s="35"/>
      <c r="C111" s="14"/>
      <c r="D111" s="14"/>
      <c r="E111" s="15">
        <v>1</v>
      </c>
      <c r="F111" s="13"/>
      <c r="G111" s="16">
        <v>0</v>
      </c>
      <c r="H111" s="16">
        <v>0</v>
      </c>
      <c r="I111" s="17">
        <f t="shared" si="7"/>
        <v>0</v>
      </c>
      <c r="J111" s="27"/>
      <c r="K111" s="18"/>
      <c r="L111" s="18"/>
      <c r="M111" s="18"/>
      <c r="N111" s="18"/>
      <c r="O111" s="18"/>
      <c r="P111" s="18"/>
      <c r="Q111" s="1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ht="14.4" x14ac:dyDescent="0.25">
      <c r="A112" s="13"/>
      <c r="B112" s="35"/>
      <c r="C112" s="14"/>
      <c r="D112" s="14"/>
      <c r="E112" s="15">
        <v>1</v>
      </c>
      <c r="F112" s="13"/>
      <c r="G112" s="16">
        <v>0</v>
      </c>
      <c r="H112" s="16">
        <v>0</v>
      </c>
      <c r="I112" s="17">
        <f t="shared" si="7"/>
        <v>0</v>
      </c>
      <c r="J112" s="27"/>
      <c r="K112" s="18"/>
      <c r="L112" s="18"/>
      <c r="M112" s="18"/>
      <c r="N112" s="18"/>
      <c r="O112" s="18"/>
      <c r="P112" s="18"/>
      <c r="Q112" s="1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ht="14.4" x14ac:dyDescent="0.25">
      <c r="A113" s="13"/>
      <c r="B113" s="35"/>
      <c r="C113" s="14"/>
      <c r="D113" s="14"/>
      <c r="E113" s="15">
        <v>1</v>
      </c>
      <c r="F113" s="13"/>
      <c r="G113" s="16">
        <v>0</v>
      </c>
      <c r="H113" s="16">
        <v>0</v>
      </c>
      <c r="I113" s="17">
        <f t="shared" si="7"/>
        <v>0</v>
      </c>
      <c r="J113" s="27"/>
      <c r="K113" s="18"/>
      <c r="L113" s="18"/>
      <c r="M113" s="18"/>
      <c r="N113" s="18"/>
      <c r="O113" s="18"/>
      <c r="P113" s="18"/>
      <c r="Q113" s="1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ht="14.4" x14ac:dyDescent="0.25">
      <c r="A114" s="13"/>
      <c r="B114" s="35"/>
      <c r="C114" s="14"/>
      <c r="D114" s="14"/>
      <c r="E114" s="15">
        <v>1</v>
      </c>
      <c r="F114" s="13"/>
      <c r="G114" s="16">
        <v>0</v>
      </c>
      <c r="H114" s="16">
        <v>0</v>
      </c>
      <c r="I114" s="17">
        <f t="shared" si="7"/>
        <v>0</v>
      </c>
      <c r="J114" s="27"/>
      <c r="K114" s="18"/>
      <c r="L114" s="18"/>
      <c r="M114" s="18"/>
      <c r="N114" s="18"/>
      <c r="O114" s="18"/>
      <c r="P114" s="18"/>
      <c r="Q114" s="1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ht="41.4" x14ac:dyDescent="0.25">
      <c r="A115" s="20" t="s">
        <v>53</v>
      </c>
      <c r="B115" s="20" t="s">
        <v>54</v>
      </c>
      <c r="C115" s="21" t="s">
        <v>55</v>
      </c>
      <c r="D115" s="21" t="s">
        <v>56</v>
      </c>
      <c r="E115" s="21" t="s">
        <v>57</v>
      </c>
      <c r="F115" s="37"/>
      <c r="G115" s="21" t="s">
        <v>58</v>
      </c>
      <c r="H115" s="21" t="s">
        <v>59</v>
      </c>
      <c r="I115" s="21" t="s">
        <v>60</v>
      </c>
      <c r="J115" s="27"/>
      <c r="K115" s="6"/>
      <c r="L115" s="6"/>
      <c r="M115" s="6"/>
      <c r="N115" s="6"/>
      <c r="O115" s="6"/>
      <c r="P115" s="6"/>
      <c r="Q115" s="6"/>
      <c r="R115" s="38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</row>
    <row r="116" spans="1:30" ht="14.4" x14ac:dyDescent="0.25">
      <c r="A116" s="23" t="s">
        <v>61</v>
      </c>
      <c r="B116" s="39" t="s">
        <v>62</v>
      </c>
      <c r="C116" s="24">
        <f>SUMIFS($E$105:$E$114,$B$105:$B$114,"FDA",$D$105:$D$114,"&lt;&gt;VAGO")</f>
        <v>0</v>
      </c>
      <c r="D116" s="24">
        <f>SUMIFS($E$105:$E$114,$B$105:$B$114,"FDA",$D$105:$D$114,"VAGO")</f>
        <v>0</v>
      </c>
      <c r="E116" s="24">
        <f t="shared" ref="E116:E120" si="8">C116+D116</f>
        <v>0</v>
      </c>
      <c r="F116" s="25"/>
      <c r="G116" s="17">
        <f>SUMIF($B$105:$B$114,"FDA",$G$105:$G$114)</f>
        <v>0</v>
      </c>
      <c r="H116" s="17">
        <f>SUMIF($B$105:$B$114,"FDA",$H$105:$H$114)</f>
        <v>0</v>
      </c>
      <c r="I116" s="17">
        <f>SUMIF($B$105:$B$114,"FDA",$I$105:$I$114)</f>
        <v>0</v>
      </c>
      <c r="J116" s="18"/>
      <c r="K116" s="6"/>
      <c r="L116" s="18"/>
      <c r="M116" s="18"/>
      <c r="N116" s="18"/>
      <c r="O116" s="18"/>
      <c r="P116" s="18"/>
      <c r="Q116" s="1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ht="14.4" x14ac:dyDescent="0.25">
      <c r="A117" s="23" t="s">
        <v>63</v>
      </c>
      <c r="B117" s="39" t="s">
        <v>64</v>
      </c>
      <c r="C117" s="24">
        <f>SUMIFS($E$105:$E$114,$B$105:$B$114,"FDA-1",$D$105:$D$114,"&lt;&gt;VAGO")</f>
        <v>0</v>
      </c>
      <c r="D117" s="24">
        <f>SUMIFS($E$105:$E$114,$B$105:$B$114,"FDA-1",$D$105:$D$114,"VAGO")</f>
        <v>0</v>
      </c>
      <c r="E117" s="24">
        <f t="shared" si="8"/>
        <v>0</v>
      </c>
      <c r="F117" s="25"/>
      <c r="G117" s="17">
        <f>SUMIF($B$105:$B$114,"FDA-1",$G$105:$G$114)</f>
        <v>0</v>
      </c>
      <c r="H117" s="17">
        <f>SUMIF($B$105:$B$114,"FDA-1",$H$105:$H$114)</f>
        <v>0</v>
      </c>
      <c r="I117" s="17">
        <f>SUMIF($B$105:$B$114,"FDA-1",$I$105:$I$114)</f>
        <v>0</v>
      </c>
      <c r="J117" s="18"/>
      <c r="K117" s="6"/>
      <c r="L117" s="18"/>
      <c r="M117" s="18"/>
      <c r="N117" s="18"/>
      <c r="O117" s="18"/>
      <c r="P117" s="18"/>
      <c r="Q117" s="1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ht="14.4" x14ac:dyDescent="0.25">
      <c r="A118" s="23" t="s">
        <v>65</v>
      </c>
      <c r="B118" s="39" t="s">
        <v>66</v>
      </c>
      <c r="C118" s="24">
        <f>SUMIFS($E$105:$E$114,$B$105:$B$114,"FDA-2",$D$105:$D$114,"&lt;&gt;VAGO")</f>
        <v>0</v>
      </c>
      <c r="D118" s="24">
        <f>SUMIFS($E$105:$E$114,$B$105:$B$114,"FDA-2",$D$105:$D$114,"VAGO")</f>
        <v>0</v>
      </c>
      <c r="E118" s="24">
        <f t="shared" si="8"/>
        <v>0</v>
      </c>
      <c r="F118" s="28"/>
      <c r="G118" s="17">
        <f>SUMIF($B$105:$B$114,"FDA-2",$G$105:$G$114)</f>
        <v>0</v>
      </c>
      <c r="H118" s="17">
        <f>SUMIF($B$105:$B$114,"FDA-2",$H$105:$H$114)</f>
        <v>0</v>
      </c>
      <c r="I118" s="17">
        <f>SUMIF($B$105:$B$114,"FDA-2",$I$105:$I$114)</f>
        <v>0</v>
      </c>
      <c r="J118" s="18"/>
      <c r="K118" s="6"/>
      <c r="L118" s="18"/>
      <c r="M118" s="18"/>
      <c r="N118" s="18"/>
      <c r="O118" s="18"/>
      <c r="P118" s="18"/>
      <c r="Q118" s="1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ht="14.4" x14ac:dyDescent="0.25">
      <c r="A119" s="23" t="s">
        <v>67</v>
      </c>
      <c r="B119" s="39" t="s">
        <v>68</v>
      </c>
      <c r="C119" s="24">
        <f>SUMIFS($E$105:$E$114,$B$105:$B$114,"FDA-3",$D$105:$D$114,"&lt;&gt;VAGO")</f>
        <v>0</v>
      </c>
      <c r="D119" s="24">
        <f>SUMIFS($E$105:$E$114,$B$105:$B$114,"FDA-3",$D$105:$D$114,"VAGO")</f>
        <v>0</v>
      </c>
      <c r="E119" s="24">
        <f t="shared" si="8"/>
        <v>0</v>
      </c>
      <c r="F119" s="30"/>
      <c r="G119" s="17">
        <f>SUMIF($B$105:$B$114,"FDA-3",$G$105:$G$114)</f>
        <v>0</v>
      </c>
      <c r="H119" s="17">
        <f>SUMIF($B$105:$B$114,"FDA-3",$H$105:$H$114)</f>
        <v>0</v>
      </c>
      <c r="I119" s="17">
        <f>SUMIF($B$105:$B$114,"FDA-3",$I$105:$I$114)</f>
        <v>0</v>
      </c>
      <c r="J119" s="18"/>
      <c r="K119" s="6"/>
      <c r="L119" s="18"/>
      <c r="M119" s="18"/>
      <c r="N119" s="18"/>
      <c r="O119" s="18"/>
      <c r="P119" s="18"/>
      <c r="Q119" s="1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ht="14.4" x14ac:dyDescent="0.25">
      <c r="A120" s="23" t="s">
        <v>69</v>
      </c>
      <c r="B120" s="39" t="s">
        <v>70</v>
      </c>
      <c r="C120" s="24">
        <f>SUMIFS($E$105:$E$114,$B$105:$B$114,"FDA-4",$D$105:$D$114,"&lt;&gt;VAGO")</f>
        <v>0</v>
      </c>
      <c r="D120" s="24">
        <f>SUMIFS($E$105:$E$114,$B$105:$B$114,"FDA-4",$D$105:$D$114,"VAGO")</f>
        <v>0</v>
      </c>
      <c r="E120" s="24">
        <f t="shared" si="8"/>
        <v>0</v>
      </c>
      <c r="F120" s="28"/>
      <c r="G120" s="17">
        <f>SUMIF($B$105:$B$114,"FDA-4",$G$105:$G$114)</f>
        <v>0</v>
      </c>
      <c r="H120" s="17">
        <f>SUMIF($B$105:$B$114,"FDA-4",$H$105:$H$114)</f>
        <v>0</v>
      </c>
      <c r="I120" s="17">
        <f>SUMIF($B$105:$B$114,"FDA-4",$I$105:$I$114)</f>
        <v>0</v>
      </c>
      <c r="J120" s="18"/>
      <c r="K120" s="6"/>
      <c r="L120" s="18"/>
      <c r="M120" s="18"/>
      <c r="N120" s="18"/>
      <c r="O120" s="18"/>
      <c r="P120" s="18"/>
      <c r="Q120" s="1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ht="27.6" x14ac:dyDescent="0.25">
      <c r="A121" s="20" t="s">
        <v>71</v>
      </c>
      <c r="B121" s="37"/>
      <c r="C121" s="21">
        <f t="shared" ref="C121:E121" si="9">SUM(C117:C120)</f>
        <v>0</v>
      </c>
      <c r="D121" s="21">
        <f t="shared" si="9"/>
        <v>0</v>
      </c>
      <c r="E121" s="21">
        <f t="shared" si="9"/>
        <v>0</v>
      </c>
      <c r="F121" s="37"/>
      <c r="G121" s="40">
        <f t="shared" ref="G121:I121" si="10">SUM(G116:G120)</f>
        <v>0</v>
      </c>
      <c r="H121" s="40">
        <f t="shared" si="10"/>
        <v>0</v>
      </c>
      <c r="I121" s="40">
        <f t="shared" si="10"/>
        <v>0</v>
      </c>
      <c r="J121" s="18"/>
      <c r="K121" s="6"/>
      <c r="L121" s="18"/>
      <c r="M121" s="18"/>
      <c r="N121" s="18"/>
      <c r="O121" s="18"/>
      <c r="P121" s="18"/>
      <c r="Q121" s="1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ht="45" customHeight="1" x14ac:dyDescent="0.25">
      <c r="A122" s="32"/>
      <c r="B122" s="32"/>
      <c r="C122" s="32"/>
      <c r="D122" s="32"/>
      <c r="E122" s="32"/>
      <c r="F122" s="32"/>
      <c r="G122" s="32"/>
      <c r="H122" s="32"/>
      <c r="I122" s="6"/>
      <c r="J122" s="18"/>
      <c r="K122" s="6"/>
      <c r="L122" s="18"/>
      <c r="M122" s="18"/>
      <c r="N122" s="18"/>
      <c r="O122" s="18"/>
      <c r="P122" s="18"/>
      <c r="Q122" s="1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ht="14.4" x14ac:dyDescent="0.25">
      <c r="A123" s="74" t="s">
        <v>72</v>
      </c>
      <c r="B123" s="66"/>
      <c r="C123" s="66"/>
      <c r="D123" s="66"/>
      <c r="E123" s="66"/>
      <c r="F123" s="66"/>
      <c r="G123" s="66"/>
      <c r="H123" s="66"/>
      <c r="I123" s="67"/>
      <c r="J123" s="18"/>
      <c r="K123" s="6"/>
      <c r="L123" s="18"/>
      <c r="M123" s="18"/>
      <c r="N123" s="18"/>
      <c r="O123" s="18"/>
      <c r="P123" s="18"/>
      <c r="Q123" s="1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ht="27.6" x14ac:dyDescent="0.25">
      <c r="A124" s="41" t="s">
        <v>73</v>
      </c>
      <c r="B124" s="9" t="s">
        <v>74</v>
      </c>
      <c r="C124" s="9" t="s">
        <v>75</v>
      </c>
      <c r="D124" s="9" t="s">
        <v>76</v>
      </c>
      <c r="E124" s="9" t="s">
        <v>77</v>
      </c>
      <c r="F124" s="9" t="s">
        <v>78</v>
      </c>
      <c r="G124" s="9" t="s">
        <v>79</v>
      </c>
      <c r="H124" s="9" t="s">
        <v>80</v>
      </c>
      <c r="I124" s="9" t="s">
        <v>81</v>
      </c>
      <c r="J124" s="6"/>
      <c r="K124" s="6"/>
      <c r="L124" s="6"/>
      <c r="M124" s="6"/>
      <c r="N124" s="6"/>
      <c r="O124" s="6"/>
      <c r="P124" s="6"/>
      <c r="Q124" s="6"/>
      <c r="R124" s="34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</row>
    <row r="125" spans="1:30" ht="14.4" x14ac:dyDescent="0.25">
      <c r="A125" s="42"/>
      <c r="B125" s="43"/>
      <c r="C125" s="43"/>
      <c r="D125" s="14"/>
      <c r="E125" s="15">
        <v>1</v>
      </c>
      <c r="F125" s="42"/>
      <c r="G125" s="16">
        <v>0</v>
      </c>
      <c r="H125" s="16">
        <v>0</v>
      </c>
      <c r="I125" s="17">
        <f t="shared" ref="I125:I134" si="11">SUM(G125:H125)</f>
        <v>0</v>
      </c>
      <c r="J125" s="18"/>
      <c r="K125" s="18"/>
      <c r="L125" s="18"/>
      <c r="M125" s="18"/>
      <c r="N125" s="18"/>
      <c r="O125" s="18"/>
      <c r="P125" s="18"/>
      <c r="Q125" s="1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ht="14.4" x14ac:dyDescent="0.25">
      <c r="A126" s="13"/>
      <c r="B126" s="43"/>
      <c r="C126" s="14"/>
      <c r="D126" s="14"/>
      <c r="E126" s="15">
        <v>1</v>
      </c>
      <c r="F126" s="13"/>
      <c r="G126" s="16">
        <v>0</v>
      </c>
      <c r="H126" s="16">
        <v>0</v>
      </c>
      <c r="I126" s="17">
        <f t="shared" si="11"/>
        <v>0</v>
      </c>
      <c r="J126" s="18"/>
      <c r="K126" s="18"/>
      <c r="L126" s="18"/>
      <c r="M126" s="18"/>
      <c r="N126" s="18"/>
      <c r="O126" s="18"/>
      <c r="P126" s="18"/>
      <c r="Q126" s="1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ht="14.4" x14ac:dyDescent="0.25">
      <c r="A127" s="13"/>
      <c r="B127" s="43"/>
      <c r="C127" s="14"/>
      <c r="D127" s="14"/>
      <c r="E127" s="15">
        <v>1</v>
      </c>
      <c r="F127" s="36"/>
      <c r="G127" s="16">
        <v>0</v>
      </c>
      <c r="H127" s="16">
        <v>0</v>
      </c>
      <c r="I127" s="17">
        <f t="shared" si="11"/>
        <v>0</v>
      </c>
      <c r="J127" s="18"/>
      <c r="K127" s="18"/>
      <c r="L127" s="18"/>
      <c r="M127" s="18"/>
      <c r="N127" s="18"/>
      <c r="O127" s="18"/>
      <c r="P127" s="18"/>
      <c r="Q127" s="1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ht="14.4" x14ac:dyDescent="0.25">
      <c r="A128" s="42"/>
      <c r="B128" s="43"/>
      <c r="C128" s="14"/>
      <c r="D128" s="14"/>
      <c r="E128" s="15">
        <v>1</v>
      </c>
      <c r="F128" s="13"/>
      <c r="G128" s="16">
        <v>0</v>
      </c>
      <c r="H128" s="16">
        <v>0</v>
      </c>
      <c r="I128" s="17">
        <f t="shared" si="11"/>
        <v>0</v>
      </c>
      <c r="J128" s="18"/>
      <c r="K128" s="18"/>
      <c r="L128" s="18"/>
      <c r="M128" s="18"/>
      <c r="N128" s="18"/>
      <c r="O128" s="18"/>
      <c r="P128" s="18"/>
      <c r="Q128" s="1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ht="14.4" x14ac:dyDescent="0.25">
      <c r="A129" s="42"/>
      <c r="B129" s="43"/>
      <c r="C129" s="43"/>
      <c r="D129" s="14"/>
      <c r="E129" s="15">
        <v>1</v>
      </c>
      <c r="F129" s="42"/>
      <c r="G129" s="16">
        <v>0</v>
      </c>
      <c r="H129" s="16">
        <v>0</v>
      </c>
      <c r="I129" s="17">
        <f t="shared" si="11"/>
        <v>0</v>
      </c>
      <c r="J129" s="18"/>
      <c r="K129" s="18"/>
      <c r="L129" s="18"/>
      <c r="M129" s="18"/>
      <c r="N129" s="18"/>
      <c r="O129" s="18"/>
      <c r="P129" s="18"/>
      <c r="Q129" s="1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ht="14.4" x14ac:dyDescent="0.25">
      <c r="A130" s="42"/>
      <c r="B130" s="43"/>
      <c r="C130" s="43"/>
      <c r="D130" s="14"/>
      <c r="E130" s="15">
        <v>1</v>
      </c>
      <c r="F130" s="42"/>
      <c r="G130" s="16">
        <v>0</v>
      </c>
      <c r="H130" s="16">
        <v>0</v>
      </c>
      <c r="I130" s="17">
        <f t="shared" si="11"/>
        <v>0</v>
      </c>
      <c r="J130" s="18"/>
      <c r="K130" s="18"/>
      <c r="L130" s="18"/>
      <c r="M130" s="18"/>
      <c r="N130" s="18"/>
      <c r="O130" s="18"/>
      <c r="P130" s="18"/>
      <c r="Q130" s="1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ht="14.4" x14ac:dyDescent="0.25">
      <c r="A131" s="42"/>
      <c r="B131" s="43"/>
      <c r="C131" s="43"/>
      <c r="D131" s="14"/>
      <c r="E131" s="15">
        <v>1</v>
      </c>
      <c r="F131" s="42"/>
      <c r="G131" s="16">
        <v>0</v>
      </c>
      <c r="H131" s="16">
        <v>0</v>
      </c>
      <c r="I131" s="17">
        <f t="shared" si="11"/>
        <v>0</v>
      </c>
      <c r="J131" s="18"/>
      <c r="K131" s="18"/>
      <c r="L131" s="18"/>
      <c r="M131" s="18"/>
      <c r="N131" s="18"/>
      <c r="O131" s="18"/>
      <c r="P131" s="18"/>
      <c r="Q131" s="1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ht="14.4" x14ac:dyDescent="0.25">
      <c r="A132" s="42"/>
      <c r="B132" s="43"/>
      <c r="C132" s="43"/>
      <c r="D132" s="14"/>
      <c r="E132" s="15">
        <v>1</v>
      </c>
      <c r="F132" s="42"/>
      <c r="G132" s="16">
        <v>0</v>
      </c>
      <c r="H132" s="16">
        <v>0</v>
      </c>
      <c r="I132" s="17">
        <f t="shared" si="11"/>
        <v>0</v>
      </c>
      <c r="J132" s="18"/>
      <c r="K132" s="18"/>
      <c r="L132" s="18"/>
      <c r="M132" s="18"/>
      <c r="N132" s="18"/>
      <c r="O132" s="18"/>
      <c r="P132" s="18"/>
      <c r="Q132" s="1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ht="14.4" x14ac:dyDescent="0.25">
      <c r="A133" s="42"/>
      <c r="B133" s="43"/>
      <c r="C133" s="43"/>
      <c r="D133" s="14"/>
      <c r="E133" s="15">
        <v>1</v>
      </c>
      <c r="F133" s="42"/>
      <c r="G133" s="16">
        <v>0</v>
      </c>
      <c r="H133" s="16">
        <v>0</v>
      </c>
      <c r="I133" s="17">
        <f t="shared" si="11"/>
        <v>0</v>
      </c>
      <c r="J133" s="18"/>
      <c r="K133" s="18"/>
      <c r="L133" s="18"/>
      <c r="M133" s="18"/>
      <c r="N133" s="18"/>
      <c r="O133" s="18"/>
      <c r="P133" s="18"/>
      <c r="Q133" s="1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ht="14.4" x14ac:dyDescent="0.25">
      <c r="A134" s="42"/>
      <c r="B134" s="43"/>
      <c r="C134" s="43"/>
      <c r="D134" s="14"/>
      <c r="E134" s="15">
        <v>1</v>
      </c>
      <c r="F134" s="42"/>
      <c r="G134" s="16">
        <v>0</v>
      </c>
      <c r="H134" s="16">
        <v>0</v>
      </c>
      <c r="I134" s="17">
        <f t="shared" si="11"/>
        <v>0</v>
      </c>
      <c r="J134" s="18"/>
      <c r="K134" s="18"/>
      <c r="L134" s="18"/>
      <c r="M134" s="18"/>
      <c r="N134" s="18"/>
      <c r="O134" s="18"/>
      <c r="P134" s="18"/>
      <c r="Q134" s="1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ht="41.4" x14ac:dyDescent="0.25">
      <c r="A135" s="20" t="s">
        <v>82</v>
      </c>
      <c r="B135" s="20" t="s">
        <v>83</v>
      </c>
      <c r="C135" s="21" t="s">
        <v>84</v>
      </c>
      <c r="D135" s="21" t="s">
        <v>85</v>
      </c>
      <c r="E135" s="21" t="s">
        <v>86</v>
      </c>
      <c r="F135" s="37"/>
      <c r="G135" s="21" t="s">
        <v>87</v>
      </c>
      <c r="H135" s="21" t="s">
        <v>88</v>
      </c>
      <c r="I135" s="21" t="s">
        <v>89</v>
      </c>
      <c r="J135" s="18"/>
      <c r="K135" s="18"/>
      <c r="L135" s="18"/>
      <c r="M135" s="18"/>
      <c r="N135" s="18"/>
      <c r="O135" s="18"/>
      <c r="P135" s="18"/>
      <c r="Q135" s="18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</row>
    <row r="136" spans="1:30" ht="14.4" x14ac:dyDescent="0.25">
      <c r="A136" s="23" t="s">
        <v>90</v>
      </c>
      <c r="B136" s="39" t="s">
        <v>91</v>
      </c>
      <c r="C136" s="24">
        <f>SUMIFS($E$125:$E$134,$B$125:$B$134,"FGS-1",$D$125:$D$134,"&lt;&gt;VAGO")</f>
        <v>0</v>
      </c>
      <c r="D136" s="24">
        <f>SUMIFS($E$125:$E$134,$B$125:$B$134,"FGS-1",$D$125:$D$134,"VAGO")</f>
        <v>0</v>
      </c>
      <c r="E136" s="24">
        <f t="shared" ref="E136:E141" si="12">C136+D136</f>
        <v>0</v>
      </c>
      <c r="F136" s="25"/>
      <c r="G136" s="17">
        <f t="shared" ref="G136:I136" si="13">SUMIF($B$125:$B$134,"FGS-1",$G$125:$G$134)</f>
        <v>0</v>
      </c>
      <c r="H136" s="17">
        <f t="shared" si="13"/>
        <v>0</v>
      </c>
      <c r="I136" s="17">
        <f t="shared" si="13"/>
        <v>0</v>
      </c>
      <c r="J136" s="18"/>
      <c r="K136" s="18"/>
      <c r="L136" s="18"/>
      <c r="M136" s="18"/>
      <c r="N136" s="18"/>
      <c r="O136" s="18"/>
      <c r="P136" s="18"/>
      <c r="Q136" s="18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</row>
    <row r="137" spans="1:30" ht="14.4" x14ac:dyDescent="0.25">
      <c r="A137" s="23" t="s">
        <v>92</v>
      </c>
      <c r="B137" s="39" t="s">
        <v>93</v>
      </c>
      <c r="C137" s="24">
        <f>SUMIFS($E$125:$E$134,$B$125:$B$134,"FGS-2",$D$125:$D$134,"&lt;&gt;VAGO")</f>
        <v>0</v>
      </c>
      <c r="D137" s="24">
        <f>SUMIFS($E$125:$E$134,$B$125:$B$134,"FGS-2",$D$125:$D$134,"VAGO")</f>
        <v>0</v>
      </c>
      <c r="E137" s="24">
        <f t="shared" si="12"/>
        <v>0</v>
      </c>
      <c r="F137" s="28"/>
      <c r="G137" s="17">
        <f t="shared" ref="G137:I137" si="14">SUMIF($B$125:$B$134,"FGS-2",$G$125:$G$134)</f>
        <v>0</v>
      </c>
      <c r="H137" s="17">
        <f t="shared" si="14"/>
        <v>0</v>
      </c>
      <c r="I137" s="17">
        <f t="shared" si="14"/>
        <v>0</v>
      </c>
      <c r="J137" s="18"/>
      <c r="K137" s="18"/>
      <c r="L137" s="18"/>
      <c r="M137" s="18"/>
      <c r="N137" s="18"/>
      <c r="O137" s="18"/>
      <c r="P137" s="18"/>
      <c r="Q137" s="18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</row>
    <row r="138" spans="1:30" ht="14.4" x14ac:dyDescent="0.25">
      <c r="A138" s="23" t="s">
        <v>94</v>
      </c>
      <c r="B138" s="39" t="s">
        <v>95</v>
      </c>
      <c r="C138" s="24">
        <f>SUMIFS($E$125:$E$134,$B$125:$B$134,"FGS-3",$D$125:$D$134,"&lt;&gt;VAGO")</f>
        <v>0</v>
      </c>
      <c r="D138" s="24">
        <f>SUMIFS($E$125:$E$134,$B$125:$B$134,"FGS-3",$D$125:$D$134,"VAGO")</f>
        <v>0</v>
      </c>
      <c r="E138" s="24">
        <f t="shared" si="12"/>
        <v>0</v>
      </c>
      <c r="F138" s="28"/>
      <c r="G138" s="17">
        <f t="shared" ref="G138:I138" si="15">SUMIF($B$125:$B$134,"FGS-3",$G$125:$G$134)</f>
        <v>0</v>
      </c>
      <c r="H138" s="17">
        <f t="shared" si="15"/>
        <v>0</v>
      </c>
      <c r="I138" s="17">
        <f t="shared" si="15"/>
        <v>0</v>
      </c>
      <c r="J138" s="18"/>
      <c r="K138" s="18"/>
      <c r="L138" s="18"/>
      <c r="M138" s="18"/>
      <c r="N138" s="18"/>
      <c r="O138" s="18"/>
      <c r="P138" s="18"/>
      <c r="Q138" s="18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</row>
    <row r="139" spans="1:30" ht="14.4" x14ac:dyDescent="0.25">
      <c r="A139" s="29" t="s">
        <v>96</v>
      </c>
      <c r="B139" s="44" t="s">
        <v>97</v>
      </c>
      <c r="C139" s="24">
        <f>SUMIFS($E$125:$E$134,$B$125:$B$134,"FGA-1",$D$125:$D$134,"&lt;&gt;VAGO")</f>
        <v>0</v>
      </c>
      <c r="D139" s="24">
        <f>SUMIFS($E$125:$E$134,$B$125:$B$134,"FGA-1",$D$125:$D$134,"VAGO")</f>
        <v>0</v>
      </c>
      <c r="E139" s="24">
        <f t="shared" si="12"/>
        <v>0</v>
      </c>
      <c r="F139" s="30"/>
      <c r="G139" s="17">
        <f t="shared" ref="G139:I139" si="16">SUMIF($B$125:$B$134,"FGA-1",$G$125:$G$134)</f>
        <v>0</v>
      </c>
      <c r="H139" s="17">
        <f t="shared" si="16"/>
        <v>0</v>
      </c>
      <c r="I139" s="17">
        <f t="shared" si="16"/>
        <v>0</v>
      </c>
      <c r="J139" s="18"/>
      <c r="K139" s="18"/>
      <c r="L139" s="18"/>
      <c r="M139" s="18"/>
      <c r="N139" s="18"/>
      <c r="O139" s="18"/>
      <c r="P139" s="18"/>
      <c r="Q139" s="18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</row>
    <row r="140" spans="1:30" ht="14.4" x14ac:dyDescent="0.25">
      <c r="A140" s="23" t="s">
        <v>98</v>
      </c>
      <c r="B140" s="39" t="s">
        <v>99</v>
      </c>
      <c r="C140" s="24">
        <f>SUMIFS($E$125:$E$134,$B$125:$B$134,"FGA-2",$D$125:$D$134,"&lt;&gt;VAGO")</f>
        <v>0</v>
      </c>
      <c r="D140" s="24">
        <f>SUMIFS($E$125:$E$134,$B$125:$B$134,"FGA-2",$D$125:$D$134,"VAGO")</f>
        <v>0</v>
      </c>
      <c r="E140" s="24">
        <f t="shared" si="12"/>
        <v>0</v>
      </c>
      <c r="F140" s="30"/>
      <c r="G140" s="17">
        <f t="shared" ref="G140:I140" si="17">SUMIF($B$125:$B$134,"FGA-2",$G$125:$G$134)</f>
        <v>0</v>
      </c>
      <c r="H140" s="17">
        <f t="shared" si="17"/>
        <v>0</v>
      </c>
      <c r="I140" s="17">
        <f t="shared" si="17"/>
        <v>0</v>
      </c>
      <c r="J140" s="18"/>
      <c r="K140" s="18"/>
      <c r="L140" s="18"/>
      <c r="M140" s="18"/>
      <c r="N140" s="18"/>
      <c r="O140" s="18"/>
      <c r="P140" s="18"/>
      <c r="Q140" s="18"/>
      <c r="R140" s="34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</row>
    <row r="141" spans="1:30" ht="14.4" x14ac:dyDescent="0.25">
      <c r="A141" s="23" t="s">
        <v>100</v>
      </c>
      <c r="B141" s="39" t="s">
        <v>101</v>
      </c>
      <c r="C141" s="24">
        <f>SUMIFS($E$125:$E$134,$B$125:$B$134,"FGA-3",$D$125:$D$134,"&lt;&gt;VAGO")</f>
        <v>0</v>
      </c>
      <c r="D141" s="24">
        <f>SUMIFS($E$125:$E$134,$B$125:$B$134,"FGA-3",$D$125:$D$134,"VAGO")</f>
        <v>0</v>
      </c>
      <c r="E141" s="24">
        <f t="shared" si="12"/>
        <v>0</v>
      </c>
      <c r="F141" s="28"/>
      <c r="G141" s="17">
        <f t="shared" ref="G141:I141" si="18">SUMIF($B$125:$B$134,"FGA-3",$G$125:$G$134)</f>
        <v>0</v>
      </c>
      <c r="H141" s="17">
        <f t="shared" si="18"/>
        <v>0</v>
      </c>
      <c r="I141" s="17">
        <f t="shared" si="18"/>
        <v>0</v>
      </c>
      <c r="J141" s="18"/>
      <c r="K141" s="18"/>
      <c r="L141" s="18"/>
      <c r="M141" s="18"/>
      <c r="N141" s="18"/>
      <c r="O141" s="18"/>
      <c r="P141" s="18"/>
      <c r="Q141" s="18"/>
      <c r="R141" s="38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</row>
    <row r="142" spans="1:30" ht="27.6" x14ac:dyDescent="0.25">
      <c r="A142" s="20" t="s">
        <v>102</v>
      </c>
      <c r="B142" s="37"/>
      <c r="C142" s="21">
        <f t="shared" ref="C142:E142" si="19">SUM(C136:C141)</f>
        <v>0</v>
      </c>
      <c r="D142" s="21">
        <f t="shared" si="19"/>
        <v>0</v>
      </c>
      <c r="E142" s="21">
        <f t="shared" si="19"/>
        <v>0</v>
      </c>
      <c r="F142" s="37"/>
      <c r="G142" s="40">
        <f t="shared" ref="G142:I142" si="20">SUM(G136:G141)</f>
        <v>0</v>
      </c>
      <c r="H142" s="40">
        <f t="shared" si="20"/>
        <v>0</v>
      </c>
      <c r="I142" s="40">
        <f t="shared" si="20"/>
        <v>0</v>
      </c>
      <c r="J142" s="18"/>
      <c r="K142" s="18"/>
      <c r="L142" s="18"/>
      <c r="M142" s="18"/>
      <c r="N142" s="18"/>
      <c r="O142" s="18"/>
      <c r="P142" s="18"/>
      <c r="Q142" s="18"/>
      <c r="R142" s="38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</row>
    <row r="143" spans="1:30" ht="33" customHeight="1" x14ac:dyDescent="0.25">
      <c r="A143" s="27"/>
      <c r="B143" s="27"/>
      <c r="C143" s="27"/>
      <c r="D143" s="27"/>
      <c r="E143" s="27"/>
      <c r="F143" s="27"/>
      <c r="G143" s="27"/>
      <c r="H143" s="27"/>
      <c r="I143" s="33"/>
      <c r="J143" s="33"/>
      <c r="K143" s="6"/>
      <c r="L143" s="33"/>
      <c r="M143" s="33"/>
      <c r="N143" s="33"/>
      <c r="O143" s="33"/>
      <c r="P143" s="33"/>
      <c r="Q143" s="33"/>
      <c r="R143" s="34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</row>
    <row r="144" spans="1:30" ht="41.4" x14ac:dyDescent="0.25">
      <c r="A144" s="20"/>
      <c r="B144" s="20"/>
      <c r="C144" s="21" t="s">
        <v>103</v>
      </c>
      <c r="D144" s="21" t="s">
        <v>104</v>
      </c>
      <c r="E144" s="21" t="s">
        <v>105</v>
      </c>
      <c r="F144" s="22"/>
      <c r="G144" s="21" t="s">
        <v>106</v>
      </c>
      <c r="H144" s="21" t="s">
        <v>107</v>
      </c>
      <c r="I144" s="21" t="s">
        <v>108</v>
      </c>
      <c r="J144" s="33"/>
      <c r="K144" s="6"/>
      <c r="L144" s="33"/>
      <c r="M144" s="33"/>
      <c r="N144" s="33"/>
      <c r="O144" s="33"/>
      <c r="P144" s="33"/>
      <c r="Q144" s="33"/>
      <c r="R144" s="34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</row>
    <row r="145" spans="1:30" ht="27.6" x14ac:dyDescent="0.25">
      <c r="A145" s="20" t="s">
        <v>109</v>
      </c>
      <c r="B145" s="22"/>
      <c r="C145" s="21">
        <f t="shared" ref="C145:E145" si="21">SUM(C101+C121+C142)</f>
        <v>68</v>
      </c>
      <c r="D145" s="21">
        <f t="shared" si="21"/>
        <v>12</v>
      </c>
      <c r="E145" s="21">
        <f t="shared" si="21"/>
        <v>80</v>
      </c>
      <c r="F145" s="22"/>
      <c r="G145" s="40">
        <f t="shared" ref="G145:I145" si="22">SUM(H101+G121+G142)</f>
        <v>51987.840000000011</v>
      </c>
      <c r="H145" s="40">
        <f t="shared" si="22"/>
        <v>246758.71000000002</v>
      </c>
      <c r="I145" s="40">
        <f t="shared" si="22"/>
        <v>298746.55000000005</v>
      </c>
      <c r="J145" s="33"/>
      <c r="K145" s="6"/>
      <c r="L145" s="33"/>
      <c r="M145" s="33"/>
      <c r="N145" s="33"/>
      <c r="O145" s="33"/>
      <c r="P145" s="33"/>
      <c r="Q145" s="33"/>
      <c r="R145" s="34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</row>
    <row r="146" spans="1:30" ht="30" customHeight="1" x14ac:dyDescent="0.25">
      <c r="A146" s="27"/>
      <c r="B146" s="27"/>
      <c r="C146" s="27"/>
      <c r="D146" s="27"/>
      <c r="E146" s="27"/>
      <c r="F146" s="27"/>
      <c r="G146" s="27"/>
      <c r="H146" s="27"/>
      <c r="I146" s="33"/>
      <c r="J146" s="33"/>
      <c r="K146" s="6"/>
      <c r="L146" s="33"/>
      <c r="M146" s="33"/>
      <c r="N146" s="33"/>
      <c r="O146" s="33"/>
      <c r="P146" s="33"/>
      <c r="Q146" s="33"/>
      <c r="R146" s="34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</row>
    <row r="147" spans="1:30" ht="14.4" x14ac:dyDescent="0.25">
      <c r="A147" s="71" t="s">
        <v>110</v>
      </c>
      <c r="B147" s="66"/>
      <c r="C147" s="66"/>
      <c r="D147" s="66"/>
      <c r="E147" s="66"/>
      <c r="F147" s="67"/>
      <c r="G147" s="18"/>
      <c r="H147" s="27"/>
      <c r="I147" s="27"/>
      <c r="J147" s="27"/>
      <c r="K147" s="18"/>
      <c r="L147" s="27"/>
      <c r="M147" s="33"/>
      <c r="N147" s="33"/>
      <c r="O147" s="33"/>
      <c r="P147" s="33"/>
      <c r="Q147" s="33"/>
      <c r="R147" s="34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</row>
    <row r="148" spans="1:30" ht="14.4" x14ac:dyDescent="0.25">
      <c r="A148" s="75" t="s">
        <v>111</v>
      </c>
      <c r="B148" s="66"/>
      <c r="C148" s="66"/>
      <c r="D148" s="66"/>
      <c r="E148" s="66"/>
      <c r="F148" s="67"/>
      <c r="G148" s="18"/>
      <c r="H148" s="27"/>
      <c r="I148" s="27"/>
      <c r="J148" s="27"/>
      <c r="K148" s="27"/>
      <c r="L148" s="27"/>
      <c r="M148" s="33"/>
      <c r="N148" s="33"/>
      <c r="O148" s="33"/>
      <c r="P148" s="33"/>
      <c r="Q148" s="33"/>
      <c r="R148" s="34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</row>
    <row r="149" spans="1:30" ht="14.4" x14ac:dyDescent="0.25">
      <c r="A149" s="75" t="s">
        <v>112</v>
      </c>
      <c r="B149" s="66"/>
      <c r="C149" s="66"/>
      <c r="D149" s="66"/>
      <c r="E149" s="66"/>
      <c r="F149" s="67"/>
      <c r="G149" s="18"/>
      <c r="H149" s="27"/>
      <c r="I149" s="27"/>
      <c r="J149" s="27"/>
      <c r="K149" s="27"/>
      <c r="L149" s="27"/>
      <c r="M149" s="33"/>
      <c r="N149" s="33"/>
      <c r="O149" s="33"/>
      <c r="P149" s="33"/>
      <c r="Q149" s="33"/>
      <c r="R149" s="34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</row>
    <row r="150" spans="1:30" ht="14.4" x14ac:dyDescent="0.25">
      <c r="A150" s="73" t="s">
        <v>113</v>
      </c>
      <c r="B150" s="66"/>
      <c r="C150" s="66"/>
      <c r="D150" s="66"/>
      <c r="E150" s="66"/>
      <c r="F150" s="67"/>
      <c r="G150" s="18"/>
      <c r="H150" s="27"/>
      <c r="I150" s="27"/>
      <c r="J150" s="27"/>
      <c r="K150" s="27"/>
      <c r="L150" s="27"/>
      <c r="M150" s="33"/>
      <c r="N150" s="33"/>
      <c r="O150" s="33"/>
      <c r="P150" s="33"/>
      <c r="Q150" s="33"/>
      <c r="R150" s="34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</row>
    <row r="151" spans="1:30" ht="14.4" x14ac:dyDescent="0.25">
      <c r="A151" s="73" t="s">
        <v>114</v>
      </c>
      <c r="B151" s="66"/>
      <c r="C151" s="66"/>
      <c r="D151" s="66"/>
      <c r="E151" s="66"/>
      <c r="F151" s="67"/>
      <c r="G151" s="18"/>
      <c r="H151" s="27"/>
      <c r="I151" s="27"/>
      <c r="J151" s="27"/>
      <c r="K151" s="27"/>
      <c r="L151" s="27"/>
      <c r="M151" s="33"/>
      <c r="N151" s="33"/>
      <c r="O151" s="33"/>
      <c r="P151" s="33"/>
      <c r="Q151" s="33"/>
      <c r="R151" s="34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</row>
    <row r="152" spans="1:30" ht="14.4" x14ac:dyDescent="0.25">
      <c r="A152" s="73" t="s">
        <v>115</v>
      </c>
      <c r="B152" s="66"/>
      <c r="C152" s="66"/>
      <c r="D152" s="66"/>
      <c r="E152" s="66"/>
      <c r="F152" s="67"/>
      <c r="G152" s="18"/>
      <c r="H152" s="27"/>
      <c r="I152" s="27"/>
      <c r="J152" s="27"/>
      <c r="K152" s="27"/>
      <c r="L152" s="27"/>
      <c r="M152" s="33"/>
      <c r="N152" s="33"/>
      <c r="O152" s="33"/>
      <c r="P152" s="33"/>
      <c r="Q152" s="33"/>
      <c r="R152" s="34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</row>
    <row r="153" spans="1:30" ht="14.4" x14ac:dyDescent="0.25">
      <c r="A153" s="73"/>
      <c r="B153" s="66"/>
      <c r="C153" s="66"/>
      <c r="D153" s="66"/>
      <c r="E153" s="66"/>
      <c r="F153" s="67"/>
      <c r="G153" s="18"/>
      <c r="H153" s="27"/>
      <c r="I153" s="27"/>
      <c r="J153" s="27"/>
      <c r="K153" s="27"/>
      <c r="L153" s="27"/>
      <c r="M153" s="33"/>
      <c r="N153" s="33"/>
      <c r="O153" s="33"/>
      <c r="P153" s="33"/>
      <c r="Q153" s="33"/>
      <c r="R153" s="34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</row>
    <row r="154" spans="1:30" ht="14.4" x14ac:dyDescent="0.25">
      <c r="A154" s="73"/>
      <c r="B154" s="66"/>
      <c r="C154" s="66"/>
      <c r="D154" s="66"/>
      <c r="E154" s="66"/>
      <c r="F154" s="67"/>
      <c r="G154" s="18"/>
      <c r="H154" s="27"/>
      <c r="I154" s="27"/>
      <c r="J154" s="27"/>
      <c r="K154" s="27"/>
      <c r="L154" s="27"/>
      <c r="M154" s="33"/>
      <c r="N154" s="33"/>
      <c r="O154" s="33"/>
      <c r="P154" s="33"/>
      <c r="Q154" s="33"/>
      <c r="R154" s="34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</row>
    <row r="155" spans="1:30" ht="14.4" x14ac:dyDescent="0.25">
      <c r="A155" s="68"/>
      <c r="B155" s="66"/>
      <c r="C155" s="66"/>
      <c r="D155" s="66"/>
      <c r="E155" s="66"/>
      <c r="F155" s="67"/>
      <c r="G155" s="18"/>
      <c r="H155" s="27"/>
      <c r="I155" s="27"/>
      <c r="J155" s="27"/>
      <c r="K155" s="27"/>
      <c r="L155" s="27"/>
      <c r="M155" s="33"/>
      <c r="N155" s="33"/>
      <c r="O155" s="33"/>
      <c r="P155" s="33"/>
      <c r="Q155" s="33"/>
      <c r="R155" s="34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</row>
    <row r="156" spans="1:30" ht="14.4" x14ac:dyDescent="0.25">
      <c r="A156" s="68"/>
      <c r="B156" s="66"/>
      <c r="C156" s="66"/>
      <c r="D156" s="66"/>
      <c r="E156" s="66"/>
      <c r="F156" s="67"/>
      <c r="G156" s="18"/>
      <c r="H156" s="27"/>
      <c r="I156" s="27"/>
      <c r="J156" s="27"/>
      <c r="K156" s="27"/>
      <c r="L156" s="27"/>
      <c r="M156" s="33"/>
      <c r="N156" s="33"/>
      <c r="O156" s="33"/>
      <c r="P156" s="33"/>
      <c r="Q156" s="33"/>
      <c r="R156" s="34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</row>
    <row r="157" spans="1:30" ht="14.4" x14ac:dyDescent="0.25">
      <c r="A157" s="68"/>
      <c r="B157" s="66"/>
      <c r="C157" s="66"/>
      <c r="D157" s="66"/>
      <c r="E157" s="66"/>
      <c r="F157" s="67"/>
      <c r="G157" s="18"/>
      <c r="H157" s="27"/>
      <c r="I157" s="27"/>
      <c r="J157" s="27"/>
      <c r="K157" s="27"/>
      <c r="L157" s="27"/>
      <c r="M157" s="33"/>
      <c r="N157" s="33"/>
      <c r="O157" s="33"/>
      <c r="P157" s="33"/>
      <c r="Q157" s="33"/>
      <c r="R157" s="34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</row>
    <row r="158" spans="1:30" ht="14.4" x14ac:dyDescent="0.25">
      <c r="A158" s="68"/>
      <c r="B158" s="66"/>
      <c r="C158" s="66"/>
      <c r="D158" s="66"/>
      <c r="E158" s="66"/>
      <c r="F158" s="67"/>
      <c r="G158" s="18"/>
      <c r="H158" s="27"/>
      <c r="I158" s="27"/>
      <c r="J158" s="27"/>
      <c r="K158" s="27"/>
      <c r="L158" s="27"/>
      <c r="M158" s="33"/>
      <c r="N158" s="33"/>
      <c r="O158" s="33"/>
      <c r="P158" s="33"/>
      <c r="Q158" s="33"/>
      <c r="R158" s="34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</row>
    <row r="159" spans="1:30" ht="14.4" x14ac:dyDescent="0.25">
      <c r="A159" s="68"/>
      <c r="B159" s="66"/>
      <c r="C159" s="66"/>
      <c r="D159" s="66"/>
      <c r="E159" s="66"/>
      <c r="F159" s="67"/>
      <c r="G159" s="18"/>
      <c r="H159" s="27"/>
      <c r="I159" s="27"/>
      <c r="J159" s="27"/>
      <c r="K159" s="27"/>
      <c r="L159" s="27"/>
      <c r="M159" s="33"/>
      <c r="N159" s="33"/>
      <c r="O159" s="33"/>
      <c r="P159" s="33"/>
      <c r="Q159" s="33"/>
      <c r="R159" s="34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</row>
    <row r="160" spans="1:30" ht="32.25" customHeight="1" x14ac:dyDescent="0.25">
      <c r="A160" s="69"/>
      <c r="B160" s="70"/>
      <c r="C160" s="70"/>
      <c r="D160" s="70"/>
      <c r="E160" s="70"/>
      <c r="F160" s="70"/>
      <c r="G160" s="18"/>
      <c r="H160" s="27"/>
      <c r="I160" s="27"/>
      <c r="J160" s="27"/>
      <c r="K160" s="27"/>
      <c r="L160" s="27"/>
      <c r="M160" s="33"/>
      <c r="N160" s="33"/>
      <c r="O160" s="33"/>
      <c r="P160" s="33"/>
      <c r="Q160" s="33"/>
      <c r="R160" s="34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</row>
    <row r="161" spans="1:30" ht="14.4" x14ac:dyDescent="0.25">
      <c r="A161" s="71" t="s">
        <v>116</v>
      </c>
      <c r="B161" s="66"/>
      <c r="C161" s="66"/>
      <c r="D161" s="66"/>
      <c r="E161" s="66"/>
      <c r="F161" s="67"/>
      <c r="G161" s="18"/>
      <c r="H161" s="27"/>
      <c r="I161" s="27"/>
      <c r="J161" s="27"/>
      <c r="K161" s="27"/>
      <c r="L161" s="27"/>
      <c r="M161" s="33"/>
      <c r="N161" s="33"/>
      <c r="O161" s="33"/>
      <c r="P161" s="33"/>
      <c r="Q161" s="33"/>
      <c r="R161" s="34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</row>
    <row r="162" spans="1:30" ht="14.4" x14ac:dyDescent="0.25">
      <c r="A162" s="72" t="s">
        <v>117</v>
      </c>
      <c r="B162" s="66"/>
      <c r="C162" s="66"/>
      <c r="D162" s="66"/>
      <c r="E162" s="66"/>
      <c r="F162" s="67"/>
      <c r="G162" s="18"/>
      <c r="H162" s="27"/>
      <c r="I162" s="27"/>
      <c r="J162" s="27"/>
      <c r="K162" s="27"/>
      <c r="L162" s="27"/>
      <c r="M162" s="33"/>
      <c r="N162" s="33"/>
      <c r="O162" s="33"/>
      <c r="P162" s="33"/>
      <c r="Q162" s="33"/>
      <c r="R162" s="34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</row>
    <row r="163" spans="1:30" ht="14.4" x14ac:dyDescent="0.25">
      <c r="A163" s="65" t="s">
        <v>118</v>
      </c>
      <c r="B163" s="66"/>
      <c r="C163" s="66"/>
      <c r="D163" s="66"/>
      <c r="E163" s="66"/>
      <c r="F163" s="67"/>
      <c r="G163" s="18"/>
      <c r="H163" s="27"/>
      <c r="I163" s="27"/>
      <c r="J163" s="27"/>
      <c r="K163" s="27"/>
      <c r="L163" s="27"/>
      <c r="M163" s="33"/>
      <c r="N163" s="33"/>
      <c r="O163" s="33"/>
      <c r="P163" s="33"/>
      <c r="Q163" s="33"/>
      <c r="R163" s="34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</row>
    <row r="164" spans="1:30" ht="14.4" x14ac:dyDescent="0.25">
      <c r="A164" s="65" t="s">
        <v>119</v>
      </c>
      <c r="B164" s="66"/>
      <c r="C164" s="66"/>
      <c r="D164" s="66"/>
      <c r="E164" s="66"/>
      <c r="F164" s="67"/>
      <c r="G164" s="18"/>
      <c r="H164" s="27"/>
      <c r="I164" s="27"/>
      <c r="J164" s="27"/>
      <c r="K164" s="27"/>
      <c r="L164" s="27"/>
      <c r="M164" s="33"/>
      <c r="N164" s="33"/>
      <c r="O164" s="33"/>
      <c r="P164" s="33"/>
      <c r="Q164" s="33"/>
      <c r="R164" s="34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</row>
    <row r="165" spans="1:30" ht="14.4" x14ac:dyDescent="0.25">
      <c r="A165" s="65" t="s">
        <v>120</v>
      </c>
      <c r="B165" s="66"/>
      <c r="C165" s="66"/>
      <c r="D165" s="66"/>
      <c r="E165" s="66"/>
      <c r="F165" s="67"/>
      <c r="G165" s="18"/>
      <c r="H165" s="27"/>
      <c r="I165" s="27"/>
      <c r="J165" s="27"/>
      <c r="K165" s="27"/>
      <c r="L165" s="27"/>
      <c r="M165" s="33"/>
      <c r="N165" s="33"/>
      <c r="O165" s="33"/>
      <c r="P165" s="33"/>
      <c r="Q165" s="33"/>
      <c r="R165" s="34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</row>
    <row r="166" spans="1:30" ht="14.4" x14ac:dyDescent="0.25">
      <c r="A166" s="65" t="s">
        <v>121</v>
      </c>
      <c r="B166" s="66"/>
      <c r="C166" s="66"/>
      <c r="D166" s="66"/>
      <c r="E166" s="66"/>
      <c r="F166" s="67"/>
      <c r="G166" s="18"/>
      <c r="H166" s="27"/>
      <c r="I166" s="27"/>
      <c r="J166" s="27"/>
      <c r="K166" s="27"/>
      <c r="L166" s="27"/>
      <c r="M166" s="33"/>
      <c r="N166" s="33"/>
      <c r="O166" s="33"/>
      <c r="P166" s="33"/>
      <c r="Q166" s="33"/>
      <c r="R166" s="34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</row>
    <row r="167" spans="1:30" ht="14.4" x14ac:dyDescent="0.25">
      <c r="A167" s="65" t="s">
        <v>122</v>
      </c>
      <c r="B167" s="66"/>
      <c r="C167" s="66"/>
      <c r="D167" s="66"/>
      <c r="E167" s="66"/>
      <c r="F167" s="67"/>
      <c r="G167" s="18"/>
      <c r="H167" s="27"/>
      <c r="I167" s="27"/>
      <c r="J167" s="27"/>
      <c r="K167" s="27"/>
      <c r="L167" s="27"/>
      <c r="M167" s="33"/>
      <c r="N167" s="33"/>
      <c r="O167" s="33"/>
      <c r="P167" s="33"/>
      <c r="Q167" s="33"/>
      <c r="R167" s="34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</row>
    <row r="168" spans="1:30" ht="14.4" x14ac:dyDescent="0.25">
      <c r="A168" s="65" t="s">
        <v>123</v>
      </c>
      <c r="B168" s="66"/>
      <c r="C168" s="66"/>
      <c r="D168" s="66"/>
      <c r="E168" s="66"/>
      <c r="F168" s="67"/>
      <c r="G168" s="18"/>
      <c r="H168" s="27"/>
      <c r="I168" s="27"/>
      <c r="J168" s="27"/>
      <c r="K168" s="27"/>
      <c r="L168" s="27"/>
      <c r="M168" s="33"/>
      <c r="N168" s="33"/>
      <c r="O168" s="33"/>
      <c r="P168" s="33"/>
      <c r="Q168" s="33"/>
      <c r="R168" s="34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</row>
    <row r="169" spans="1:30" ht="14.4" x14ac:dyDescent="0.25">
      <c r="A169" s="65" t="s">
        <v>124</v>
      </c>
      <c r="B169" s="66"/>
      <c r="C169" s="66"/>
      <c r="D169" s="66"/>
      <c r="E169" s="66"/>
      <c r="F169" s="67"/>
      <c r="G169" s="18"/>
      <c r="H169" s="27"/>
      <c r="I169" s="27"/>
      <c r="J169" s="27"/>
      <c r="K169" s="27"/>
      <c r="L169" s="27"/>
      <c r="M169" s="33"/>
      <c r="N169" s="33"/>
      <c r="O169" s="33"/>
      <c r="P169" s="33"/>
      <c r="Q169" s="33"/>
      <c r="R169" s="34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</row>
    <row r="170" spans="1:30" ht="14.4" x14ac:dyDescent="0.25">
      <c r="A170" s="65" t="s">
        <v>125</v>
      </c>
      <c r="B170" s="66"/>
      <c r="C170" s="66"/>
      <c r="D170" s="66"/>
      <c r="E170" s="66"/>
      <c r="F170" s="67"/>
      <c r="G170" s="18"/>
      <c r="H170" s="27"/>
      <c r="I170" s="27"/>
      <c r="J170" s="27"/>
      <c r="K170" s="27"/>
      <c r="L170" s="27"/>
      <c r="M170" s="33"/>
      <c r="N170" s="33"/>
      <c r="O170" s="33"/>
      <c r="P170" s="33"/>
      <c r="Q170" s="33"/>
      <c r="R170" s="34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</row>
    <row r="171" spans="1:30" ht="14.4" x14ac:dyDescent="0.25">
      <c r="A171" s="65" t="s">
        <v>126</v>
      </c>
      <c r="B171" s="66"/>
      <c r="C171" s="66"/>
      <c r="D171" s="66"/>
      <c r="E171" s="66"/>
      <c r="F171" s="67"/>
      <c r="G171" s="18"/>
      <c r="H171" s="27"/>
      <c r="I171" s="27"/>
      <c r="J171" s="27"/>
      <c r="K171" s="27"/>
      <c r="L171" s="27"/>
      <c r="M171" s="33"/>
      <c r="N171" s="33"/>
      <c r="O171" s="33"/>
      <c r="P171" s="33"/>
      <c r="Q171" s="33"/>
      <c r="R171" s="34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</row>
    <row r="172" spans="1:30" ht="14.4" x14ac:dyDescent="0.25">
      <c r="A172" s="65" t="s">
        <v>127</v>
      </c>
      <c r="B172" s="66"/>
      <c r="C172" s="66"/>
      <c r="D172" s="66"/>
      <c r="E172" s="66"/>
      <c r="F172" s="67"/>
      <c r="G172" s="18"/>
      <c r="H172" s="27"/>
      <c r="I172" s="27"/>
      <c r="J172" s="27"/>
      <c r="K172" s="27"/>
      <c r="L172" s="27"/>
      <c r="M172" s="33"/>
      <c r="N172" s="33"/>
      <c r="O172" s="33"/>
      <c r="P172" s="33"/>
      <c r="Q172" s="33"/>
      <c r="R172" s="34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</row>
    <row r="173" spans="1:30" ht="14.4" x14ac:dyDescent="0.25">
      <c r="A173" s="65" t="s">
        <v>128</v>
      </c>
      <c r="B173" s="66"/>
      <c r="C173" s="66"/>
      <c r="D173" s="66"/>
      <c r="E173" s="66"/>
      <c r="F173" s="67"/>
      <c r="G173" s="18"/>
      <c r="H173" s="27"/>
      <c r="I173" s="27"/>
      <c r="J173" s="27"/>
      <c r="K173" s="27"/>
      <c r="L173" s="27"/>
      <c r="M173" s="33"/>
      <c r="N173" s="33"/>
      <c r="O173" s="33"/>
      <c r="P173" s="33"/>
      <c r="Q173" s="33"/>
      <c r="R173" s="34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</row>
    <row r="174" spans="1:30" ht="14.4" x14ac:dyDescent="0.25">
      <c r="A174" s="65" t="s">
        <v>129</v>
      </c>
      <c r="B174" s="66"/>
      <c r="C174" s="66"/>
      <c r="D174" s="66"/>
      <c r="E174" s="66"/>
      <c r="F174" s="67"/>
      <c r="G174" s="18"/>
      <c r="H174" s="27"/>
      <c r="I174" s="27"/>
      <c r="J174" s="27"/>
      <c r="K174" s="27"/>
      <c r="L174" s="27"/>
      <c r="M174" s="33"/>
      <c r="N174" s="33"/>
      <c r="O174" s="33"/>
      <c r="P174" s="33"/>
      <c r="Q174" s="33"/>
      <c r="R174" s="34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</row>
    <row r="175" spans="1:30" ht="14.4" x14ac:dyDescent="0.25">
      <c r="A175" s="65" t="s">
        <v>130</v>
      </c>
      <c r="B175" s="66"/>
      <c r="C175" s="66"/>
      <c r="D175" s="66"/>
      <c r="E175" s="66"/>
      <c r="F175" s="67"/>
      <c r="G175" s="18"/>
      <c r="H175" s="27"/>
      <c r="I175" s="27"/>
      <c r="J175" s="27"/>
      <c r="K175" s="27"/>
      <c r="L175" s="27"/>
      <c r="M175" s="33"/>
      <c r="N175" s="33"/>
      <c r="O175" s="33"/>
      <c r="P175" s="33"/>
      <c r="Q175" s="33"/>
      <c r="R175" s="34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</row>
    <row r="176" spans="1:30" ht="14.4" x14ac:dyDescent="0.25">
      <c r="A176" s="65" t="s">
        <v>131</v>
      </c>
      <c r="B176" s="66"/>
      <c r="C176" s="66"/>
      <c r="D176" s="66"/>
      <c r="E176" s="66"/>
      <c r="F176" s="67"/>
      <c r="G176" s="18"/>
      <c r="H176" s="27"/>
      <c r="I176" s="27"/>
      <c r="J176" s="27"/>
      <c r="K176" s="27"/>
      <c r="L176" s="27"/>
      <c r="M176" s="33"/>
      <c r="N176" s="33"/>
      <c r="O176" s="33"/>
      <c r="P176" s="33"/>
      <c r="Q176" s="33"/>
      <c r="R176" s="34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</row>
    <row r="177" spans="1:30" ht="14.4" x14ac:dyDescent="0.25">
      <c r="A177" s="65" t="s">
        <v>132</v>
      </c>
      <c r="B177" s="66"/>
      <c r="C177" s="66"/>
      <c r="D177" s="66"/>
      <c r="E177" s="66"/>
      <c r="F177" s="67"/>
      <c r="G177" s="18"/>
      <c r="H177" s="27"/>
      <c r="I177" s="27"/>
      <c r="J177" s="27"/>
      <c r="K177" s="27"/>
      <c r="L177" s="27"/>
      <c r="M177" s="33"/>
      <c r="N177" s="33"/>
      <c r="O177" s="33"/>
      <c r="P177" s="33"/>
      <c r="Q177" s="33"/>
      <c r="R177" s="34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</row>
    <row r="178" spans="1:30" ht="14.4" x14ac:dyDescent="0.25">
      <c r="A178" s="65" t="s">
        <v>133</v>
      </c>
      <c r="B178" s="66"/>
      <c r="C178" s="66"/>
      <c r="D178" s="66"/>
      <c r="E178" s="66"/>
      <c r="F178" s="67"/>
      <c r="G178" s="18"/>
      <c r="H178" s="27"/>
      <c r="I178" s="27"/>
      <c r="J178" s="27"/>
      <c r="K178" s="27"/>
      <c r="L178" s="27"/>
      <c r="M178" s="33"/>
      <c r="N178" s="33"/>
      <c r="O178" s="33"/>
      <c r="P178" s="33"/>
      <c r="Q178" s="33"/>
      <c r="R178" s="34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</row>
    <row r="179" spans="1:30" ht="14.4" x14ac:dyDescent="0.25">
      <c r="A179" s="65" t="s">
        <v>134</v>
      </c>
      <c r="B179" s="66"/>
      <c r="C179" s="66"/>
      <c r="D179" s="66"/>
      <c r="E179" s="66"/>
      <c r="F179" s="67"/>
      <c r="G179" s="18"/>
      <c r="H179" s="27"/>
      <c r="I179" s="27"/>
      <c r="J179" s="27"/>
      <c r="K179" s="27"/>
      <c r="L179" s="27"/>
      <c r="M179" s="33"/>
      <c r="N179" s="33"/>
      <c r="O179" s="33"/>
      <c r="P179" s="33"/>
      <c r="Q179" s="33"/>
      <c r="R179" s="34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</row>
    <row r="180" spans="1:30" ht="14.4" x14ac:dyDescent="0.25">
      <c r="A180" s="65" t="s">
        <v>135</v>
      </c>
      <c r="B180" s="66"/>
      <c r="C180" s="66"/>
      <c r="D180" s="66"/>
      <c r="E180" s="66"/>
      <c r="F180" s="67"/>
      <c r="G180" s="18"/>
      <c r="H180" s="27"/>
      <c r="I180" s="27"/>
      <c r="J180" s="27"/>
      <c r="K180" s="27"/>
      <c r="L180" s="27"/>
      <c r="M180" s="33"/>
      <c r="N180" s="33"/>
      <c r="O180" s="33"/>
      <c r="P180" s="33"/>
      <c r="Q180" s="33"/>
      <c r="R180" s="34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</row>
    <row r="181" spans="1:30" ht="14.4" x14ac:dyDescent="0.25">
      <c r="A181" s="65" t="s">
        <v>136</v>
      </c>
      <c r="B181" s="66"/>
      <c r="C181" s="66"/>
      <c r="D181" s="66"/>
      <c r="E181" s="66"/>
      <c r="F181" s="67"/>
      <c r="G181" s="18"/>
      <c r="H181" s="27"/>
      <c r="I181" s="27"/>
      <c r="J181" s="27"/>
      <c r="K181" s="27"/>
      <c r="L181" s="27"/>
      <c r="M181" s="33"/>
      <c r="N181" s="33"/>
      <c r="O181" s="33"/>
      <c r="P181" s="33"/>
      <c r="Q181" s="33"/>
      <c r="R181" s="34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</row>
    <row r="182" spans="1:30" ht="14.4" x14ac:dyDescent="0.25">
      <c r="A182" s="65" t="s">
        <v>137</v>
      </c>
      <c r="B182" s="66"/>
      <c r="C182" s="66"/>
      <c r="D182" s="66"/>
      <c r="E182" s="66"/>
      <c r="F182" s="67"/>
      <c r="G182" s="18"/>
      <c r="H182" s="27"/>
      <c r="I182" s="27"/>
      <c r="J182" s="27"/>
      <c r="K182" s="27"/>
      <c r="L182" s="27"/>
      <c r="M182" s="33"/>
      <c r="N182" s="33"/>
      <c r="O182" s="33"/>
      <c r="P182" s="33"/>
      <c r="Q182" s="33"/>
      <c r="R182" s="34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</row>
    <row r="183" spans="1:30" ht="14.4" x14ac:dyDescent="0.25">
      <c r="A183" s="65" t="s">
        <v>138</v>
      </c>
      <c r="B183" s="66"/>
      <c r="C183" s="66"/>
      <c r="D183" s="66"/>
      <c r="E183" s="66"/>
      <c r="F183" s="67"/>
      <c r="G183" s="18"/>
      <c r="H183" s="27"/>
      <c r="I183" s="27"/>
      <c r="J183" s="27"/>
      <c r="K183" s="27"/>
      <c r="L183" s="27"/>
      <c r="M183" s="33"/>
      <c r="N183" s="33"/>
      <c r="O183" s="33"/>
      <c r="P183" s="33"/>
      <c r="Q183" s="33"/>
      <c r="R183" s="34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</row>
    <row r="184" spans="1:30" ht="14.4" x14ac:dyDescent="0.25">
      <c r="A184" s="65" t="s">
        <v>139</v>
      </c>
      <c r="B184" s="66"/>
      <c r="C184" s="66"/>
      <c r="D184" s="66"/>
      <c r="E184" s="66"/>
      <c r="F184" s="67"/>
      <c r="G184" s="18"/>
      <c r="H184" s="27"/>
      <c r="I184" s="27"/>
      <c r="J184" s="27"/>
      <c r="K184" s="27"/>
      <c r="L184" s="27"/>
      <c r="M184" s="33"/>
      <c r="N184" s="33"/>
      <c r="O184" s="33"/>
      <c r="P184" s="33"/>
      <c r="Q184" s="33"/>
      <c r="R184" s="34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</row>
    <row r="185" spans="1:30" ht="14.4" x14ac:dyDescent="0.25">
      <c r="A185" s="65" t="s">
        <v>140</v>
      </c>
      <c r="B185" s="66"/>
      <c r="C185" s="66"/>
      <c r="D185" s="66"/>
      <c r="E185" s="66"/>
      <c r="F185" s="67"/>
      <c r="G185" s="18"/>
      <c r="H185" s="27"/>
      <c r="I185" s="27"/>
      <c r="J185" s="27"/>
      <c r="K185" s="27"/>
      <c r="L185" s="27"/>
      <c r="M185" s="33"/>
      <c r="N185" s="33"/>
      <c r="O185" s="33"/>
      <c r="P185" s="33"/>
      <c r="Q185" s="33"/>
      <c r="R185" s="45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</row>
    <row r="186" spans="1:30" ht="14.4" x14ac:dyDescent="0.25">
      <c r="A186" s="65" t="s">
        <v>141</v>
      </c>
      <c r="B186" s="66"/>
      <c r="C186" s="66"/>
      <c r="D186" s="66"/>
      <c r="E186" s="66"/>
      <c r="F186" s="67"/>
      <c r="G186" s="18"/>
      <c r="H186" s="27"/>
      <c r="I186" s="27"/>
      <c r="J186" s="27"/>
      <c r="K186" s="27"/>
      <c r="L186" s="27"/>
      <c r="M186" s="33"/>
      <c r="N186" s="33"/>
      <c r="O186" s="33"/>
      <c r="P186" s="33"/>
      <c r="Q186" s="33"/>
      <c r="R186" s="45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</row>
    <row r="187" spans="1:30" ht="14.4" x14ac:dyDescent="0.25">
      <c r="A187" s="65" t="s">
        <v>142</v>
      </c>
      <c r="B187" s="66"/>
      <c r="C187" s="66"/>
      <c r="D187" s="66"/>
      <c r="E187" s="66"/>
      <c r="F187" s="67"/>
      <c r="G187" s="18"/>
      <c r="H187" s="27"/>
      <c r="I187" s="27"/>
      <c r="J187" s="27"/>
      <c r="K187" s="27"/>
      <c r="L187" s="27"/>
      <c r="M187" s="33"/>
      <c r="N187" s="33"/>
      <c r="O187" s="33"/>
      <c r="P187" s="33"/>
      <c r="Q187" s="33"/>
      <c r="R187" s="45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</row>
    <row r="188" spans="1:30" ht="14.4" x14ac:dyDescent="0.25">
      <c r="A188" s="65" t="s">
        <v>143</v>
      </c>
      <c r="B188" s="66"/>
      <c r="C188" s="66"/>
      <c r="D188" s="66"/>
      <c r="E188" s="66"/>
      <c r="F188" s="67"/>
      <c r="G188" s="18"/>
      <c r="H188" s="27"/>
      <c r="I188" s="27"/>
      <c r="J188" s="27"/>
      <c r="K188" s="27"/>
      <c r="L188" s="27"/>
      <c r="M188" s="33"/>
      <c r="N188" s="33"/>
      <c r="O188" s="33"/>
      <c r="P188" s="33"/>
      <c r="Q188" s="33"/>
      <c r="R188" s="45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</row>
    <row r="189" spans="1:30" ht="14.4" x14ac:dyDescent="0.25">
      <c r="A189" s="65" t="s">
        <v>144</v>
      </c>
      <c r="B189" s="66"/>
      <c r="C189" s="66"/>
      <c r="D189" s="66"/>
      <c r="E189" s="66"/>
      <c r="F189" s="67"/>
      <c r="G189" s="18"/>
      <c r="H189" s="27"/>
      <c r="I189" s="27"/>
      <c r="J189" s="27"/>
      <c r="K189" s="27"/>
      <c r="L189" s="27"/>
      <c r="M189" s="33"/>
      <c r="N189" s="33"/>
      <c r="O189" s="33"/>
      <c r="P189" s="33"/>
      <c r="Q189" s="33"/>
      <c r="R189" s="45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</row>
    <row r="190" spans="1:30" ht="14.4" x14ac:dyDescent="0.25">
      <c r="A190" s="65" t="s">
        <v>145</v>
      </c>
      <c r="B190" s="66"/>
      <c r="C190" s="66"/>
      <c r="D190" s="66"/>
      <c r="E190" s="66"/>
      <c r="F190" s="67"/>
      <c r="G190" s="18"/>
      <c r="H190" s="27"/>
      <c r="I190" s="27"/>
      <c r="J190" s="27"/>
      <c r="K190" s="27"/>
      <c r="L190" s="27"/>
      <c r="M190" s="33"/>
      <c r="N190" s="33"/>
      <c r="O190" s="33"/>
      <c r="P190" s="33"/>
      <c r="Q190" s="33"/>
      <c r="R190" s="45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</row>
    <row r="191" spans="1:30" ht="14.4" x14ac:dyDescent="0.25">
      <c r="A191" s="65" t="s">
        <v>146</v>
      </c>
      <c r="B191" s="66"/>
      <c r="C191" s="66"/>
      <c r="D191" s="66"/>
      <c r="E191" s="66"/>
      <c r="F191" s="67"/>
      <c r="G191" s="18"/>
      <c r="H191" s="27"/>
      <c r="I191" s="27"/>
      <c r="J191" s="27"/>
      <c r="K191" s="27"/>
      <c r="L191" s="27"/>
      <c r="M191" s="33"/>
      <c r="N191" s="33"/>
      <c r="O191" s="33"/>
      <c r="P191" s="33"/>
      <c r="Q191" s="33"/>
      <c r="R191" s="45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</row>
    <row r="192" spans="1:30" ht="14.4" x14ac:dyDescent="0.25">
      <c r="A192" s="65" t="s">
        <v>147</v>
      </c>
      <c r="B192" s="66"/>
      <c r="C192" s="66"/>
      <c r="D192" s="66"/>
      <c r="E192" s="66"/>
      <c r="F192" s="67"/>
      <c r="G192" s="18"/>
      <c r="H192" s="27"/>
      <c r="I192" s="27"/>
      <c r="J192" s="27"/>
      <c r="K192" s="27"/>
      <c r="L192" s="27"/>
      <c r="M192" s="33"/>
      <c r="N192" s="33"/>
      <c r="O192" s="33"/>
      <c r="P192" s="33"/>
      <c r="Q192" s="33"/>
      <c r="R192" s="45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</row>
    <row r="193" spans="1:30" ht="14.4" x14ac:dyDescent="0.25">
      <c r="A193" s="65" t="s">
        <v>148</v>
      </c>
      <c r="B193" s="66"/>
      <c r="C193" s="66"/>
      <c r="D193" s="66"/>
      <c r="E193" s="66"/>
      <c r="F193" s="67"/>
      <c r="G193" s="18"/>
      <c r="H193" s="27"/>
      <c r="I193" s="27"/>
      <c r="J193" s="27"/>
      <c r="K193" s="27"/>
      <c r="L193" s="27"/>
      <c r="M193" s="33"/>
      <c r="N193" s="33"/>
      <c r="O193" s="33"/>
      <c r="P193" s="33"/>
      <c r="Q193" s="33"/>
      <c r="R193" s="45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</row>
    <row r="194" spans="1:30" ht="14.4" x14ac:dyDescent="0.25">
      <c r="A194" s="65" t="s">
        <v>149</v>
      </c>
      <c r="B194" s="66"/>
      <c r="C194" s="66"/>
      <c r="D194" s="66"/>
      <c r="E194" s="66"/>
      <c r="F194" s="67"/>
      <c r="G194" s="18"/>
      <c r="H194" s="27"/>
      <c r="I194" s="27"/>
      <c r="J194" s="27"/>
      <c r="K194" s="27"/>
      <c r="L194" s="27"/>
      <c r="M194" s="33"/>
      <c r="N194" s="33"/>
      <c r="O194" s="33"/>
      <c r="P194" s="33"/>
      <c r="Q194" s="33"/>
      <c r="R194" s="45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</row>
    <row r="195" spans="1:30" ht="14.4" x14ac:dyDescent="0.25">
      <c r="A195" s="65" t="s">
        <v>150</v>
      </c>
      <c r="B195" s="66"/>
      <c r="C195" s="66"/>
      <c r="D195" s="66"/>
      <c r="E195" s="66"/>
      <c r="F195" s="67"/>
      <c r="G195" s="18"/>
      <c r="H195" s="27"/>
      <c r="I195" s="27"/>
      <c r="J195" s="27"/>
      <c r="K195" s="27"/>
      <c r="L195" s="27"/>
      <c r="M195" s="33"/>
      <c r="N195" s="33"/>
      <c r="O195" s="33"/>
      <c r="P195" s="33"/>
      <c r="Q195" s="33"/>
      <c r="R195" s="45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</row>
    <row r="196" spans="1:30" ht="14.4" x14ac:dyDescent="0.25">
      <c r="A196" s="65" t="s">
        <v>151</v>
      </c>
      <c r="B196" s="66"/>
      <c r="C196" s="66"/>
      <c r="D196" s="66"/>
      <c r="E196" s="66"/>
      <c r="F196" s="67"/>
      <c r="G196" s="18"/>
      <c r="H196" s="27"/>
      <c r="I196" s="27"/>
      <c r="J196" s="27"/>
      <c r="K196" s="27"/>
      <c r="L196" s="27"/>
      <c r="M196" s="33"/>
      <c r="N196" s="33"/>
      <c r="O196" s="33"/>
      <c r="P196" s="33"/>
      <c r="Q196" s="33"/>
      <c r="R196" s="45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</row>
    <row r="197" spans="1:30" ht="14.4" x14ac:dyDescent="0.25">
      <c r="A197" s="65" t="s">
        <v>152</v>
      </c>
      <c r="B197" s="66"/>
      <c r="C197" s="66"/>
      <c r="D197" s="66"/>
      <c r="E197" s="66"/>
      <c r="F197" s="67"/>
      <c r="G197" s="18"/>
      <c r="H197" s="27"/>
      <c r="I197" s="27"/>
      <c r="J197" s="27"/>
      <c r="K197" s="27"/>
      <c r="L197" s="27"/>
      <c r="M197" s="33"/>
      <c r="N197" s="33"/>
      <c r="O197" s="33"/>
      <c r="P197" s="33"/>
      <c r="Q197" s="33"/>
      <c r="R197" s="45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</row>
    <row r="198" spans="1:30" ht="14.4" x14ac:dyDescent="0.25">
      <c r="A198" s="65" t="s">
        <v>153</v>
      </c>
      <c r="B198" s="66"/>
      <c r="C198" s="66"/>
      <c r="D198" s="66"/>
      <c r="E198" s="66"/>
      <c r="F198" s="67"/>
      <c r="G198" s="18"/>
      <c r="H198" s="27"/>
      <c r="I198" s="27"/>
      <c r="J198" s="27"/>
      <c r="K198" s="27"/>
      <c r="L198" s="27"/>
      <c r="M198" s="33"/>
      <c r="N198" s="33"/>
      <c r="O198" s="33"/>
      <c r="P198" s="33"/>
      <c r="Q198" s="33"/>
      <c r="R198" s="45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</row>
    <row r="199" spans="1:30" ht="14.4" x14ac:dyDescent="0.25">
      <c r="A199" s="65" t="s">
        <v>154</v>
      </c>
      <c r="B199" s="66"/>
      <c r="C199" s="66"/>
      <c r="D199" s="66"/>
      <c r="E199" s="66"/>
      <c r="F199" s="67"/>
      <c r="G199" s="18"/>
      <c r="H199" s="27"/>
      <c r="I199" s="27"/>
      <c r="J199" s="27"/>
      <c r="K199" s="27"/>
      <c r="L199" s="27"/>
      <c r="M199" s="33"/>
      <c r="N199" s="33"/>
      <c r="O199" s="33"/>
      <c r="P199" s="33"/>
      <c r="Q199" s="33"/>
      <c r="R199" s="45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</row>
    <row r="200" spans="1:30" ht="14.4" x14ac:dyDescent="0.25">
      <c r="A200" s="65" t="s">
        <v>155</v>
      </c>
      <c r="B200" s="66"/>
      <c r="C200" s="66"/>
      <c r="D200" s="66"/>
      <c r="E200" s="66"/>
      <c r="F200" s="67"/>
      <c r="G200" s="18"/>
      <c r="H200" s="27"/>
      <c r="I200" s="27"/>
      <c r="J200" s="27"/>
      <c r="K200" s="27"/>
      <c r="L200" s="27"/>
      <c r="M200" s="33"/>
      <c r="N200" s="33"/>
      <c r="O200" s="33"/>
      <c r="P200" s="33"/>
      <c r="Q200" s="33"/>
      <c r="R200" s="45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</row>
    <row r="201" spans="1:30" ht="14.4" x14ac:dyDescent="0.25">
      <c r="A201" s="65" t="s">
        <v>156</v>
      </c>
      <c r="B201" s="66"/>
      <c r="C201" s="66"/>
      <c r="D201" s="66"/>
      <c r="E201" s="66"/>
      <c r="F201" s="67"/>
      <c r="G201" s="18"/>
      <c r="H201" s="27"/>
      <c r="I201" s="27"/>
      <c r="J201" s="27"/>
      <c r="K201" s="27"/>
      <c r="L201" s="27"/>
      <c r="M201" s="33"/>
      <c r="N201" s="33"/>
      <c r="O201" s="33"/>
      <c r="P201" s="33"/>
      <c r="Q201" s="33"/>
      <c r="R201" s="45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</row>
    <row r="202" spans="1:30" ht="14.4" x14ac:dyDescent="0.25">
      <c r="A202" s="65" t="s">
        <v>157</v>
      </c>
      <c r="B202" s="66"/>
      <c r="C202" s="66"/>
      <c r="D202" s="66"/>
      <c r="E202" s="66"/>
      <c r="F202" s="67"/>
      <c r="G202" s="18"/>
      <c r="H202" s="27"/>
      <c r="I202" s="27"/>
      <c r="J202" s="27"/>
      <c r="K202" s="27"/>
      <c r="L202" s="27"/>
      <c r="M202" s="33"/>
      <c r="N202" s="33"/>
      <c r="O202" s="33"/>
      <c r="P202" s="33"/>
      <c r="Q202" s="33"/>
      <c r="R202" s="45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</row>
    <row r="203" spans="1:30" ht="13.8" x14ac:dyDescent="0.25">
      <c r="A203" s="65" t="s">
        <v>158</v>
      </c>
      <c r="B203" s="66"/>
      <c r="C203" s="66"/>
      <c r="D203" s="66"/>
      <c r="E203" s="66"/>
      <c r="F203" s="6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</row>
    <row r="204" spans="1:30" ht="13.8" x14ac:dyDescent="0.25">
      <c r="A204" s="65" t="s">
        <v>159</v>
      </c>
      <c r="B204" s="66"/>
      <c r="C204" s="66"/>
      <c r="D204" s="66"/>
      <c r="E204" s="66"/>
      <c r="F204" s="67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</row>
    <row r="205" spans="1:30" ht="13.8" x14ac:dyDescent="0.25">
      <c r="A205" s="65" t="s">
        <v>160</v>
      </c>
      <c r="B205" s="66"/>
      <c r="C205" s="66"/>
      <c r="D205" s="66"/>
      <c r="E205" s="66"/>
      <c r="F205" s="67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</row>
    <row r="206" spans="1:30" ht="13.8" x14ac:dyDescent="0.25">
      <c r="A206" s="65" t="s">
        <v>161</v>
      </c>
      <c r="B206" s="66"/>
      <c r="C206" s="66"/>
      <c r="D206" s="66"/>
      <c r="E206" s="66"/>
      <c r="F206" s="67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</row>
    <row r="207" spans="1:30" ht="13.8" x14ac:dyDescent="0.25">
      <c r="A207" s="65" t="s">
        <v>162</v>
      </c>
      <c r="B207" s="66"/>
      <c r="C207" s="66"/>
      <c r="D207" s="66"/>
      <c r="E207" s="66"/>
      <c r="F207" s="67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</row>
    <row r="208" spans="1:30" ht="13.8" x14ac:dyDescent="0.25">
      <c r="A208" s="65" t="s">
        <v>163</v>
      </c>
      <c r="B208" s="66"/>
      <c r="C208" s="66"/>
      <c r="D208" s="66"/>
      <c r="E208" s="66"/>
      <c r="F208" s="67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</row>
    <row r="209" spans="1:30" ht="13.8" x14ac:dyDescent="0.25">
      <c r="A209" s="65" t="s">
        <v>164</v>
      </c>
      <c r="B209" s="66"/>
      <c r="C209" s="66"/>
      <c r="D209" s="66"/>
      <c r="E209" s="66"/>
      <c r="F209" s="67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</row>
    <row r="210" spans="1:30" ht="13.8" x14ac:dyDescent="0.25">
      <c r="A210" s="65" t="s">
        <v>165</v>
      </c>
      <c r="B210" s="66"/>
      <c r="C210" s="66"/>
      <c r="D210" s="66"/>
      <c r="E210" s="66"/>
      <c r="F210" s="67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</row>
    <row r="211" spans="1:30" ht="13.8" x14ac:dyDescent="0.25">
      <c r="A211" s="65" t="s">
        <v>166</v>
      </c>
      <c r="B211" s="66"/>
      <c r="C211" s="66"/>
      <c r="D211" s="66"/>
      <c r="E211" s="66"/>
      <c r="F211" s="67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</row>
    <row r="212" spans="1:30" ht="13.8" x14ac:dyDescent="0.25">
      <c r="A212" s="65" t="s">
        <v>167</v>
      </c>
      <c r="B212" s="66"/>
      <c r="C212" s="66"/>
      <c r="D212" s="66"/>
      <c r="E212" s="66"/>
      <c r="F212" s="67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</row>
    <row r="213" spans="1:30" ht="13.8" x14ac:dyDescent="0.25">
      <c r="A213" s="65" t="s">
        <v>168</v>
      </c>
      <c r="B213" s="66"/>
      <c r="C213" s="66"/>
      <c r="D213" s="66"/>
      <c r="E213" s="66"/>
      <c r="F213" s="67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</row>
    <row r="214" spans="1:30" ht="13.8" x14ac:dyDescent="0.25">
      <c r="A214" s="65" t="s">
        <v>169</v>
      </c>
      <c r="B214" s="66"/>
      <c r="C214" s="66"/>
      <c r="D214" s="66"/>
      <c r="E214" s="66"/>
      <c r="F214" s="67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</row>
    <row r="215" spans="1:30" ht="13.8" x14ac:dyDescent="0.25">
      <c r="A215" s="65" t="s">
        <v>170</v>
      </c>
      <c r="B215" s="66"/>
      <c r="C215" s="66"/>
      <c r="D215" s="66"/>
      <c r="E215" s="66"/>
      <c r="F215" s="67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</row>
    <row r="216" spans="1:30" ht="13.8" x14ac:dyDescent="0.25">
      <c r="A216" s="65" t="s">
        <v>171</v>
      </c>
      <c r="B216" s="66"/>
      <c r="C216" s="66"/>
      <c r="D216" s="66"/>
      <c r="E216" s="66"/>
      <c r="F216" s="67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</row>
    <row r="217" spans="1:30" ht="13.8" x14ac:dyDescent="0.25">
      <c r="A217" s="65" t="s">
        <v>172</v>
      </c>
      <c r="B217" s="66"/>
      <c r="C217" s="66"/>
      <c r="D217" s="66"/>
      <c r="E217" s="66"/>
      <c r="F217" s="67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</row>
    <row r="218" spans="1:30" ht="13.8" x14ac:dyDescent="0.25">
      <c r="A218" s="65" t="s">
        <v>173</v>
      </c>
      <c r="B218" s="66"/>
      <c r="C218" s="66"/>
      <c r="D218" s="66"/>
      <c r="E218" s="66"/>
      <c r="F218" s="67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</row>
    <row r="219" spans="1:30" ht="13.8" x14ac:dyDescent="0.25">
      <c r="A219" s="65" t="s">
        <v>174</v>
      </c>
      <c r="B219" s="66"/>
      <c r="C219" s="66"/>
      <c r="D219" s="66"/>
      <c r="E219" s="66"/>
      <c r="F219" s="67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</row>
    <row r="220" spans="1:30" ht="13.8" x14ac:dyDescent="0.25">
      <c r="A220" s="65" t="s">
        <v>175</v>
      </c>
      <c r="B220" s="66"/>
      <c r="C220" s="66"/>
      <c r="D220" s="66"/>
      <c r="E220" s="66"/>
      <c r="F220" s="67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</row>
    <row r="221" spans="1:30" ht="13.8" x14ac:dyDescent="0.25">
      <c r="A221" s="65" t="s">
        <v>176</v>
      </c>
      <c r="B221" s="66"/>
      <c r="C221" s="66"/>
      <c r="D221" s="66"/>
      <c r="E221" s="66"/>
      <c r="F221" s="67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</row>
    <row r="222" spans="1:30" ht="13.8" x14ac:dyDescent="0.25">
      <c r="A222" s="65" t="s">
        <v>177</v>
      </c>
      <c r="B222" s="66"/>
      <c r="C222" s="66"/>
      <c r="D222" s="66"/>
      <c r="E222" s="66"/>
      <c r="F222" s="67"/>
      <c r="G222" s="49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</row>
    <row r="223" spans="1:30" ht="13.8" x14ac:dyDescent="0.25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</row>
    <row r="224" spans="1:30" ht="13.8" x14ac:dyDescent="0.25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</row>
    <row r="225" spans="1:17" ht="13.8" x14ac:dyDescent="0.25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</row>
    <row r="226" spans="1:17" ht="13.8" x14ac:dyDescent="0.25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</row>
    <row r="227" spans="1:17" ht="13.8" x14ac:dyDescent="0.25"/>
    <row r="228" spans="1:17" ht="13.8" x14ac:dyDescent="0.25"/>
    <row r="229" spans="1:17" ht="13.8" x14ac:dyDescent="0.25"/>
    <row r="230" spans="1:17" ht="13.8" x14ac:dyDescent="0.25"/>
    <row r="231" spans="1:17" ht="13.8" x14ac:dyDescent="0.25"/>
    <row r="232" spans="1:17" ht="13.8" x14ac:dyDescent="0.25"/>
    <row r="233" spans="1:17" ht="13.8" x14ac:dyDescent="0.25"/>
    <row r="234" spans="1:17" ht="13.8" x14ac:dyDescent="0.25"/>
    <row r="235" spans="1:17" ht="13.8" x14ac:dyDescent="0.25"/>
    <row r="236" spans="1:17" ht="13.8" x14ac:dyDescent="0.25"/>
    <row r="237" spans="1:17" ht="13.8" x14ac:dyDescent="0.25"/>
    <row r="238" spans="1:17" ht="13.8" x14ac:dyDescent="0.25"/>
    <row r="239" spans="1:17" ht="13.8" x14ac:dyDescent="0.25"/>
    <row r="240" spans="1:17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3.8" x14ac:dyDescent="0.25"/>
    <row r="413" ht="13.8" x14ac:dyDescent="0.25"/>
    <row r="414" ht="13.8" x14ac:dyDescent="0.25"/>
    <row r="415" ht="13.8" x14ac:dyDescent="0.25"/>
    <row r="416" ht="13.8" x14ac:dyDescent="0.25"/>
    <row r="417" ht="13.8" x14ac:dyDescent="0.25"/>
    <row r="418" ht="13.8" x14ac:dyDescent="0.25"/>
    <row r="419" ht="13.8" x14ac:dyDescent="0.25"/>
    <row r="420" ht="13.8" x14ac:dyDescent="0.25"/>
    <row r="421" ht="13.8" x14ac:dyDescent="0.25"/>
    <row r="422" ht="13.8" x14ac:dyDescent="0.25"/>
    <row r="423" ht="13.8" x14ac:dyDescent="0.25"/>
    <row r="424" ht="13.8" x14ac:dyDescent="0.25"/>
    <row r="425" ht="13.8" x14ac:dyDescent="0.25"/>
    <row r="426" ht="13.8" x14ac:dyDescent="0.25"/>
    <row r="427" ht="13.8" x14ac:dyDescent="0.25"/>
    <row r="428" ht="13.8" x14ac:dyDescent="0.25"/>
    <row r="429" ht="13.8" x14ac:dyDescent="0.25"/>
    <row r="430" ht="13.8" x14ac:dyDescent="0.25"/>
    <row r="431" ht="13.8" x14ac:dyDescent="0.25"/>
    <row r="432" ht="13.8" x14ac:dyDescent="0.25"/>
    <row r="433" ht="13.8" x14ac:dyDescent="0.25"/>
    <row r="434" ht="13.8" x14ac:dyDescent="0.25"/>
    <row r="435" ht="13.8" x14ac:dyDescent="0.25"/>
    <row r="436" ht="13.8" x14ac:dyDescent="0.25"/>
    <row r="437" ht="13.8" x14ac:dyDescent="0.25"/>
    <row r="438" ht="13.8" x14ac:dyDescent="0.25"/>
    <row r="439" ht="13.8" x14ac:dyDescent="0.25"/>
    <row r="440" ht="13.8" x14ac:dyDescent="0.25"/>
    <row r="441" ht="13.8" x14ac:dyDescent="0.25"/>
    <row r="442" ht="13.8" x14ac:dyDescent="0.25"/>
    <row r="443" ht="13.8" x14ac:dyDescent="0.25"/>
    <row r="444" ht="13.8" x14ac:dyDescent="0.25"/>
    <row r="445" ht="13.8" x14ac:dyDescent="0.25"/>
    <row r="446" ht="13.8" x14ac:dyDescent="0.25"/>
    <row r="447" ht="13.8" x14ac:dyDescent="0.25"/>
    <row r="448" ht="13.8" x14ac:dyDescent="0.25"/>
    <row r="449" ht="13.8" x14ac:dyDescent="0.25"/>
    <row r="450" ht="13.8" x14ac:dyDescent="0.25"/>
    <row r="451" ht="13.8" x14ac:dyDescent="0.25"/>
    <row r="452" ht="13.8" x14ac:dyDescent="0.25"/>
    <row r="453" ht="13.8" x14ac:dyDescent="0.25"/>
    <row r="454" ht="13.8" x14ac:dyDescent="0.25"/>
    <row r="455" ht="13.8" x14ac:dyDescent="0.25"/>
    <row r="456" ht="13.8" x14ac:dyDescent="0.25"/>
    <row r="457" ht="13.8" x14ac:dyDescent="0.25"/>
    <row r="458" ht="13.8" x14ac:dyDescent="0.25"/>
    <row r="459" ht="13.8" x14ac:dyDescent="0.25"/>
    <row r="460" ht="13.8" x14ac:dyDescent="0.25"/>
    <row r="461" ht="13.8" x14ac:dyDescent="0.25"/>
    <row r="462" ht="13.8" x14ac:dyDescent="0.25"/>
    <row r="463" ht="13.8" x14ac:dyDescent="0.25"/>
    <row r="464" ht="13.8" x14ac:dyDescent="0.25"/>
    <row r="465" ht="13.8" x14ac:dyDescent="0.25"/>
    <row r="466" ht="13.8" x14ac:dyDescent="0.25"/>
    <row r="467" ht="13.8" x14ac:dyDescent="0.25"/>
    <row r="468" ht="13.8" x14ac:dyDescent="0.25"/>
    <row r="469" ht="13.8" x14ac:dyDescent="0.25"/>
    <row r="470" ht="13.8" x14ac:dyDescent="0.25"/>
    <row r="471" ht="13.8" x14ac:dyDescent="0.25"/>
    <row r="472" ht="13.8" x14ac:dyDescent="0.25"/>
    <row r="473" ht="13.8" x14ac:dyDescent="0.25"/>
    <row r="474" ht="13.8" x14ac:dyDescent="0.25"/>
    <row r="475" ht="13.8" x14ac:dyDescent="0.25"/>
    <row r="476" ht="13.8" x14ac:dyDescent="0.25"/>
    <row r="477" ht="13.8" x14ac:dyDescent="0.25"/>
    <row r="478" ht="13.8" x14ac:dyDescent="0.25"/>
    <row r="479" ht="13.8" x14ac:dyDescent="0.25"/>
    <row r="480" ht="13.8" x14ac:dyDescent="0.25"/>
    <row r="481" ht="13.8" x14ac:dyDescent="0.25"/>
    <row r="482" ht="13.8" x14ac:dyDescent="0.25"/>
    <row r="483" ht="13.8" x14ac:dyDescent="0.25"/>
    <row r="484" ht="13.8" x14ac:dyDescent="0.25"/>
    <row r="485" ht="13.8" x14ac:dyDescent="0.25"/>
    <row r="486" ht="13.8" x14ac:dyDescent="0.25"/>
    <row r="487" ht="13.8" x14ac:dyDescent="0.25"/>
    <row r="488" ht="13.8" x14ac:dyDescent="0.25"/>
    <row r="489" ht="13.8" x14ac:dyDescent="0.25"/>
    <row r="490" ht="13.8" x14ac:dyDescent="0.25"/>
    <row r="491" ht="13.8" x14ac:dyDescent="0.25"/>
    <row r="492" ht="13.8" x14ac:dyDescent="0.25"/>
    <row r="493" ht="13.8" x14ac:dyDescent="0.25"/>
    <row r="494" ht="13.8" x14ac:dyDescent="0.25"/>
    <row r="495" ht="13.8" x14ac:dyDescent="0.25"/>
    <row r="496" ht="13.8" x14ac:dyDescent="0.25"/>
    <row r="497" ht="13.8" x14ac:dyDescent="0.25"/>
    <row r="498" ht="13.8" x14ac:dyDescent="0.25"/>
    <row r="499" ht="13.8" x14ac:dyDescent="0.25"/>
    <row r="500" ht="13.8" x14ac:dyDescent="0.25"/>
    <row r="501" ht="13.8" x14ac:dyDescent="0.25"/>
    <row r="502" ht="13.8" x14ac:dyDescent="0.25"/>
    <row r="503" ht="13.8" x14ac:dyDescent="0.25"/>
    <row r="504" ht="13.8" x14ac:dyDescent="0.25"/>
    <row r="505" ht="13.8" x14ac:dyDescent="0.25"/>
    <row r="506" ht="13.8" x14ac:dyDescent="0.25"/>
    <row r="507" ht="13.8" x14ac:dyDescent="0.25"/>
    <row r="508" ht="13.8" x14ac:dyDescent="0.25"/>
    <row r="509" ht="13.8" x14ac:dyDescent="0.25"/>
    <row r="510" ht="13.8" x14ac:dyDescent="0.25"/>
    <row r="511" ht="13.8" x14ac:dyDescent="0.25"/>
    <row r="512" ht="13.8" x14ac:dyDescent="0.25"/>
    <row r="513" ht="13.8" x14ac:dyDescent="0.25"/>
    <row r="514" ht="13.8" x14ac:dyDescent="0.25"/>
    <row r="515" ht="13.8" x14ac:dyDescent="0.25"/>
    <row r="516" ht="13.8" x14ac:dyDescent="0.25"/>
    <row r="517" ht="13.8" x14ac:dyDescent="0.25"/>
    <row r="518" ht="13.8" x14ac:dyDescent="0.25"/>
    <row r="519" ht="13.8" x14ac:dyDescent="0.25"/>
    <row r="520" ht="13.8" x14ac:dyDescent="0.25"/>
    <row r="521" ht="13.8" x14ac:dyDescent="0.25"/>
    <row r="522" ht="13.8" x14ac:dyDescent="0.25"/>
    <row r="523" ht="13.8" x14ac:dyDescent="0.25"/>
    <row r="524" ht="13.8" x14ac:dyDescent="0.25"/>
    <row r="525" ht="13.8" x14ac:dyDescent="0.25"/>
    <row r="526" ht="13.8" x14ac:dyDescent="0.25"/>
    <row r="527" ht="13.8" x14ac:dyDescent="0.25"/>
    <row r="528" ht="13.8" x14ac:dyDescent="0.25"/>
    <row r="529" ht="13.8" x14ac:dyDescent="0.25"/>
    <row r="530" ht="13.8" x14ac:dyDescent="0.25"/>
    <row r="531" ht="13.8" x14ac:dyDescent="0.25"/>
    <row r="532" ht="13.8" x14ac:dyDescent="0.25"/>
    <row r="533" ht="13.8" x14ac:dyDescent="0.25"/>
    <row r="534" ht="13.8" x14ac:dyDescent="0.25"/>
    <row r="535" ht="13.8" x14ac:dyDescent="0.25"/>
    <row r="536" ht="13.8" x14ac:dyDescent="0.25"/>
    <row r="537" ht="13.8" x14ac:dyDescent="0.25"/>
    <row r="538" ht="13.8" x14ac:dyDescent="0.25"/>
    <row r="539" ht="13.8" x14ac:dyDescent="0.25"/>
    <row r="540" ht="13.8" x14ac:dyDescent="0.25"/>
    <row r="541" ht="13.8" x14ac:dyDescent="0.25"/>
    <row r="542" ht="13.8" x14ac:dyDescent="0.25"/>
    <row r="543" ht="13.8" x14ac:dyDescent="0.25"/>
    <row r="544" ht="13.8" x14ac:dyDescent="0.25"/>
    <row r="545" ht="13.8" x14ac:dyDescent="0.25"/>
    <row r="546" ht="13.8" x14ac:dyDescent="0.25"/>
    <row r="547" ht="13.8" x14ac:dyDescent="0.25"/>
    <row r="548" ht="13.8" x14ac:dyDescent="0.25"/>
    <row r="549" ht="13.8" x14ac:dyDescent="0.25"/>
    <row r="550" ht="13.8" x14ac:dyDescent="0.25"/>
    <row r="551" ht="13.8" x14ac:dyDescent="0.25"/>
    <row r="552" ht="13.8" x14ac:dyDescent="0.25"/>
    <row r="553" ht="13.8" x14ac:dyDescent="0.25"/>
    <row r="554" ht="13.8" x14ac:dyDescent="0.25"/>
    <row r="555" ht="13.8" x14ac:dyDescent="0.25"/>
    <row r="556" ht="13.8" x14ac:dyDescent="0.25"/>
    <row r="557" ht="13.8" x14ac:dyDescent="0.25"/>
    <row r="558" ht="13.8" x14ac:dyDescent="0.25"/>
    <row r="559" ht="13.8" x14ac:dyDescent="0.25"/>
    <row r="560" ht="13.8" x14ac:dyDescent="0.25"/>
    <row r="561" ht="13.8" x14ac:dyDescent="0.25"/>
    <row r="562" ht="13.8" x14ac:dyDescent="0.25"/>
    <row r="563" ht="13.8" x14ac:dyDescent="0.25"/>
    <row r="564" ht="13.8" x14ac:dyDescent="0.25"/>
    <row r="565" ht="13.8" x14ac:dyDescent="0.25"/>
    <row r="566" ht="13.8" x14ac:dyDescent="0.25"/>
    <row r="567" ht="13.8" x14ac:dyDescent="0.25"/>
    <row r="568" ht="13.8" x14ac:dyDescent="0.25"/>
    <row r="569" ht="13.8" x14ac:dyDescent="0.25"/>
    <row r="570" ht="13.8" x14ac:dyDescent="0.25"/>
    <row r="571" ht="13.8" x14ac:dyDescent="0.25"/>
    <row r="572" ht="13.8" x14ac:dyDescent="0.25"/>
    <row r="573" ht="13.8" x14ac:dyDescent="0.25"/>
    <row r="574" ht="13.8" x14ac:dyDescent="0.25"/>
    <row r="575" ht="13.8" x14ac:dyDescent="0.25"/>
    <row r="576" ht="13.8" x14ac:dyDescent="0.25"/>
    <row r="577" ht="13.8" x14ac:dyDescent="0.25"/>
    <row r="578" ht="13.8" x14ac:dyDescent="0.25"/>
    <row r="579" ht="13.8" x14ac:dyDescent="0.25"/>
    <row r="580" ht="13.8" x14ac:dyDescent="0.25"/>
    <row r="581" ht="13.8" x14ac:dyDescent="0.25"/>
    <row r="582" ht="13.8" x14ac:dyDescent="0.25"/>
    <row r="583" ht="13.8" x14ac:dyDescent="0.25"/>
    <row r="584" ht="13.8" x14ac:dyDescent="0.25"/>
    <row r="585" ht="13.8" x14ac:dyDescent="0.25"/>
    <row r="586" ht="13.8" x14ac:dyDescent="0.25"/>
    <row r="587" ht="13.8" x14ac:dyDescent="0.25"/>
    <row r="588" ht="13.8" x14ac:dyDescent="0.25"/>
    <row r="589" ht="13.8" x14ac:dyDescent="0.25"/>
    <row r="590" ht="13.8" x14ac:dyDescent="0.25"/>
    <row r="591" ht="13.8" x14ac:dyDescent="0.25"/>
    <row r="592" ht="13.8" x14ac:dyDescent="0.25"/>
    <row r="593" ht="13.8" x14ac:dyDescent="0.25"/>
    <row r="594" ht="13.8" x14ac:dyDescent="0.25"/>
    <row r="595" ht="13.8" x14ac:dyDescent="0.25"/>
    <row r="596" ht="13.8" x14ac:dyDescent="0.25"/>
    <row r="597" ht="13.8" x14ac:dyDescent="0.25"/>
    <row r="598" ht="13.8" x14ac:dyDescent="0.25"/>
    <row r="599" ht="13.8" x14ac:dyDescent="0.25"/>
    <row r="600" ht="13.8" x14ac:dyDescent="0.25"/>
    <row r="601" ht="13.8" x14ac:dyDescent="0.25"/>
    <row r="602" ht="13.8" x14ac:dyDescent="0.25"/>
    <row r="603" ht="13.8" x14ac:dyDescent="0.25"/>
    <row r="604" ht="13.8" x14ac:dyDescent="0.25"/>
    <row r="605" ht="13.8" x14ac:dyDescent="0.25"/>
    <row r="606" ht="13.8" x14ac:dyDescent="0.25"/>
    <row r="607" ht="13.8" x14ac:dyDescent="0.25"/>
    <row r="608" ht="13.8" x14ac:dyDescent="0.25"/>
    <row r="609" ht="13.8" x14ac:dyDescent="0.25"/>
    <row r="610" ht="13.8" x14ac:dyDescent="0.25"/>
    <row r="611" ht="13.8" x14ac:dyDescent="0.25"/>
    <row r="612" ht="13.8" x14ac:dyDescent="0.25"/>
    <row r="613" ht="13.8" x14ac:dyDescent="0.25"/>
    <row r="614" ht="13.8" x14ac:dyDescent="0.25"/>
    <row r="615" ht="13.8" x14ac:dyDescent="0.25"/>
    <row r="616" ht="13.8" x14ac:dyDescent="0.25"/>
    <row r="617" ht="13.8" x14ac:dyDescent="0.25"/>
    <row r="618" ht="13.8" x14ac:dyDescent="0.25"/>
    <row r="619" ht="13.8" x14ac:dyDescent="0.25"/>
    <row r="620" ht="13.8" x14ac:dyDescent="0.25"/>
    <row r="621" ht="13.8" x14ac:dyDescent="0.25"/>
    <row r="622" ht="13.8" x14ac:dyDescent="0.25"/>
    <row r="623" ht="13.8" x14ac:dyDescent="0.25"/>
    <row r="624" ht="13.8" x14ac:dyDescent="0.25"/>
    <row r="625" ht="13.8" x14ac:dyDescent="0.25"/>
    <row r="626" ht="13.8" x14ac:dyDescent="0.25"/>
    <row r="627" ht="13.8" x14ac:dyDescent="0.25"/>
    <row r="628" ht="13.8" x14ac:dyDescent="0.25"/>
    <row r="629" ht="13.8" x14ac:dyDescent="0.25"/>
    <row r="630" ht="13.8" x14ac:dyDescent="0.25"/>
    <row r="631" ht="13.8" x14ac:dyDescent="0.25"/>
    <row r="632" ht="13.8" x14ac:dyDescent="0.25"/>
    <row r="633" ht="13.8" x14ac:dyDescent="0.25"/>
    <row r="634" ht="13.8" x14ac:dyDescent="0.25"/>
    <row r="635" ht="13.8" x14ac:dyDescent="0.25"/>
    <row r="636" ht="13.8" x14ac:dyDescent="0.25"/>
    <row r="637" ht="13.8" x14ac:dyDescent="0.25"/>
    <row r="638" ht="13.8" x14ac:dyDescent="0.25"/>
    <row r="639" ht="13.8" x14ac:dyDescent="0.25"/>
    <row r="640" ht="13.8" x14ac:dyDescent="0.25"/>
    <row r="641" ht="13.8" x14ac:dyDescent="0.25"/>
    <row r="642" ht="13.8" x14ac:dyDescent="0.25"/>
    <row r="643" ht="13.8" x14ac:dyDescent="0.25"/>
    <row r="644" ht="13.8" x14ac:dyDescent="0.25"/>
    <row r="645" ht="13.8" x14ac:dyDescent="0.25"/>
    <row r="646" ht="13.8" x14ac:dyDescent="0.25"/>
    <row r="647" ht="13.8" x14ac:dyDescent="0.25"/>
    <row r="648" ht="13.8" x14ac:dyDescent="0.25"/>
    <row r="649" ht="13.8" x14ac:dyDescent="0.25"/>
    <row r="650" ht="13.8" x14ac:dyDescent="0.25"/>
    <row r="651" ht="13.8" x14ac:dyDescent="0.25"/>
    <row r="652" ht="13.8" x14ac:dyDescent="0.25"/>
    <row r="653" ht="13.8" x14ac:dyDescent="0.25"/>
    <row r="654" ht="13.8" x14ac:dyDescent="0.25"/>
    <row r="655" ht="13.8" x14ac:dyDescent="0.25"/>
    <row r="656" ht="13.8" x14ac:dyDescent="0.25"/>
    <row r="657" ht="13.8" x14ac:dyDescent="0.25"/>
    <row r="658" ht="13.8" x14ac:dyDescent="0.25"/>
    <row r="659" ht="13.8" x14ac:dyDescent="0.25"/>
    <row r="660" ht="13.8" x14ac:dyDescent="0.25"/>
    <row r="661" ht="13.8" x14ac:dyDescent="0.25"/>
    <row r="662" ht="13.8" x14ac:dyDescent="0.25"/>
    <row r="663" ht="13.8" x14ac:dyDescent="0.25"/>
    <row r="664" ht="13.8" x14ac:dyDescent="0.25"/>
    <row r="665" ht="13.8" x14ac:dyDescent="0.25"/>
    <row r="666" ht="13.8" x14ac:dyDescent="0.25"/>
    <row r="667" ht="13.8" x14ac:dyDescent="0.25"/>
    <row r="668" ht="13.8" x14ac:dyDescent="0.25"/>
    <row r="669" ht="13.8" x14ac:dyDescent="0.25"/>
    <row r="670" ht="13.8" x14ac:dyDescent="0.25"/>
    <row r="671" ht="13.8" x14ac:dyDescent="0.25"/>
    <row r="672" ht="13.8" x14ac:dyDescent="0.25"/>
    <row r="673" ht="13.8" x14ac:dyDescent="0.25"/>
    <row r="674" ht="13.8" x14ac:dyDescent="0.25"/>
    <row r="675" ht="13.8" x14ac:dyDescent="0.25"/>
    <row r="676" ht="13.8" x14ac:dyDescent="0.25"/>
    <row r="677" ht="13.8" x14ac:dyDescent="0.25"/>
    <row r="678" ht="13.8" x14ac:dyDescent="0.25"/>
    <row r="679" ht="13.8" x14ac:dyDescent="0.25"/>
    <row r="680" ht="13.8" x14ac:dyDescent="0.25"/>
    <row r="681" ht="13.8" x14ac:dyDescent="0.25"/>
    <row r="682" ht="13.8" x14ac:dyDescent="0.25"/>
    <row r="683" ht="13.8" x14ac:dyDescent="0.25"/>
    <row r="684" ht="13.8" x14ac:dyDescent="0.25"/>
    <row r="685" ht="13.8" x14ac:dyDescent="0.25"/>
    <row r="686" ht="13.8" x14ac:dyDescent="0.25"/>
    <row r="687" ht="13.8" x14ac:dyDescent="0.25"/>
    <row r="688" ht="13.8" x14ac:dyDescent="0.25"/>
    <row r="689" ht="13.8" x14ac:dyDescent="0.25"/>
    <row r="690" ht="13.8" x14ac:dyDescent="0.25"/>
    <row r="691" ht="13.8" x14ac:dyDescent="0.25"/>
    <row r="692" ht="13.8" x14ac:dyDescent="0.25"/>
    <row r="693" ht="13.8" x14ac:dyDescent="0.25"/>
    <row r="694" ht="13.8" x14ac:dyDescent="0.25"/>
    <row r="695" ht="13.8" x14ac:dyDescent="0.25"/>
    <row r="696" ht="13.8" x14ac:dyDescent="0.25"/>
    <row r="697" ht="13.8" x14ac:dyDescent="0.25"/>
    <row r="698" ht="13.8" x14ac:dyDescent="0.25"/>
    <row r="699" ht="13.8" x14ac:dyDescent="0.25"/>
    <row r="700" ht="13.8" x14ac:dyDescent="0.25"/>
    <row r="701" ht="13.8" x14ac:dyDescent="0.25"/>
    <row r="702" ht="13.8" x14ac:dyDescent="0.25"/>
    <row r="703" ht="13.8" x14ac:dyDescent="0.25"/>
    <row r="704" ht="13.8" x14ac:dyDescent="0.25"/>
    <row r="705" ht="13.8" x14ac:dyDescent="0.25"/>
    <row r="706" ht="13.8" x14ac:dyDescent="0.25"/>
    <row r="707" ht="13.8" x14ac:dyDescent="0.25"/>
    <row r="708" ht="13.8" x14ac:dyDescent="0.25"/>
    <row r="709" ht="13.8" x14ac:dyDescent="0.25"/>
    <row r="710" ht="13.8" x14ac:dyDescent="0.25"/>
    <row r="711" ht="13.8" x14ac:dyDescent="0.25"/>
    <row r="712" ht="13.8" x14ac:dyDescent="0.25"/>
    <row r="713" ht="13.8" x14ac:dyDescent="0.25"/>
    <row r="714" ht="13.8" x14ac:dyDescent="0.25"/>
    <row r="715" ht="13.8" x14ac:dyDescent="0.25"/>
    <row r="716" ht="13.8" x14ac:dyDescent="0.25"/>
    <row r="717" ht="13.8" x14ac:dyDescent="0.25"/>
    <row r="718" ht="13.8" x14ac:dyDescent="0.25"/>
    <row r="719" ht="13.8" x14ac:dyDescent="0.25"/>
    <row r="720" ht="13.8" x14ac:dyDescent="0.25"/>
    <row r="721" ht="13.8" x14ac:dyDescent="0.25"/>
    <row r="722" ht="13.8" x14ac:dyDescent="0.25"/>
    <row r="723" ht="13.8" x14ac:dyDescent="0.25"/>
    <row r="724" ht="13.8" x14ac:dyDescent="0.25"/>
    <row r="725" ht="13.8" x14ac:dyDescent="0.25"/>
    <row r="726" ht="13.8" x14ac:dyDescent="0.25"/>
    <row r="727" ht="13.8" x14ac:dyDescent="0.25"/>
    <row r="728" ht="13.8" x14ac:dyDescent="0.25"/>
    <row r="729" ht="13.8" x14ac:dyDescent="0.25"/>
    <row r="730" ht="13.8" x14ac:dyDescent="0.25"/>
    <row r="731" ht="13.8" x14ac:dyDescent="0.25"/>
    <row r="732" ht="13.8" x14ac:dyDescent="0.25"/>
    <row r="733" ht="13.8" x14ac:dyDescent="0.25"/>
    <row r="734" ht="13.8" x14ac:dyDescent="0.25"/>
    <row r="735" ht="13.8" x14ac:dyDescent="0.25"/>
    <row r="736" ht="13.8" x14ac:dyDescent="0.25"/>
    <row r="737" ht="13.8" x14ac:dyDescent="0.25"/>
    <row r="738" ht="13.8" x14ac:dyDescent="0.25"/>
    <row r="739" ht="13.8" x14ac:dyDescent="0.25"/>
    <row r="740" ht="13.8" x14ac:dyDescent="0.25"/>
    <row r="741" ht="13.8" x14ac:dyDescent="0.25"/>
    <row r="742" ht="13.8" x14ac:dyDescent="0.25"/>
    <row r="743" ht="13.8" x14ac:dyDescent="0.25"/>
    <row r="744" ht="13.8" x14ac:dyDescent="0.25"/>
    <row r="745" ht="13.8" x14ac:dyDescent="0.25"/>
    <row r="746" ht="13.8" x14ac:dyDescent="0.25"/>
    <row r="747" ht="13.8" x14ac:dyDescent="0.25"/>
    <row r="748" ht="13.8" x14ac:dyDescent="0.25"/>
    <row r="749" ht="13.8" x14ac:dyDescent="0.25"/>
    <row r="750" ht="13.8" x14ac:dyDescent="0.25"/>
    <row r="751" ht="13.8" x14ac:dyDescent="0.25"/>
    <row r="752" ht="13.8" x14ac:dyDescent="0.25"/>
    <row r="753" ht="13.8" x14ac:dyDescent="0.25"/>
    <row r="754" ht="13.8" x14ac:dyDescent="0.25"/>
    <row r="755" ht="13.8" x14ac:dyDescent="0.25"/>
    <row r="756" ht="13.8" x14ac:dyDescent="0.25"/>
    <row r="757" ht="13.8" x14ac:dyDescent="0.25"/>
    <row r="758" ht="13.8" x14ac:dyDescent="0.25"/>
    <row r="759" ht="13.8" x14ac:dyDescent="0.25"/>
    <row r="760" ht="13.8" x14ac:dyDescent="0.25"/>
    <row r="761" ht="13.8" x14ac:dyDescent="0.25"/>
    <row r="762" ht="13.8" x14ac:dyDescent="0.25"/>
    <row r="763" ht="13.8" x14ac:dyDescent="0.25"/>
    <row r="764" ht="13.8" x14ac:dyDescent="0.25"/>
    <row r="765" ht="13.8" x14ac:dyDescent="0.25"/>
    <row r="766" ht="13.8" x14ac:dyDescent="0.25"/>
    <row r="767" ht="13.8" x14ac:dyDescent="0.25"/>
    <row r="768" ht="13.8" x14ac:dyDescent="0.25"/>
    <row r="769" ht="13.8" x14ac:dyDescent="0.25"/>
    <row r="770" ht="13.8" x14ac:dyDescent="0.25"/>
    <row r="771" ht="13.8" x14ac:dyDescent="0.25"/>
    <row r="772" ht="13.8" x14ac:dyDescent="0.25"/>
    <row r="773" ht="13.8" x14ac:dyDescent="0.25"/>
    <row r="774" ht="13.8" x14ac:dyDescent="0.25"/>
    <row r="775" ht="13.8" x14ac:dyDescent="0.25"/>
    <row r="776" ht="13.8" x14ac:dyDescent="0.25"/>
    <row r="777" ht="13.8" x14ac:dyDescent="0.25"/>
    <row r="778" ht="13.8" x14ac:dyDescent="0.25"/>
    <row r="779" ht="13.8" x14ac:dyDescent="0.25"/>
    <row r="780" ht="13.8" x14ac:dyDescent="0.25"/>
    <row r="781" ht="13.8" x14ac:dyDescent="0.25"/>
    <row r="782" ht="13.8" x14ac:dyDescent="0.25"/>
    <row r="783" ht="13.8" x14ac:dyDescent="0.25"/>
    <row r="784" ht="13.8" x14ac:dyDescent="0.25"/>
    <row r="785" ht="13.8" x14ac:dyDescent="0.25"/>
    <row r="786" ht="13.8" x14ac:dyDescent="0.25"/>
    <row r="787" ht="13.8" x14ac:dyDescent="0.25"/>
    <row r="788" ht="13.8" x14ac:dyDescent="0.25"/>
    <row r="789" ht="13.8" x14ac:dyDescent="0.25"/>
    <row r="790" ht="13.8" x14ac:dyDescent="0.25"/>
    <row r="791" ht="13.8" x14ac:dyDescent="0.25"/>
    <row r="792" ht="13.8" x14ac:dyDescent="0.25"/>
    <row r="793" ht="13.8" x14ac:dyDescent="0.25"/>
    <row r="794" ht="13.8" x14ac:dyDescent="0.25"/>
    <row r="795" ht="13.8" x14ac:dyDescent="0.25"/>
    <row r="796" ht="13.8" x14ac:dyDescent="0.25"/>
    <row r="797" ht="13.8" x14ac:dyDescent="0.25"/>
    <row r="798" ht="13.8" x14ac:dyDescent="0.25"/>
    <row r="799" ht="13.8" x14ac:dyDescent="0.25"/>
    <row r="800" ht="13.8" x14ac:dyDescent="0.25"/>
    <row r="801" ht="13.8" x14ac:dyDescent="0.25"/>
    <row r="802" ht="13.8" x14ac:dyDescent="0.25"/>
    <row r="803" ht="13.8" x14ac:dyDescent="0.25"/>
    <row r="804" ht="13.8" x14ac:dyDescent="0.25"/>
    <row r="805" ht="13.8" x14ac:dyDescent="0.25"/>
    <row r="806" ht="13.8" x14ac:dyDescent="0.25"/>
    <row r="807" ht="13.8" x14ac:dyDescent="0.25"/>
    <row r="808" ht="13.8" x14ac:dyDescent="0.25"/>
    <row r="809" ht="13.8" x14ac:dyDescent="0.25"/>
    <row r="810" ht="13.8" x14ac:dyDescent="0.25"/>
    <row r="811" ht="13.8" x14ac:dyDescent="0.25"/>
    <row r="812" ht="13.8" x14ac:dyDescent="0.25"/>
    <row r="813" ht="13.8" x14ac:dyDescent="0.25"/>
    <row r="814" ht="13.8" x14ac:dyDescent="0.25"/>
    <row r="815" ht="13.8" x14ac:dyDescent="0.25"/>
    <row r="816" ht="13.8" x14ac:dyDescent="0.25"/>
    <row r="817" ht="13.8" x14ac:dyDescent="0.25"/>
    <row r="818" ht="13.8" x14ac:dyDescent="0.25"/>
    <row r="819" ht="13.8" x14ac:dyDescent="0.25"/>
    <row r="820" ht="13.8" x14ac:dyDescent="0.25"/>
    <row r="821" ht="13.8" x14ac:dyDescent="0.25"/>
    <row r="822" ht="13.8" x14ac:dyDescent="0.25"/>
    <row r="823" ht="13.8" x14ac:dyDescent="0.25"/>
    <row r="824" ht="13.8" x14ac:dyDescent="0.25"/>
    <row r="825" ht="13.8" x14ac:dyDescent="0.25"/>
    <row r="826" ht="13.8" x14ac:dyDescent="0.25"/>
    <row r="827" ht="13.8" x14ac:dyDescent="0.25"/>
    <row r="828" ht="13.8" x14ac:dyDescent="0.25"/>
    <row r="829" ht="13.8" x14ac:dyDescent="0.25"/>
    <row r="830" ht="13.8" x14ac:dyDescent="0.25"/>
    <row r="831" ht="13.8" x14ac:dyDescent="0.25"/>
    <row r="832" ht="13.8" x14ac:dyDescent="0.25"/>
    <row r="833" ht="13.8" x14ac:dyDescent="0.25"/>
    <row r="834" ht="13.8" x14ac:dyDescent="0.25"/>
    <row r="835" ht="13.8" x14ac:dyDescent="0.25"/>
    <row r="836" ht="13.8" x14ac:dyDescent="0.25"/>
    <row r="837" ht="13.8" x14ac:dyDescent="0.25"/>
    <row r="838" ht="13.8" x14ac:dyDescent="0.25"/>
    <row r="839" ht="13.8" x14ac:dyDescent="0.25"/>
    <row r="840" ht="13.8" x14ac:dyDescent="0.25"/>
    <row r="841" ht="13.8" x14ac:dyDescent="0.25"/>
    <row r="842" ht="13.8" x14ac:dyDescent="0.25"/>
    <row r="843" ht="13.8" x14ac:dyDescent="0.25"/>
    <row r="844" ht="13.8" x14ac:dyDescent="0.25"/>
    <row r="845" ht="13.8" x14ac:dyDescent="0.25"/>
    <row r="846" ht="13.8" x14ac:dyDescent="0.25"/>
    <row r="847" ht="13.8" x14ac:dyDescent="0.25"/>
    <row r="848" ht="13.8" x14ac:dyDescent="0.25"/>
    <row r="849" ht="13.8" x14ac:dyDescent="0.25"/>
    <row r="850" ht="13.8" x14ac:dyDescent="0.25"/>
    <row r="851" ht="13.8" x14ac:dyDescent="0.25"/>
    <row r="852" ht="13.8" x14ac:dyDescent="0.25"/>
    <row r="853" ht="13.8" x14ac:dyDescent="0.25"/>
    <row r="854" ht="13.8" x14ac:dyDescent="0.25"/>
    <row r="855" ht="13.8" x14ac:dyDescent="0.25"/>
    <row r="856" ht="13.8" x14ac:dyDescent="0.25"/>
    <row r="857" ht="13.8" x14ac:dyDescent="0.25"/>
    <row r="858" ht="13.8" x14ac:dyDescent="0.25"/>
    <row r="859" ht="13.8" x14ac:dyDescent="0.25"/>
    <row r="860" ht="13.8" x14ac:dyDescent="0.25"/>
    <row r="861" ht="13.8" x14ac:dyDescent="0.25"/>
    <row r="862" ht="13.8" x14ac:dyDescent="0.25"/>
    <row r="863" ht="13.8" x14ac:dyDescent="0.25"/>
    <row r="864" ht="13.8" x14ac:dyDescent="0.25"/>
    <row r="865" ht="13.8" x14ac:dyDescent="0.25"/>
    <row r="866" ht="13.8" x14ac:dyDescent="0.25"/>
    <row r="867" ht="13.8" x14ac:dyDescent="0.25"/>
    <row r="868" ht="13.8" x14ac:dyDescent="0.25"/>
    <row r="869" ht="13.8" x14ac:dyDescent="0.25"/>
    <row r="870" ht="13.8" x14ac:dyDescent="0.25"/>
    <row r="871" ht="13.8" x14ac:dyDescent="0.25"/>
    <row r="872" ht="13.8" x14ac:dyDescent="0.25"/>
    <row r="873" ht="13.8" x14ac:dyDescent="0.25"/>
    <row r="874" ht="13.8" x14ac:dyDescent="0.25"/>
    <row r="875" ht="13.8" x14ac:dyDescent="0.25"/>
    <row r="876" ht="13.8" x14ac:dyDescent="0.25"/>
    <row r="877" ht="13.8" x14ac:dyDescent="0.25"/>
    <row r="878" ht="13.8" x14ac:dyDescent="0.25"/>
    <row r="879" ht="13.8" x14ac:dyDescent="0.25"/>
    <row r="880" ht="13.8" x14ac:dyDescent="0.25"/>
    <row r="881" ht="13.8" x14ac:dyDescent="0.25"/>
    <row r="882" ht="13.8" x14ac:dyDescent="0.25"/>
    <row r="883" ht="13.8" x14ac:dyDescent="0.25"/>
    <row r="884" ht="13.8" x14ac:dyDescent="0.25"/>
    <row r="885" ht="13.8" x14ac:dyDescent="0.25"/>
    <row r="886" ht="13.8" x14ac:dyDescent="0.25"/>
    <row r="887" ht="13.8" x14ac:dyDescent="0.25"/>
    <row r="888" ht="13.8" x14ac:dyDescent="0.25"/>
    <row r="889" ht="13.8" x14ac:dyDescent="0.25"/>
    <row r="890" ht="13.8" x14ac:dyDescent="0.25"/>
    <row r="891" ht="13.8" x14ac:dyDescent="0.25"/>
    <row r="892" ht="13.8" x14ac:dyDescent="0.25"/>
    <row r="893" ht="13.8" x14ac:dyDescent="0.25"/>
    <row r="894" ht="13.8" x14ac:dyDescent="0.25"/>
    <row r="895" ht="13.8" x14ac:dyDescent="0.25"/>
    <row r="896" ht="13.8" x14ac:dyDescent="0.25"/>
    <row r="897" ht="13.8" x14ac:dyDescent="0.25"/>
    <row r="898" ht="13.8" x14ac:dyDescent="0.25"/>
    <row r="899" ht="13.8" x14ac:dyDescent="0.25"/>
    <row r="900" ht="13.8" x14ac:dyDescent="0.25"/>
    <row r="901" ht="13.8" x14ac:dyDescent="0.25"/>
    <row r="902" ht="13.8" x14ac:dyDescent="0.25"/>
    <row r="903" ht="13.8" x14ac:dyDescent="0.25"/>
    <row r="904" ht="13.8" x14ac:dyDescent="0.25"/>
    <row r="905" ht="13.8" x14ac:dyDescent="0.25"/>
    <row r="906" ht="13.8" x14ac:dyDescent="0.25"/>
    <row r="907" ht="13.8" x14ac:dyDescent="0.25"/>
    <row r="908" ht="13.8" x14ac:dyDescent="0.25"/>
    <row r="909" ht="13.8" x14ac:dyDescent="0.25"/>
    <row r="910" ht="13.8" x14ac:dyDescent="0.25"/>
    <row r="911" ht="13.8" x14ac:dyDescent="0.25"/>
    <row r="912" ht="13.8" x14ac:dyDescent="0.25"/>
    <row r="913" ht="13.8" x14ac:dyDescent="0.25"/>
    <row r="914" ht="13.8" x14ac:dyDescent="0.25"/>
    <row r="915" ht="13.8" x14ac:dyDescent="0.25"/>
    <row r="916" ht="13.8" x14ac:dyDescent="0.25"/>
    <row r="917" ht="13.8" x14ac:dyDescent="0.25"/>
    <row r="918" ht="13.8" x14ac:dyDescent="0.25"/>
    <row r="919" ht="13.8" x14ac:dyDescent="0.25"/>
    <row r="920" ht="13.8" x14ac:dyDescent="0.25"/>
    <row r="921" ht="13.8" x14ac:dyDescent="0.25"/>
    <row r="922" ht="13.8" x14ac:dyDescent="0.25"/>
    <row r="923" ht="13.8" x14ac:dyDescent="0.25"/>
    <row r="924" ht="13.8" x14ac:dyDescent="0.25"/>
    <row r="925" ht="13.8" x14ac:dyDescent="0.25"/>
    <row r="926" ht="13.8" x14ac:dyDescent="0.25"/>
    <row r="927" ht="13.8" x14ac:dyDescent="0.25"/>
    <row r="928" ht="13.8" x14ac:dyDescent="0.25"/>
    <row r="929" ht="13.8" x14ac:dyDescent="0.25"/>
    <row r="930" ht="13.8" x14ac:dyDescent="0.25"/>
    <row r="931" ht="13.8" x14ac:dyDescent="0.25"/>
    <row r="932" ht="13.8" x14ac:dyDescent="0.25"/>
    <row r="933" ht="13.8" x14ac:dyDescent="0.25"/>
    <row r="934" ht="13.8" x14ac:dyDescent="0.25"/>
    <row r="935" ht="13.8" x14ac:dyDescent="0.25"/>
    <row r="936" ht="13.8" x14ac:dyDescent="0.25"/>
    <row r="937" ht="13.8" x14ac:dyDescent="0.25"/>
    <row r="938" ht="13.8" x14ac:dyDescent="0.25"/>
    <row r="939" ht="13.8" x14ac:dyDescent="0.25"/>
    <row r="940" ht="13.8" x14ac:dyDescent="0.25"/>
    <row r="941" ht="13.8" x14ac:dyDescent="0.25"/>
    <row r="942" ht="13.8" x14ac:dyDescent="0.25"/>
    <row r="943" ht="13.8" x14ac:dyDescent="0.25"/>
    <row r="944" ht="13.8" x14ac:dyDescent="0.25"/>
    <row r="945" ht="13.8" x14ac:dyDescent="0.25"/>
    <row r="946" ht="13.8" x14ac:dyDescent="0.25"/>
    <row r="947" ht="13.8" x14ac:dyDescent="0.25"/>
    <row r="948" ht="13.8" x14ac:dyDescent="0.25"/>
    <row r="949" ht="13.8" x14ac:dyDescent="0.25"/>
    <row r="950" ht="13.8" x14ac:dyDescent="0.25"/>
    <row r="951" ht="13.8" x14ac:dyDescent="0.25"/>
    <row r="952" ht="13.8" x14ac:dyDescent="0.25"/>
    <row r="953" ht="13.8" x14ac:dyDescent="0.25"/>
    <row r="954" ht="13.8" x14ac:dyDescent="0.25"/>
    <row r="955" ht="13.8" x14ac:dyDescent="0.25"/>
    <row r="956" ht="13.8" x14ac:dyDescent="0.25"/>
    <row r="957" ht="13.8" x14ac:dyDescent="0.25"/>
    <row r="958" ht="13.8" x14ac:dyDescent="0.25"/>
    <row r="959" ht="13.8" x14ac:dyDescent="0.25"/>
    <row r="960" ht="13.8" x14ac:dyDescent="0.25"/>
    <row r="961" ht="13.8" x14ac:dyDescent="0.25"/>
    <row r="962" ht="13.8" x14ac:dyDescent="0.25"/>
    <row r="963" ht="13.8" x14ac:dyDescent="0.25"/>
    <row r="964" ht="13.8" x14ac:dyDescent="0.25"/>
    <row r="965" ht="13.8" x14ac:dyDescent="0.25"/>
    <row r="966" ht="13.8" x14ac:dyDescent="0.25"/>
    <row r="967" ht="13.8" x14ac:dyDescent="0.25"/>
    <row r="968" ht="13.8" x14ac:dyDescent="0.25"/>
    <row r="969" ht="13.8" x14ac:dyDescent="0.25"/>
    <row r="970" ht="13.8" x14ac:dyDescent="0.25"/>
    <row r="971" ht="13.8" x14ac:dyDescent="0.25"/>
    <row r="972" ht="13.8" x14ac:dyDescent="0.25"/>
    <row r="973" ht="13.8" x14ac:dyDescent="0.25"/>
    <row r="974" ht="13.8" x14ac:dyDescent="0.25"/>
    <row r="975" ht="13.8" x14ac:dyDescent="0.25"/>
    <row r="976" ht="13.8" x14ac:dyDescent="0.25"/>
    <row r="977" ht="13.8" x14ac:dyDescent="0.25"/>
    <row r="978" ht="13.8" x14ac:dyDescent="0.25"/>
    <row r="979" ht="13.8" x14ac:dyDescent="0.25"/>
    <row r="980" ht="13.8" x14ac:dyDescent="0.25"/>
    <row r="981" ht="13.8" x14ac:dyDescent="0.25"/>
    <row r="982" ht="13.8" x14ac:dyDescent="0.25"/>
    <row r="983" ht="13.8" x14ac:dyDescent="0.25"/>
    <row r="984" ht="13.8" x14ac:dyDescent="0.25"/>
    <row r="985" ht="13.8" x14ac:dyDescent="0.25"/>
    <row r="986" ht="13.8" x14ac:dyDescent="0.25"/>
    <row r="987" ht="13.8" x14ac:dyDescent="0.25"/>
    <row r="988" ht="13.8" x14ac:dyDescent="0.25"/>
    <row r="989" ht="13.8" x14ac:dyDescent="0.25"/>
    <row r="990" ht="13.8" x14ac:dyDescent="0.25"/>
    <row r="991" ht="13.8" x14ac:dyDescent="0.25"/>
    <row r="992" ht="13.8" x14ac:dyDescent="0.25"/>
    <row r="993" ht="13.8" x14ac:dyDescent="0.25"/>
    <row r="994" ht="13.8" x14ac:dyDescent="0.25"/>
    <row r="995" ht="13.8" x14ac:dyDescent="0.25"/>
    <row r="996" ht="13.8" x14ac:dyDescent="0.25"/>
    <row r="997" ht="13.8" x14ac:dyDescent="0.25"/>
    <row r="998" ht="13.8" x14ac:dyDescent="0.25"/>
    <row r="999" ht="13.8" x14ac:dyDescent="0.25"/>
    <row r="1000" ht="13.8" x14ac:dyDescent="0.25"/>
    <row r="1001" ht="13.8" x14ac:dyDescent="0.25"/>
    <row r="1002" ht="13.8" x14ac:dyDescent="0.25"/>
    <row r="1003" ht="13.8" x14ac:dyDescent="0.25"/>
    <row r="1004" ht="13.8" x14ac:dyDescent="0.25"/>
    <row r="1005" ht="13.8" x14ac:dyDescent="0.25"/>
    <row r="1006" ht="13.8" x14ac:dyDescent="0.25"/>
    <row r="1007" ht="13.8" x14ac:dyDescent="0.25"/>
    <row r="1008" ht="13.8" x14ac:dyDescent="0.25"/>
    <row r="1009" ht="13.8" x14ac:dyDescent="0.25"/>
    <row r="1010" ht="13.8" x14ac:dyDescent="0.25"/>
    <row r="1011" ht="13.8" x14ac:dyDescent="0.25"/>
    <row r="1012" ht="13.8" x14ac:dyDescent="0.25"/>
    <row r="1013" ht="13.8" x14ac:dyDescent="0.25"/>
    <row r="1014" ht="13.8" x14ac:dyDescent="0.25"/>
    <row r="1015" ht="13.8" x14ac:dyDescent="0.25"/>
    <row r="1016" ht="13.8" x14ac:dyDescent="0.25"/>
    <row r="1017" ht="13.8" x14ac:dyDescent="0.25"/>
    <row r="1018" ht="13.8" x14ac:dyDescent="0.25"/>
    <row r="1019" ht="13.8" x14ac:dyDescent="0.25"/>
    <row r="1020" ht="13.8" x14ac:dyDescent="0.25"/>
    <row r="1021" ht="13.8" x14ac:dyDescent="0.25"/>
    <row r="1022" ht="13.8" x14ac:dyDescent="0.25"/>
    <row r="1023" ht="13.8" x14ac:dyDescent="0.25"/>
    <row r="1024" ht="13.8" x14ac:dyDescent="0.25"/>
    <row r="1025" ht="13.8" x14ac:dyDescent="0.25"/>
    <row r="1026" ht="13.8" x14ac:dyDescent="0.25"/>
    <row r="1027" ht="13.8" x14ac:dyDescent="0.25"/>
    <row r="1028" ht="13.8" x14ac:dyDescent="0.25"/>
    <row r="1029" ht="13.8" x14ac:dyDescent="0.25"/>
    <row r="1030" ht="13.8" x14ac:dyDescent="0.25"/>
    <row r="1031" ht="13.8" x14ac:dyDescent="0.25"/>
    <row r="1032" ht="13.8" x14ac:dyDescent="0.25"/>
    <row r="1033" ht="13.8" x14ac:dyDescent="0.25"/>
    <row r="1034" ht="13.8" x14ac:dyDescent="0.25"/>
    <row r="1035" ht="13.8" x14ac:dyDescent="0.25"/>
    <row r="1036" ht="13.8" x14ac:dyDescent="0.25"/>
    <row r="1037" ht="13.8" x14ac:dyDescent="0.25"/>
    <row r="1038" ht="13.8" x14ac:dyDescent="0.25"/>
    <row r="1039" ht="13.8" x14ac:dyDescent="0.25"/>
    <row r="1040" ht="13.8" x14ac:dyDescent="0.25"/>
    <row r="1041" ht="13.8" x14ac:dyDescent="0.25"/>
    <row r="1042" ht="13.8" x14ac:dyDescent="0.25"/>
  </sheetData>
  <mergeCells count="83">
    <mergeCell ref="A218:F218"/>
    <mergeCell ref="A219:F219"/>
    <mergeCell ref="A220:F220"/>
    <mergeCell ref="A221:F221"/>
    <mergeCell ref="A222:F222"/>
    <mergeCell ref="A217:F217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05:F205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193:F193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81:F181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69:F169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57:F157"/>
    <mergeCell ref="A123:I123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03:I103"/>
    <mergeCell ref="A1:J1"/>
    <mergeCell ref="A2:J2"/>
    <mergeCell ref="A3:J3"/>
    <mergeCell ref="B4:J4"/>
    <mergeCell ref="A5:J5"/>
  </mergeCells>
  <dataValidations count="4">
    <dataValidation type="list" allowBlank="1" sqref="D125:D134 D105:D114 D7:D88" xr:uid="{00000000-0002-0000-0500-000000000000}">
      <formula1>"AGP,CLH,CLT,COM,CTD,CTI,DES,DISP,ELE,ESG,EST,EXM,EXQ,EXR,FRQ,REV,VAGO"</formula1>
    </dataValidation>
    <dataValidation type="list" allowBlank="1" sqref="B105:B114" xr:uid="{00000000-0002-0000-0500-000001000000}">
      <formula1>"FDA,FDA-1,FDA-2,FDA-3,FDA-4"</formula1>
    </dataValidation>
    <dataValidation type="list" allowBlank="1" sqref="B7:B88" xr:uid="{00000000-0002-0000-0500-000002000000}">
      <formula1>"DAS,DAS-1,DAS-2,DAS-3,DAS-4,DAS-5,CAA-1,CAA-2,CAA-3,CAA-4,CAA-5"</formula1>
    </dataValidation>
    <dataValidation type="list" allowBlank="1" sqref="B125:B134" xr:uid="{00000000-0002-0000-0500-000003000000}">
      <formula1>"FGS-1,FGS-2,FGS-3,FGA-1,FGA-2,FGA-3"</formula1>
    </dataValidation>
  </dataValidations>
  <pageMargins left="0.74791666666666701" right="0.74791666666666701" top="0.98402777777777795" bottom="0.9840277777777779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2022- DEZEMBRO</vt:lpstr>
      <vt:lpstr>2022- NOVEMBRO</vt:lpstr>
      <vt:lpstr>2022- OUTUBRO</vt:lpstr>
      <vt:lpstr>2022- SETEMBRO</vt:lpstr>
      <vt:lpstr>2022- AGOSTO</vt:lpstr>
      <vt:lpstr>2022- JULHO</vt:lpstr>
      <vt:lpstr>2022- JUNHO</vt:lpstr>
      <vt:lpstr>2022- MAIO</vt:lpstr>
      <vt:lpstr>2022-ABRIL</vt:lpstr>
      <vt:lpstr>2022-MARÇO</vt:lpstr>
      <vt:lpstr>2022-FEV</vt:lpstr>
      <vt:lpstr>2022-JAN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Carolina</dc:creator>
  <cp:lastModifiedBy>Enesita Crespo</cp:lastModifiedBy>
  <dcterms:created xsi:type="dcterms:W3CDTF">2022-09-28T13:40:56Z</dcterms:created>
  <dcterms:modified xsi:type="dcterms:W3CDTF">2023-03-17T18:54:23Z</dcterms:modified>
</cp:coreProperties>
</file>